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65a5079e2fd6c6/Desktop/Boot Camp/Homework 1/SMU-VIRT-DATA-PT-07-2022-U-LOLC-main-Homework-01-Excel-Instructions/Homework/01-Excel/Instructions/"/>
    </mc:Choice>
  </mc:AlternateContent>
  <xr:revisionPtr revIDLastSave="563" documentId="13_ncr:40009_{11C9D2FE-BDF6-5C46-B9DE-A4DF0C4A6734}" xr6:coauthVersionLast="47" xr6:coauthVersionMax="47" xr10:uidLastSave="{C4F978D9-EFAE-4005-AA1B-3B064D592736}"/>
  <bookViews>
    <workbookView xWindow="-28920" yWindow="-120" windowWidth="29040" windowHeight="15840" xr2:uid="{00000000-000D-0000-FFFF-FFFF00000000}"/>
  </bookViews>
  <sheets>
    <sheet name="Crowdfunding" sheetId="1" r:id="rId1"/>
    <sheet name="Pivot and chart 1" sheetId="2" r:id="rId2"/>
    <sheet name="Pivot and chart 2" sheetId="3" r:id="rId3"/>
    <sheet name="Pivot and chart 3" sheetId="6" r:id="rId4"/>
    <sheet name="Bonus" sheetId="7" r:id="rId5"/>
    <sheet name="Bonus Statistical Analysis" sheetId="8" r:id="rId6"/>
  </sheets>
  <definedNames>
    <definedName name="_xlnm._FilterDatabase" localSheetId="0" hidden="1">Crowdfunding!$A$1:$T$1001</definedName>
  </definedNames>
  <calcPr calcId="191029" concurrentCalc="0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7" l="1"/>
  <c r="B3" i="7"/>
  <c r="F3" i="1"/>
  <c r="T2" i="1"/>
  <c r="S2" i="1"/>
  <c r="H8" i="8"/>
  <c r="H7" i="8"/>
  <c r="L3" i="8"/>
  <c r="L8" i="8"/>
  <c r="L7" i="8"/>
  <c r="L6" i="8"/>
  <c r="L5" i="8"/>
  <c r="L4" i="8"/>
  <c r="H6" i="8"/>
  <c r="H5" i="8"/>
  <c r="H4" i="8"/>
  <c r="H3" i="8"/>
  <c r="I5" i="1"/>
  <c r="C9" i="7"/>
  <c r="D9" i="7"/>
  <c r="C10" i="7"/>
  <c r="D10" i="7"/>
  <c r="B10" i="7"/>
  <c r="B9" i="7"/>
  <c r="C2" i="7"/>
  <c r="D2" i="7"/>
  <c r="C3" i="7"/>
  <c r="D3" i="7"/>
  <c r="C4" i="7"/>
  <c r="D4" i="7"/>
  <c r="C5" i="7"/>
  <c r="D5" i="7"/>
  <c r="C6" i="7"/>
  <c r="D6" i="7"/>
  <c r="C7" i="7"/>
  <c r="D7" i="7"/>
  <c r="C8" i="7"/>
  <c r="D8" i="7"/>
  <c r="C11" i="7"/>
  <c r="D11" i="7"/>
  <c r="C12" i="7"/>
  <c r="D12" i="7"/>
  <c r="C13" i="7"/>
  <c r="D13" i="7"/>
  <c r="B13" i="7"/>
  <c r="B12" i="7"/>
  <c r="B11" i="7"/>
  <c r="B8" i="7"/>
  <c r="B7" i="7"/>
  <c r="B6" i="7"/>
  <c r="E6" i="7"/>
  <c r="B5" i="7"/>
  <c r="B2" i="7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6" i="7"/>
  <c r="G6" i="7"/>
  <c r="F6" i="7"/>
  <c r="E8" i="7"/>
  <c r="F8" i="7"/>
  <c r="E10" i="7"/>
  <c r="F10" i="7"/>
  <c r="E4" i="7"/>
  <c r="H4" i="7"/>
  <c r="E5" i="7"/>
  <c r="H5" i="7"/>
  <c r="E7" i="7"/>
  <c r="F7" i="7"/>
  <c r="E9" i="7"/>
  <c r="F9" i="7"/>
  <c r="E11" i="7"/>
  <c r="G11" i="7"/>
  <c r="E12" i="7"/>
  <c r="F12" i="7"/>
  <c r="E13" i="7"/>
  <c r="G13" i="7"/>
  <c r="E3" i="7"/>
  <c r="F3" i="7"/>
  <c r="E2" i="7"/>
  <c r="F2" i="7"/>
  <c r="F4" i="7"/>
  <c r="H9" i="7"/>
  <c r="G10" i="7"/>
  <c r="G8" i="7"/>
  <c r="H7" i="7"/>
  <c r="H10" i="7"/>
  <c r="F5" i="7"/>
  <c r="H8" i="7"/>
  <c r="H11" i="7"/>
  <c r="G2" i="7"/>
  <c r="G12" i="7"/>
  <c r="H2" i="7"/>
  <c r="H12" i="7"/>
  <c r="G4" i="7"/>
  <c r="G9" i="7"/>
  <c r="G7" i="7"/>
  <c r="H3" i="7"/>
  <c r="H13" i="7"/>
  <c r="G3" i="7"/>
  <c r="G5" i="7"/>
  <c r="F11" i="7"/>
  <c r="F13" i="7"/>
</calcChain>
</file>

<file path=xl/sharedStrings.xml><?xml version="1.0" encoding="utf-8"?>
<sst xmlns="http://schemas.openxmlformats.org/spreadsheetml/2006/main" count="7071" uniqueCount="2113">
  <si>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</si>
  <si>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</si>
  <si>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</si>
  <si>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</si>
  <si>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</si>
  <si>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</si>
  <si>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</si>
  <si>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</si>
  <si>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</si>
  <si>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</si>
  <si>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</si>
  <si>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</si>
  <si>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</si>
  <si>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</si>
  <si>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</si>
  <si>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</si>
  <si>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</si>
  <si>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</si>
  <si>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</si>
  <si>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</si>
  <si>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</si>
  <si>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</si>
  <si>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</si>
  <si>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</si>
  <si>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</si>
  <si>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</si>
  <si>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</si>
  <si>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</si>
  <si>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</si>
  <si>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</si>
  <si>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</si>
  <si>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</si>
  <si>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</si>
  <si>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</si>
  <si>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</si>
  <si>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</si>
  <si>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</si>
  <si>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</si>
  <si>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</si>
  <si>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</si>
  <si>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</si>
  <si>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</si>
  <si>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</si>
  <si>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</si>
  <si>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</si>
  <si>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</si>
  <si>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</si>
  <si>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</si>
  <si>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</si>
  <si>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</si>
  <si>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</si>
  <si>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</si>
  <si>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</si>
  <si>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</si>
  <si>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</si>
  <si>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</si>
  <si>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</si>
  <si>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</si>
  <si>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</si>
  <si>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</si>
  <si>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</si>
  <si>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</si>
  <si>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</si>
  <si>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</si>
  <si>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</si>
  <si>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</si>
  <si>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</si>
  <si>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</si>
  <si>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</si>
  <si>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</si>
  <si>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</si>
  <si>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</si>
  <si>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</si>
  <si>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</si>
  <si>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</si>
  <si>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</si>
  <si>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</si>
  <si>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</si>
  <si>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</si>
  <si>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</si>
  <si>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</si>
  <si>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</si>
  <si>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</si>
  <si>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</si>
  <si>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</si>
  <si>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</si>
  <si>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</si>
  <si>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</si>
  <si>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</si>
  <si>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</si>
  <si>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</si>
  <si>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</si>
  <si>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</si>
  <si>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</si>
  <si>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</si>
  <si>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</si>
  <si>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</si>
  <si>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</si>
  <si>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</si>
  <si>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</si>
  <si>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</si>
  <si>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</si>
  <si>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</si>
  <si>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</si>
  <si>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</si>
  <si>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</si>
  <si>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</si>
  <si>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</si>
  <si>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</si>
  <si>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</si>
  <si>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</si>
  <si>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</si>
  <si>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</si>
  <si>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</si>
  <si>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</si>
  <si>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</si>
  <si>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</si>
  <si>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</si>
  <si>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</si>
  <si>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</si>
  <si>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</si>
  <si>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</si>
  <si>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</si>
  <si>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</si>
  <si>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</si>
  <si>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</si>
  <si>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</si>
  <si>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</si>
  <si>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</si>
  <si>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</si>
  <si>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</si>
  <si>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</si>
  <si>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</si>
  <si>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</si>
  <si>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</si>
  <si>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</si>
  <si>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</si>
  <si>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</si>
  <si>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</si>
  <si>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</si>
  <si>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</si>
  <si>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</si>
  <si>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</si>
  <si>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</si>
  <si>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</si>
  <si>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</si>
  <si>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</si>
  <si>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</si>
  <si>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</si>
  <si>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</si>
  <si>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</si>
  <si>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</si>
  <si>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</si>
  <si>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</si>
  <si>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</si>
  <si>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</si>
  <si>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</si>
  <si>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</si>
  <si>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</si>
  <si>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</si>
  <si>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</si>
  <si>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</si>
  <si>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</si>
  <si>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</si>
  <si>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</si>
  <si>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</si>
  <si>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</si>
  <si>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</si>
  <si>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</si>
  <si>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</si>
  <si>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</si>
  <si>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</si>
  <si>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</si>
  <si>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</si>
  <si>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</si>
  <si>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</si>
  <si>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</si>
  <si>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</si>
  <si>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</si>
  <si>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</si>
  <si>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</si>
  <si>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</si>
  <si>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</si>
  <si>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</si>
  <si>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</si>
  <si>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</si>
  <si>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</si>
  <si>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</si>
  <si>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</si>
  <si>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</si>
  <si>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</si>
  <si>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</si>
  <si>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</si>
  <si>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</si>
  <si>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</si>
  <si>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</si>
  <si>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</si>
  <si>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</si>
  <si>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</si>
  <si>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</si>
  <si>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</si>
  <si>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</si>
  <si>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</si>
  <si>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</si>
  <si>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</si>
  <si>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</si>
  <si>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</si>
  <si>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</si>
  <si>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</si>
  <si>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</si>
  <si>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</si>
  <si>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</si>
  <si>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</si>
  <si>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</si>
  <si>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</si>
  <si>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</si>
  <si>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</si>
  <si>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</si>
  <si>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</si>
  <si>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</si>
  <si>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</si>
  <si>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</si>
  <si>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</si>
  <si>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</si>
  <si>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</si>
  <si>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</si>
  <si>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</si>
  <si>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</si>
  <si>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</si>
  <si>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</si>
  <si>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</si>
  <si>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</si>
  <si>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</si>
  <si>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</si>
  <si>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</si>
  <si>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</si>
  <si>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</si>
  <si>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</si>
  <si>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</si>
  <si>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</si>
  <si>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</si>
  <si>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</si>
  <si>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</si>
  <si>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</si>
  <si>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</si>
  <si>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</si>
  <si>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</si>
  <si>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</si>
  <si>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</si>
  <si>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</si>
  <si>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</si>
  <si>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</si>
  <si>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</si>
  <si>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</si>
  <si>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</si>
  <si>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</si>
  <si>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</si>
  <si>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</si>
  <si>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</si>
  <si>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</si>
  <si>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</si>
  <si>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</si>
  <si>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</si>
  <si>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</si>
  <si>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</si>
  <si>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</si>
  <si>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</si>
  <si>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</si>
  <si>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</si>
  <si>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</si>
  <si>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</si>
  <si>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</si>
  <si>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</si>
  <si>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</si>
  <si>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</si>
  <si>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</si>
  <si>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</si>
  <si>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</si>
  <si>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</si>
  <si>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</si>
  <si>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</si>
  <si>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</si>
  <si>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</si>
  <si>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</si>
  <si>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</si>
  <si>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</si>
  <si>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</si>
  <si>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</si>
  <si>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</si>
  <si>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</si>
  <si>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</si>
  <si>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</si>
  <si>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</si>
  <si>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</si>
  <si>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</si>
  <si>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</si>
  <si>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</si>
  <si>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</si>
  <si>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</si>
  <si>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</si>
  <si>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</si>
  <si>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</si>
  <si>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</si>
  <si>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</si>
  <si>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</si>
  <si>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</si>
  <si>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</si>
  <si>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</si>
  <si>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</si>
  <si>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</si>
  <si>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</si>
  <si>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</si>
  <si>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</si>
  <si>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</si>
  <si>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</si>
  <si>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</si>
  <si>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</si>
  <si>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</si>
  <si>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</si>
  <si>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</si>
  <si>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</si>
  <si>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</si>
  <si>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</si>
  <si>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</si>
  <si>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</si>
  <si>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</si>
  <si>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</si>
  <si>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</si>
  <si>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</si>
  <si>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</si>
  <si>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</si>
  <si>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</si>
  <si>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</si>
  <si>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</si>
  <si>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</si>
  <si>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</si>
  <si>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</si>
  <si>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</si>
  <si>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</si>
  <si>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</si>
  <si>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</si>
  <si>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</si>
  <si>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</si>
  <si>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</si>
  <si>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</si>
  <si>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</si>
  <si>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</si>
  <si>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</si>
  <si>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</si>
  <si>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</si>
  <si>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</si>
  <si>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</si>
  <si>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</si>
  <si>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</si>
  <si>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</si>
  <si>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</si>
  <si>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</si>
  <si>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</si>
  <si>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</si>
  <si>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</si>
  <si>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</si>
  <si>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</si>
  <si>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</si>
  <si>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</si>
  <si>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</si>
  <si>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</si>
  <si>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</si>
  <si>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</si>
  <si>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</si>
  <si>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</si>
  <si>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</si>
  <si>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</si>
  <si>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</si>
  <si>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</si>
  <si>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</si>
  <si>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</si>
  <si>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</si>
  <si>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</si>
  <si>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</si>
  <si>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</si>
  <si>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</si>
  <si>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</si>
  <si>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</si>
  <si>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</si>
  <si>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</si>
  <si>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</si>
  <si>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</si>
  <si>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</si>
  <si>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</si>
  <si>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</si>
  <si>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</si>
  <si>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</si>
  <si>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</si>
  <si>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</si>
  <si>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</si>
  <si>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</si>
  <si>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</si>
  <si>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</si>
  <si>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</si>
  <si>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</si>
  <si>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</si>
  <si>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</si>
  <si>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</si>
  <si>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</si>
  <si>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</si>
  <si>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</si>
  <si>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</si>
  <si>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</si>
  <si>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</si>
  <si>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</si>
  <si>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</si>
  <si>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</si>
  <si>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</si>
  <si>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</si>
  <si>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</si>
  <si>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</si>
  <si>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</si>
  <si>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</si>
  <si>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</si>
  <si>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</si>
  <si>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</si>
  <si>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</si>
  <si>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</si>
  <si>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</si>
  <si>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</si>
  <si>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</si>
  <si>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</si>
  <si>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</si>
  <si>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</si>
  <si>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</si>
  <si>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</si>
  <si>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</si>
  <si>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</si>
  <si>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</si>
  <si>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</si>
  <si>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</si>
  <si>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</si>
  <si>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</si>
  <si>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</si>
  <si>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</si>
  <si>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</si>
  <si>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</si>
  <si>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</si>
  <si>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</si>
  <si>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</si>
  <si>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</si>
  <si>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</si>
  <si>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</si>
  <si>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</si>
  <si>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</si>
  <si>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</si>
  <si>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</si>
  <si>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</si>
  <si>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</si>
  <si>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</si>
  <si>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</si>
  <si>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</si>
  <si>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</si>
  <si>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</si>
  <si>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</si>
  <si>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</si>
  <si>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</si>
  <si>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</si>
  <si>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</si>
  <si>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</si>
  <si>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</si>
  <si>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</si>
  <si>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</si>
  <si>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</si>
  <si>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</si>
  <si>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</si>
  <si>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</si>
  <si>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</si>
  <si>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</si>
  <si>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</si>
  <si>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</si>
  <si>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</si>
  <si>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</si>
  <si>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</si>
  <si>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</si>
  <si>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</si>
  <si>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</si>
  <si>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</si>
  <si>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</si>
  <si>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</si>
  <si>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</si>
  <si>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</si>
  <si>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</si>
  <si>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</si>
  <si>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</si>
  <si>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</si>
  <si>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</si>
  <si>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</si>
  <si>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</si>
  <si>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</si>
  <si>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</si>
  <si>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</si>
  <si>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</si>
  <si>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</si>
  <si>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</si>
  <si>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</si>
  <si>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</si>
  <si>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</si>
  <si>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</si>
  <si>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</si>
  <si>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</si>
  <si>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</si>
  <si>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</si>
  <si>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</si>
  <si>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</si>
  <si>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</si>
  <si>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</si>
  <si>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</si>
  <si>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</si>
  <si>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</si>
  <si>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</si>
  <si>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</si>
  <si>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</si>
  <si>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</si>
  <si>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</si>
  <si>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</si>
  <si>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</si>
  <si>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</si>
  <si>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</si>
  <si>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</si>
  <si>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</si>
  <si>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</si>
  <si>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</si>
  <si>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</si>
  <si>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</si>
  <si>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</si>
  <si>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</si>
  <si>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</si>
  <si>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</si>
  <si>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</si>
  <si>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</si>
  <si>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</si>
  <si>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</si>
  <si>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</si>
  <si>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</si>
  <si>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</si>
  <si>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</si>
  <si>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</si>
  <si>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</si>
  <si>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</si>
  <si>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</si>
  <si>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</si>
  <si>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</si>
  <si>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</si>
  <si>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</si>
  <si>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</si>
  <si>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</si>
  <si>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</si>
  <si>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</si>
  <si>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</si>
  <si>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</si>
  <si>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</si>
  <si>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</si>
  <si>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</si>
  <si>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</si>
  <si>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</si>
  <si>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</si>
  <si>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</si>
  <si>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</si>
  <si>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</si>
  <si>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</si>
  <si>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</si>
  <si>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</si>
  <si>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</si>
  <si>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</si>
  <si>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</si>
  <si>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</si>
  <si>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</si>
  <si>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</si>
  <si>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</si>
  <si>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</si>
  <si>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</si>
  <si>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</si>
  <si>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</si>
  <si>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</si>
  <si>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</si>
  <si>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</si>
  <si>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</si>
  <si>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</si>
  <si>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</si>
  <si>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</si>
  <si>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</si>
  <si>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</si>
  <si>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</si>
  <si>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</si>
  <si>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</si>
  <si>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</si>
  <si>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</si>
  <si>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</si>
  <si>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</si>
  <si>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</si>
  <si>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</si>
  <si>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</si>
  <si>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</si>
  <si>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</si>
  <si>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</si>
  <si>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</si>
  <si>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</si>
  <si>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</si>
  <si>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</si>
  <si>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</si>
  <si>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</si>
  <si>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</si>
  <si>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</si>
  <si>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</si>
  <si>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</si>
  <si>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</si>
  <si>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</si>
  <si>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</si>
  <si>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</si>
  <si>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</si>
  <si>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</si>
  <si>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</si>
  <si>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</si>
  <si>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</si>
  <si>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</si>
  <si>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</si>
  <si>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</si>
  <si>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</si>
  <si>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</si>
  <si>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</si>
  <si>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</si>
  <si>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</si>
  <si>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</si>
  <si>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</si>
  <si>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</si>
  <si>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</si>
  <si>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</si>
  <si>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</si>
  <si>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</si>
  <si>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</si>
  <si>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</si>
  <si>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</si>
  <si>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</si>
  <si>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</si>
  <si>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</si>
  <si>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</si>
  <si>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</si>
  <si>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</si>
  <si>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</si>
  <si>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</si>
  <si>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</si>
  <si>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</si>
  <si>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</si>
  <si>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</si>
  <si>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</si>
  <si>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</si>
  <si>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</si>
  <si>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</si>
  <si>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</si>
  <si>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</si>
  <si>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</si>
  <si>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</si>
  <si>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</si>
  <si>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</si>
  <si>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</si>
  <si>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</si>
  <si>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</si>
  <si>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</si>
  <si>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</si>
  <si>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</si>
  <si>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</si>
  <si>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</si>
  <si>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</si>
  <si>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</si>
  <si>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</si>
  <si>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</si>
  <si>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</si>
  <si>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</si>
  <si>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</si>
  <si>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</si>
  <si>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</si>
  <si>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</si>
  <si>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</si>
  <si>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</si>
  <si>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</si>
  <si>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</si>
  <si>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</si>
  <si>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</si>
  <si>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</si>
  <si>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</si>
  <si>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</si>
  <si>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</si>
  <si>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</si>
  <si>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</si>
  <si>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</si>
  <si>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</si>
  <si>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</si>
  <si>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</si>
  <si>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</si>
  <si>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</si>
  <si>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</si>
  <si>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</si>
  <si>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</si>
  <si>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</si>
  <si>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</si>
  <si>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</si>
  <si>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</si>
  <si>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</si>
  <si>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</si>
  <si>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</si>
  <si>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</si>
  <si>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</si>
  <si>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</si>
  <si>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</si>
  <si>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</si>
  <si>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</si>
  <si>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</si>
  <si>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</si>
  <si>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</si>
  <si>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</si>
  <si>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</si>
  <si>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</si>
  <si>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</si>
  <si>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</si>
  <si>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</si>
  <si>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</si>
  <si>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</si>
  <si>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</si>
  <si>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</si>
  <si>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</si>
  <si>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</si>
  <si>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</si>
  <si>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</si>
  <si>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</si>
  <si>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</si>
  <si>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</si>
  <si>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</si>
  <si>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</si>
  <si>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</si>
  <si>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</si>
  <si>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</si>
  <si>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</si>
  <si>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</si>
  <si>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</si>
  <si>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</si>
  <si>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</si>
  <si>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</si>
  <si>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</si>
  <si>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</si>
  <si>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</si>
  <si>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</si>
  <si>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</si>
  <si>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</si>
  <si>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</si>
  <si>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</si>
  <si>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</si>
  <si>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</si>
  <si>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</si>
  <si>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</si>
  <si>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</si>
  <si>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</si>
  <si>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</si>
  <si>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</si>
  <si>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</si>
  <si>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</si>
  <si>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</si>
  <si>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</si>
  <si>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</si>
  <si>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</si>
  <si>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</si>
  <si>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</si>
  <si>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</si>
  <si>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</si>
  <si>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</si>
  <si>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</si>
  <si>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</si>
  <si>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</si>
  <si>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</si>
  <si>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</si>
  <si>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</si>
  <si>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</si>
  <si>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</si>
  <si>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</si>
  <si>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</si>
  <si>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</si>
  <si>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</si>
  <si>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</si>
  <si>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</si>
  <si>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</si>
  <si>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</si>
  <si>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</si>
  <si>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</si>
  <si>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</si>
  <si>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</si>
  <si>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</si>
  <si>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</si>
  <si>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</si>
  <si>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</si>
  <si>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</si>
  <si>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</si>
  <si>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</si>
  <si>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</si>
  <si>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</si>
  <si>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</si>
  <si>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</si>
  <si>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</si>
  <si>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</si>
  <si>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</si>
  <si>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</si>
  <si>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</si>
  <si>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</si>
  <si>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</si>
  <si>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</si>
  <si>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</si>
  <si>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</si>
  <si>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</si>
  <si>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</si>
  <si>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</si>
  <si>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</si>
  <si>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</si>
  <si>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</si>
  <si>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</si>
  <si>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</si>
  <si>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</si>
  <si>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</si>
  <si>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</si>
  <si>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</si>
  <si>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</si>
  <si>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</si>
  <si>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</si>
  <si>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</si>
  <si>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</si>
  <si>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</si>
  <si>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</si>
  <si>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</si>
  <si>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</si>
  <si>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</si>
  <si>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</si>
  <si>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</si>
  <si>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</si>
  <si>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</si>
  <si>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</si>
  <si>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</si>
  <si>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</si>
  <si>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</si>
  <si>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</si>
  <si>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</si>
  <si>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</si>
  <si>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</si>
  <si>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</si>
  <si>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</si>
  <si>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</si>
  <si>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</si>
  <si>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</si>
  <si>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</si>
  <si>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</si>
  <si>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</si>
  <si>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</si>
  <si>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</si>
  <si>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</si>
  <si>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</si>
  <si>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</si>
  <si>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</si>
  <si>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</si>
  <si>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</si>
  <si>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</si>
  <si>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</si>
  <si>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</si>
  <si>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</si>
  <si>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</si>
  <si>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</si>
  <si>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</si>
  <si>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</si>
  <si>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</si>
  <si>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</si>
  <si>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</si>
  <si>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</si>
  <si>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</si>
  <si>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</si>
  <si>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</si>
  <si>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</si>
  <si>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</si>
  <si>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</si>
  <si>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</si>
  <si>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</si>
  <si>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</si>
  <si>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</si>
  <si>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</si>
  <si>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</si>
  <si>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</si>
  <si>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</si>
  <si>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</si>
  <si>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</si>
  <si>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</si>
  <si>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</si>
  <si>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</si>
  <si>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</si>
  <si>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</si>
  <si>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</si>
  <si>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</si>
  <si>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</si>
  <si>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</si>
  <si>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</si>
  <si>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</si>
  <si>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</si>
  <si>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</si>
  <si>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</si>
  <si>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</si>
  <si>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</si>
  <si>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</si>
  <si>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</si>
  <si>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</si>
  <si>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</si>
  <si>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</si>
  <si>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</si>
  <si>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</si>
  <si>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</si>
  <si>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</si>
  <si>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</si>
  <si>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</si>
  <si>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</si>
  <si>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</si>
  <si>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</si>
  <si>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</si>
  <si>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</si>
  <si>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</si>
  <si>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</si>
  <si>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</si>
  <si>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</si>
  <si>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</si>
  <si>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</si>
  <si>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</si>
  <si>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</si>
  <si>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</si>
  <si>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</si>
  <si>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</si>
  <si>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</si>
  <si>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</si>
  <si>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</si>
  <si>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</si>
  <si>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</si>
  <si>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</si>
  <si>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</si>
  <si>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</si>
  <si>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</si>
  <si>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</si>
  <si>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</si>
  <si>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</si>
  <si>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</si>
  <si>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</si>
  <si>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</si>
  <si>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</si>
  <si>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</si>
  <si>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</si>
  <si>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</si>
  <si>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</si>
  <si>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</si>
  <si>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</si>
  <si>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</si>
  <si>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</si>
  <si>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</si>
  <si>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</si>
  <si>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</si>
  <si>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</si>
  <si>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</si>
  <si>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</si>
  <si>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</si>
  <si>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</si>
  <si>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</si>
  <si>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</si>
  <si>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</si>
  <si>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</si>
  <si>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</si>
  <si>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</si>
  <si>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</si>
  <si>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</si>
  <si>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</si>
  <si>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</si>
  <si>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</si>
  <si>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</si>
  <si>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</si>
  <si>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</si>
  <si>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</si>
  <si>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</si>
  <si>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</si>
  <si>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</si>
  <si>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</si>
  <si>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</si>
  <si>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</si>
  <si>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</si>
  <si>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</si>
  <si>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</si>
  <si>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</si>
  <si>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</si>
  <si>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</si>
  <si>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</si>
  <si>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</si>
  <si>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</si>
  <si>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</si>
  <si>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</si>
  <si>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</si>
  <si>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</si>
  <si>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</si>
  <si>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</si>
  <si>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</si>
  <si>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</si>
  <si>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</si>
  <si>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</si>
  <si>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</si>
  <si>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</si>
  <si>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</si>
  <si>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</si>
  <si>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</si>
  <si>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</si>
  <si>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</si>
  <si>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</si>
  <si>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</si>
  <si>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</si>
  <si>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</si>
  <si>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</si>
  <si>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</si>
  <si>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</si>
  <si>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</si>
  <si>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</si>
  <si>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</si>
  <si>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</si>
  <si>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</si>
  <si>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</si>
  <si>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</si>
  <si>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</si>
  <si>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</si>
  <si>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</si>
  <si>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</si>
  <si>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</si>
  <si>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</si>
  <si>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</si>
  <si>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</si>
  <si>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</si>
  <si>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</si>
  <si>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</si>
  <si>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</si>
  <si>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</si>
  <si>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</si>
  <si>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</si>
  <si>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</si>
  <si>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</si>
  <si>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</si>
  <si>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</si>
  <si>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</si>
  <si>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</si>
  <si>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</si>
  <si>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</si>
  <si>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</si>
  <si>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</si>
  <si>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</si>
  <si>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</si>
  <si>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</si>
  <si>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</si>
  <si>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</si>
  <si>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</si>
  <si>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</si>
  <si>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</si>
  <si>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</si>
  <si>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</si>
  <si>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</si>
  <si>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</si>
  <si>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</si>
  <si>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</si>
  <si>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</si>
  <si>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</si>
  <si>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</si>
  <si>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</si>
  <si>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</si>
  <si>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</si>
  <si>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</si>
  <si>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</si>
  <si>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</si>
  <si>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</si>
  <si>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</si>
  <si>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</si>
  <si>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</si>
  <si>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</si>
  <si>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</si>
  <si>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</si>
  <si>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</si>
  <si>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</si>
  <si>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</si>
  <si>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</si>
  <si>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</si>
  <si>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</si>
  <si>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</si>
  <si>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</si>
  <si>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</si>
  <si>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</si>
  <si>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</si>
  <si>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</si>
  <si>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</si>
  <si>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</si>
  <si>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</si>
  <si>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</si>
  <si>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</si>
  <si>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</si>
  <si>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</si>
  <si>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</si>
  <si>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</si>
  <si>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</si>
  <si>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</si>
  <si>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</si>
  <si>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</si>
  <si>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</si>
  <si>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</si>
  <si>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</si>
  <si>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</si>
  <si>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</si>
  <si>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</si>
  <si>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</si>
  <si>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</si>
  <si>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</si>
  <si>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</si>
  <si>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</si>
  <si>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</si>
  <si>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</si>
  <si>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</si>
  <si>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</si>
  <si>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</si>
  <si>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</si>
  <si>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</si>
  <si>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</si>
  <si>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</si>
  <si>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</si>
  <si>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</si>
  <si>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</si>
  <si>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</si>
  <si>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</si>
  <si>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</si>
  <si>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</si>
  <si>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</si>
  <si>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</si>
  <si>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</si>
  <si>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</si>
  <si>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</si>
  <si>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</si>
  <si>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</si>
  <si>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</si>
  <si>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</si>
  <si>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</si>
  <si>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</si>
  <si>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</si>
  <si>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</si>
  <si>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</si>
  <si>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</si>
  <si>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</si>
  <si>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</si>
  <si>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</si>
  <si>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</si>
  <si>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</si>
  <si>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</si>
  <si>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</si>
  <si>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</si>
  <si>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</si>
  <si>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</si>
  <si>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</si>
  <si>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</si>
  <si>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</si>
  <si>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</si>
  <si>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</si>
  <si>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</si>
  <si>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</si>
  <si>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</si>
  <si>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</si>
  <si>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</si>
  <si>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</si>
  <si>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</si>
  <si>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</si>
  <si>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</si>
  <si>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</si>
  <si>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</si>
  <si>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</si>
  <si>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</si>
  <si>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</si>
  <si>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</si>
  <si>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</si>
  <si>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</si>
  <si>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</si>
  <si>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</si>
  <si>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</si>
  <si>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</si>
  <si>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</si>
  <si>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</si>
  <si>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</si>
  <si>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</si>
  <si>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</si>
  <si>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</si>
  <si>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</si>
  <si>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</si>
  <si>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</si>
  <si>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</si>
  <si>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</si>
  <si>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</si>
  <si>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</si>
  <si>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</si>
  <si>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</si>
  <si>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</si>
  <si>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</si>
  <si>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</si>
  <si>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</si>
  <si>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</si>
  <si>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</si>
  <si>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</si>
  <si>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</si>
  <si>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</si>
  <si>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</si>
  <si>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</si>
  <si>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</si>
  <si>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</si>
  <si>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</si>
  <si>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</si>
  <si>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</si>
  <si>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</si>
  <si>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</si>
  <si>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</si>
  <si>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</si>
  <si>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</si>
  <si>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</si>
  <si>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</si>
  <si>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</si>
  <si>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</si>
  <si>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</si>
  <si>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</si>
  <si>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</si>
  <si>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</si>
  <si>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</si>
  <si>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</si>
  <si>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</si>
  <si>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</si>
  <si>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</si>
  <si>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</si>
  <si>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</si>
  <si>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</si>
  <si>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</si>
  <si>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</si>
  <si>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</si>
  <si>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</si>
  <si>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</si>
  <si>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</si>
  <si>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</si>
  <si>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</si>
  <si>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</si>
  <si>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</si>
  <si>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</si>
  <si>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</si>
  <si>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</si>
  <si>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</si>
  <si>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</si>
  <si>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</si>
  <si>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</si>
  <si>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</si>
  <si>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</si>
  <si>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</si>
  <si>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</si>
  <si>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</si>
  <si>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</si>
  <si>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</si>
  <si>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</si>
  <si>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</si>
  <si>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</si>
  <si>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</si>
  <si>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</si>
  <si>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</si>
  <si>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</si>
  <si>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</si>
  <si>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</si>
  <si>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</si>
  <si>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</si>
  <si>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</si>
  <si>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</si>
  <si>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</si>
  <si>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</si>
  <si>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</si>
  <si>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</si>
  <si>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</si>
  <si>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</si>
  <si>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</si>
  <si>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</si>
  <si>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</si>
  <si>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</si>
  <si>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</si>
  <si>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</si>
  <si>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</si>
  <si>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</si>
  <si>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</si>
  <si>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</si>
  <si>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</si>
  <si>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</si>
  <si>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</si>
  <si>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</si>
  <si>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</si>
  <si>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</si>
  <si>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</si>
  <si>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</si>
  <si>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</si>
  <si>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</si>
  <si>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</si>
  <si>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</si>
  <si>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</si>
  <si>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</si>
  <si>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</si>
  <si>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</si>
  <si>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</si>
  <si>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</si>
  <si>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</si>
  <si>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</si>
  <si>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</si>
  <si>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</si>
  <si>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</si>
  <si>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</si>
  <si>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</si>
  <si>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</si>
  <si>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</si>
  <si>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</si>
  <si>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</si>
  <si>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</si>
  <si>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</si>
  <si>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</si>
  <si>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</si>
  <si>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</si>
  <si>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</si>
  <si>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</si>
  <si>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</si>
  <si>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</si>
  <si>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</si>
  <si>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</si>
  <si>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</si>
  <si>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</si>
  <si>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</si>
  <si>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</si>
  <si>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</si>
  <si>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</si>
  <si>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</si>
  <si>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</si>
  <si>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</si>
  <si>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</si>
  <si>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</si>
  <si>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</si>
  <si>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</si>
  <si>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</si>
  <si>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</si>
  <si>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</si>
  <si>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</si>
  <si>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</si>
  <si>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</si>
  <si>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</si>
  <si>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</si>
  <si>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</si>
  <si>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</si>
  <si>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</si>
  <si>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</si>
  <si>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</si>
  <si>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</si>
  <si>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</si>
  <si>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</si>
  <si>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</si>
  <si>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</si>
  <si>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</si>
  <si>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</si>
  <si>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</si>
  <si>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</si>
  <si>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</si>
  <si>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</si>
  <si>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</si>
  <si>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</si>
  <si>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</si>
  <si>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</si>
  <si>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</si>
  <si>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</si>
  <si>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</si>
  <si>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</si>
  <si>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</si>
  <si>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</si>
  <si>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</si>
  <si>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</si>
  <si>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</si>
  <si>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</si>
  <si>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</si>
  <si>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</si>
  <si>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</si>
  <si>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</si>
  <si>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</si>
  <si>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</si>
  <si>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</si>
  <si>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</si>
  <si>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</si>
  <si>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</si>
  <si>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</si>
  <si>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</si>
  <si>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</si>
  <si>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</si>
  <si>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</si>
  <si>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</si>
  <si>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</si>
  <si>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</si>
  <si>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</si>
  <si>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</si>
  <si>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</si>
  <si>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</si>
  <si>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</si>
  <si>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</si>
  <si>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</si>
  <si>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</si>
  <si>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</si>
  <si>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</si>
  <si>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</si>
  <si>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</si>
  <si>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</si>
  <si>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</si>
  <si>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</si>
  <si>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</si>
  <si>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</si>
  <si>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</si>
  <si>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</si>
  <si>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</si>
  <si>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</si>
  <si>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</si>
  <si>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</si>
  <si>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</si>
  <si>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</si>
  <si>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</si>
  <si>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</si>
  <si>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</si>
  <si>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</si>
  <si>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</si>
  <si>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</si>
  <si>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</si>
  <si>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</si>
  <si>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</si>
  <si>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</si>
  <si>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</si>
  <si>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</si>
  <si>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</si>
  <si>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</si>
  <si>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</si>
  <si>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</si>
  <si>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</si>
  <si>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</si>
  <si>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</si>
  <si>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</si>
  <si>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</si>
  <si>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</si>
  <si>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</si>
  <si>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</si>
  <si>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</si>
  <si>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</si>
  <si>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</si>
  <si>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</si>
  <si>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</si>
  <si>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</si>
  <si>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</si>
  <si>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</si>
  <si>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</si>
  <si>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</si>
  <si>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</si>
  <si>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</si>
  <si>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</si>
  <si>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</si>
  <si>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</si>
  <si>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</si>
  <si>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</si>
  <si>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</si>
  <si>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</si>
  <si>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</si>
  <si>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</si>
  <si>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</si>
  <si>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</si>
  <si>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</si>
  <si>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</si>
  <si>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</si>
  <si>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</si>
  <si>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</si>
  <si>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</si>
  <si>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</si>
  <si>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</si>
  <si>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</si>
  <si>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</si>
  <si>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</si>
  <si>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</si>
  <si>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</si>
  <si>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</si>
  <si>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</si>
  <si>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</si>
  <si>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</si>
  <si>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</si>
  <si>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</si>
  <si>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</si>
  <si>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</si>
  <si>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</si>
  <si>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</si>
  <si>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</si>
  <si>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</si>
  <si>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</si>
  <si>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</si>
  <si>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</si>
  <si>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</si>
  <si>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</si>
  <si>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</si>
  <si>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</si>
  <si>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</si>
  <si>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</si>
  <si>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</si>
  <si>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</si>
  <si>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</si>
  <si>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</si>
  <si>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</si>
  <si>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</si>
  <si>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</si>
  <si>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</si>
  <si>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</si>
  <si>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</si>
  <si>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</si>
  <si>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</si>
  <si>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</si>
  <si>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</si>
  <si>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</si>
  <si>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</si>
  <si>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</si>
  <si>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</si>
  <si>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</si>
  <si>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</si>
  <si>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</si>
  <si>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</si>
  <si>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</si>
  <si>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</si>
  <si>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</si>
  <si>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</si>
  <si>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</si>
  <si>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</si>
  <si>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</si>
  <si>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</si>
  <si>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</si>
  <si>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</si>
  <si>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</si>
  <si>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</si>
  <si>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</si>
  <si>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</si>
  <si>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</si>
  <si>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</si>
  <si>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</si>
  <si>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</si>
  <si>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</si>
  <si>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</si>
  <si>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</si>
  <si>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</si>
  <si>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</si>
  <si>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</si>
  <si>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</si>
  <si>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</si>
  <si>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</si>
  <si>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</si>
  <si>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</si>
  <si>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</si>
  <si>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</si>
  <si>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</si>
  <si>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</si>
  <si>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</si>
  <si>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</si>
  <si>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</si>
  <si>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</si>
  <si>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</si>
  <si>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</si>
  <si>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</si>
  <si>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</si>
  <si>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</si>
  <si>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</si>
  <si>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</si>
  <si>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</si>
  <si>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</si>
  <si>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</si>
  <si>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</si>
  <si>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</si>
  <si>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</si>
  <si>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</si>
  <si>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</si>
  <si>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</si>
  <si>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</si>
  <si>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</si>
  <si>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</si>
  <si>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</si>
  <si>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</si>
  <si>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</si>
  <si>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</si>
  <si>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</si>
  <si>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</si>
  <si>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</si>
  <si>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</si>
  <si>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</si>
  <si>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</si>
  <si>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</si>
  <si>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</si>
  <si>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</si>
  <si>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</si>
  <si>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</si>
  <si>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</si>
  <si>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</si>
  <si>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</si>
  <si>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</si>
  <si>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</si>
  <si>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</si>
  <si>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</si>
  <si>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</si>
  <si>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</si>
  <si>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</si>
  <si>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</si>
  <si>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</si>
  <si>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</si>
  <si>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</si>
  <si>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</si>
  <si>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</si>
  <si>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</si>
  <si>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</si>
  <si>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</si>
  <si>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</si>
  <si>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</si>
  <si>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</si>
  <si>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</si>
  <si>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</si>
  <si>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</si>
  <si>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</si>
  <si>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</si>
  <si>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</si>
  <si>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</si>
  <si>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</si>
  <si>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</si>
  <si>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</si>
  <si>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</si>
  <si>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</si>
  <si>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</si>
  <si>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</si>
  <si>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</si>
  <si>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</si>
  <si>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</si>
  <si>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</si>
  <si>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</si>
  <si>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</si>
  <si>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</si>
  <si>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</si>
  <si>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</si>
  <si>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</si>
  <si>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</si>
  <si>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</si>
  <si>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</si>
  <si>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</si>
  <si>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</si>
  <si>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</si>
  <si>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</si>
  <si>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</si>
  <si>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</si>
  <si>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</si>
  <si>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</si>
  <si>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</si>
  <si>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</si>
  <si>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</si>
  <si>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</si>
  <si>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</si>
  <si>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</si>
  <si>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</si>
  <si>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</si>
  <si>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</si>
  <si>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</si>
  <si>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</si>
  <si>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</si>
  <si>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</si>
  <si>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</si>
  <si>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</si>
  <si>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</si>
  <si>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</si>
  <si>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</si>
  <si>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</si>
  <si>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</si>
  <si>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</si>
  <si>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</si>
  <si>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</si>
  <si>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</si>
  <si>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</si>
  <si>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</si>
  <si>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</si>
  <si>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</si>
  <si>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</si>
  <si>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</si>
  <si>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</si>
  <si>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</si>
  <si>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</si>
  <si>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</si>
  <si>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</si>
  <si>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</si>
  <si>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</si>
  <si>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</si>
  <si>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</si>
  <si>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</si>
  <si>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</si>
  <si>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</si>
  <si>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</si>
  <si>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</si>
  <si>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</si>
  <si>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</si>
  <si>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</si>
  <si>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</si>
  <si>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</si>
  <si>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</si>
  <si>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</si>
  <si>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</si>
  <si>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</si>
  <si>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</si>
  <si>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</si>
  <si>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</si>
  <si>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</si>
  <si>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</si>
  <si>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</si>
  <si>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</si>
  <si>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</si>
  <si>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</si>
  <si>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</si>
  <si>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</si>
  <si>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</si>
  <si>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</si>
  <si>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</si>
  <si>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</si>
  <si>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</si>
  <si>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</si>
  <si>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</si>
  <si>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</si>
  <si>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</si>
  <si>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</si>
  <si>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</si>
  <si>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</si>
  <si>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</si>
  <si>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</si>
  <si>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</si>
  <si>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</si>
  <si>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</si>
  <si>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</si>
  <si>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</si>
  <si>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</si>
  <si>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</si>
  <si>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</si>
  <si>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</si>
  <si>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</si>
  <si>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</si>
  <si>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</si>
  <si>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</si>
  <si>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</si>
  <si>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</si>
  <si>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</si>
  <si>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</si>
  <si>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</si>
  <si>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</si>
  <si>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</si>
  <si>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</si>
  <si>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</si>
  <si>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</si>
  <si>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</si>
  <si>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</si>
  <si>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</si>
  <si>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</si>
  <si>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</si>
  <si>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</si>
  <si>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</si>
  <si>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</si>
  <si>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</si>
  <si>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</si>
  <si>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</si>
  <si>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</si>
  <si>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</si>
  <si>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</si>
  <si>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</si>
  <si>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</si>
  <si>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</si>
  <si>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</si>
  <si>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</si>
  <si>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</si>
  <si>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</si>
  <si>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</si>
  <si>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</si>
  <si>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</si>
  <si>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</si>
  <si>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</si>
  <si>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</si>
  <si>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</si>
  <si>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</si>
  <si>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</si>
  <si>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</si>
  <si>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</si>
  <si>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</si>
  <si>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</si>
  <si>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</si>
  <si>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</si>
  <si>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</si>
  <si>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</si>
  <si>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</si>
  <si>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</si>
  <si>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</si>
  <si>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</si>
  <si>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</si>
  <si>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</si>
  <si>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</si>
  <si>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</si>
  <si>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</si>
  <si>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</si>
  <si>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</si>
  <si>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</si>
  <si>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</si>
  <si>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</si>
  <si>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</si>
  <si>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</si>
  <si>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</si>
  <si>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</si>
  <si>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</si>
  <si>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</si>
  <si>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</si>
  <si>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</si>
  <si>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</si>
  <si>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</si>
  <si>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</si>
  <si>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</si>
  <si>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</si>
  <si>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</si>
  <si>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</si>
  <si>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</si>
  <si>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</si>
  <si>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</si>
  <si>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</si>
  <si>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</si>
  <si>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</si>
  <si>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</si>
  <si>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</si>
  <si>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</si>
  <si>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</si>
  <si>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</si>
  <si>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</si>
  <si>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</si>
  <si>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</si>
  <si>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</si>
  <si>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</si>
  <si>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</si>
  <si>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</si>
  <si>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</si>
  <si>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</si>
  <si>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</si>
  <si>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</si>
  <si>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</si>
  <si>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</si>
  <si>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</si>
  <si>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</si>
  <si>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</si>
  <si>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</si>
  <si>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</si>
  <si>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</si>
  <si>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</si>
  <si>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</si>
  <si>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</si>
  <si>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</si>
  <si>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</si>
  <si>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</si>
  <si>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</si>
  <si>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</si>
  <si>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</si>
  <si>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</si>
  <si>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</si>
  <si>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</si>
  <si>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</si>
  <si>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</si>
  <si>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</si>
  <si>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</si>
  <si>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</si>
  <si>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</si>
  <si>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</si>
  <si>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</si>
  <si>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</si>
  <si>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</si>
  <si>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</si>
  <si>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</si>
  <si>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</si>
  <si>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</si>
  <si>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</si>
  <si>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</si>
  <si>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</si>
  <si>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</si>
  <si>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</si>
  <si>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</si>
  <si>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</si>
  <si>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</si>
  <si>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</si>
  <si>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</si>
  <si>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</si>
  <si>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</si>
  <si>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</si>
  <si>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</si>
  <si>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</si>
  <si>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</si>
  <si>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</si>
  <si>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</si>
  <si>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</si>
  <si>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</si>
  <si>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</si>
  <si>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</si>
  <si>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</si>
  <si>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</si>
  <si>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</si>
  <si>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</si>
  <si>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</si>
  <si>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</si>
  <si>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</si>
  <si>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</si>
  <si>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</si>
  <si>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</si>
  <si>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</si>
  <si>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</si>
  <si>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</si>
  <si>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</si>
  <si>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</si>
  <si>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</si>
  <si>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</si>
  <si>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</si>
  <si>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</si>
  <si>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</si>
  <si>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</si>
  <si>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</si>
  <si>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</si>
  <si>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</si>
  <si>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</si>
  <si>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</si>
  <si>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</si>
  <si>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</si>
  <si>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</si>
  <si>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</si>
  <si>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</si>
  <si>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</si>
  <si>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</si>
  <si>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</si>
  <si>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</si>
  <si>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</si>
  <si>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</si>
  <si>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</si>
  <si>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</si>
  <si>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</si>
  <si>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</si>
  <si>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</si>
  <si>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</si>
  <si>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</si>
  <si>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</si>
  <si>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</si>
  <si>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</si>
  <si>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</si>
  <si>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</si>
  <si>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</si>
  <si>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</si>
  <si>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</si>
  <si>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</si>
  <si>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</si>
  <si>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</si>
  <si>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</si>
  <si>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</si>
  <si>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</si>
  <si>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</si>
  <si>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</si>
  <si>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</si>
  <si>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</si>
  <si>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</si>
  <si>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</si>
  <si>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</si>
  <si>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</si>
  <si>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</si>
  <si>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</si>
  <si>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</si>
  <si>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</si>
  <si>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</si>
  <si>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</si>
  <si>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</si>
  <si>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</si>
  <si>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</si>
  <si>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</si>
  <si>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</si>
  <si>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</si>
  <si>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</si>
  <si>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</si>
  <si>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</si>
  <si>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</si>
  <si>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</si>
  <si>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</si>
  <si>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</si>
  <si>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</si>
  <si>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</si>
  <si>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</si>
  <si>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</si>
  <si>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</si>
  <si>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</si>
  <si>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</si>
  <si>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</si>
  <si>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</si>
  <si>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</si>
  <si>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</si>
  <si>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</si>
  <si>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</si>
  <si>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</si>
  <si>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</si>
  <si>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</si>
  <si>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</si>
  <si>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</si>
  <si>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</si>
  <si>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</si>
  <si>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</si>
  <si>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</si>
  <si>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</si>
  <si>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</si>
  <si>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</si>
  <si>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</si>
  <si>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</si>
  <si>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</si>
  <si>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</si>
  <si>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</si>
  <si>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</si>
  <si>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</si>
  <si>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</si>
  <si>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</si>
  <si>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</si>
  <si>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</si>
  <si>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</si>
  <si>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</si>
  <si>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</si>
  <si>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</si>
  <si>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</si>
  <si>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</si>
  <si>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</si>
  <si>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</si>
  <si>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</si>
  <si>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</si>
  <si>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</si>
  <si>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</si>
  <si>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</si>
  <si>
    <t>(All)</t>
  </si>
  <si>
    <t>Count of outcome</t>
  </si>
  <si>
    <t>Row Labels</t>
  </si>
  <si>
    <t>Grand Total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</si>
  <si>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</si>
  <si>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</si>
  <si>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</si>
  <si>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</si>
  <si>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</si>
  <si>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</si>
  <si>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</si>
  <si>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</si>
  <si>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</si>
  <si>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</si>
  <si>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</si>
  <si>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</si>
  <si>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</si>
  <si>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</si>
  <si>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</si>
  <si>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</si>
  <si>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</si>
  <si>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</si>
  <si>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</si>
  <si>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</si>
  <si>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</si>
  <si>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</si>
  <si>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</si>
  <si>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</si>
  <si>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film &amp; video</t>
  </si>
  <si>
    <t>journalism</t>
  </si>
  <si>
    <t>music</t>
  </si>
  <si>
    <t>publishing</t>
  </si>
  <si>
    <t>food</t>
  </si>
  <si>
    <t>games</t>
  </si>
  <si>
    <t>photography</t>
  </si>
  <si>
    <t>theater</t>
  </si>
  <si>
    <t>technology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</si>
  <si>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</si>
  <si>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</si>
  <si>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</si>
  <si>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</si>
  <si>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</si>
  <si>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</si>
  <si>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</si>
  <si>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</si>
  <si>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</si>
  <si>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</si>
  <si>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</si>
  <si>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</si>
  <si>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</si>
  <si>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</si>
  <si>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</si>
  <si>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</si>
  <si>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</si>
  <si>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</si>
  <si>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</si>
  <si>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</si>
  <si>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</si>
  <si>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</si>
  <si>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</si>
  <si>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</si>
  <si>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</si>
  <si>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</si>
  <si>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</si>
  <si>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</si>
  <si>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150000 to 19999</t>
  </si>
  <si>
    <t>20000 to 24999</t>
  </si>
  <si>
    <t>25000 to 29999</t>
  </si>
  <si>
    <t>40000 to 44999</t>
  </si>
  <si>
    <t>45000 to 49999</t>
  </si>
  <si>
    <t>Greater than or euqal to 50000</t>
  </si>
  <si>
    <t>30000 to 34999</t>
  </si>
  <si>
    <t>35000 to 39999</t>
  </si>
  <si>
    <t>mean</t>
  </si>
  <si>
    <t>median</t>
  </si>
  <si>
    <t>minimum</t>
  </si>
  <si>
    <t>maximum</t>
  </si>
  <si>
    <t>variance</t>
  </si>
  <si>
    <t>standard deviation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</si>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</sst>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3" applyFont="1"/>
    <xf numFmtId="43" fontId="0" fillId="0" borderId="0" xfId="42" applyFont="1"/>
    <xf numFmtId="1" fontId="0" fillId="0" borderId="0" xfId="42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42" applyNumberFormat="1" applyFont="1"/>
    <xf numFmtId="0" fontId="16" fillId="0" borderId="0" xfId="0" applyFont="1"/>
    <xf numFmtId="43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E4808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E4808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E4808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E4808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E4808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4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and chart 1!PivotTable1</c:name>
    <c:fmtId val="17"/>
  </c:pivotSource>
  <c:chart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and chart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and chart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and chart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7-4508-B591-D958F7020B9E}"/>
            </c:ext>
          </c:extLst>
        </c:ser>
        <c:ser>
          <c:idx val="1"/>
          <c:order val="1"/>
          <c:tx>
            <c:strRef>
              <c:f>'Pivot and chart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and chart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and chart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7-4508-B591-D958F7020B9E}"/>
            </c:ext>
          </c:extLst>
        </c:ser>
        <c:ser>
          <c:idx val="2"/>
          <c:order val="2"/>
          <c:tx>
            <c:strRef>
              <c:f>'Pivot and chart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'Pivot and chart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and chart 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47-4508-B591-D958F7020B9E}"/>
            </c:ext>
          </c:extLst>
        </c:ser>
        <c:ser>
          <c:idx val="3"/>
          <c:order val="3"/>
          <c:tx>
            <c:strRef>
              <c:f>'Pivot and chart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and chart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and chart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47-4508-B591-D958F702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1645711"/>
        <c:axId val="1641647375"/>
      </c:barChart>
      <c:catAx>
        <c:axId val="1641645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647375"/>
        <c:crosses val="autoZero"/>
        <c:auto val="1"/>
        <c:lblAlgn val="ctr"/>
        <c:lblOffset val="100"/>
        <c:noMultiLvlLbl val="0"/>
      </c:catAx>
      <c:valAx>
        <c:axId val="164164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64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and chart 2!PivotTable2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7216383897942915E-2"/>
          <c:y val="2.1383336891610392E-2"/>
          <c:w val="0.87289427212298565"/>
          <c:h val="0.826322517293563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and chart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and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and chart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7-4B12-A9C5-E020A0393462}"/>
            </c:ext>
          </c:extLst>
        </c:ser>
        <c:ser>
          <c:idx val="1"/>
          <c:order val="1"/>
          <c:tx>
            <c:strRef>
              <c:f>'Pivot and chart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and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and chart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7-4B12-A9C5-E020A0393462}"/>
            </c:ext>
          </c:extLst>
        </c:ser>
        <c:ser>
          <c:idx val="2"/>
          <c:order val="2"/>
          <c:tx>
            <c:strRef>
              <c:f>'Pivot and chart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and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and chart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B7-4B12-A9C5-E020A0393462}"/>
            </c:ext>
          </c:extLst>
        </c:ser>
        <c:ser>
          <c:idx val="3"/>
          <c:order val="3"/>
          <c:tx>
            <c:strRef>
              <c:f>'Pivot and chart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and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and chart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B7-4B12-A9C5-E020A0393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1709167"/>
        <c:axId val="1631709583"/>
      </c:barChart>
      <c:catAx>
        <c:axId val="163170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09583"/>
        <c:crosses val="autoZero"/>
        <c:auto val="1"/>
        <c:lblAlgn val="ctr"/>
        <c:lblOffset val="100"/>
        <c:noMultiLvlLbl val="0"/>
      </c:catAx>
      <c:valAx>
        <c:axId val="163170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0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and chart 3!PivotTable4</c:name>
    <c:fmtId val="8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and chart 3'!$B$5:$B$6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and chart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and chart 3'!$B$7:$B$19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C-498A-A570-A26ACBF83850}"/>
            </c:ext>
          </c:extLst>
        </c:ser>
        <c:ser>
          <c:idx val="1"/>
          <c:order val="1"/>
          <c:tx>
            <c:strRef>
              <c:f>'Pivot and chart 3'!$C$5:$C$6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and chart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and chart 3'!$C$7:$C$19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C-498A-A570-A26ACBF83850}"/>
            </c:ext>
          </c:extLst>
        </c:ser>
        <c:ser>
          <c:idx val="2"/>
          <c:order val="2"/>
          <c:tx>
            <c:strRef>
              <c:f>'Pivot and chart 3'!$D$5:$D$6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and chart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and chart 3'!$D$7:$D$19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1C-498A-A570-A26ACBF83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096591"/>
        <c:axId val="1474095343"/>
      </c:lineChart>
      <c:catAx>
        <c:axId val="147409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095343"/>
        <c:crosses val="autoZero"/>
        <c:auto val="1"/>
        <c:lblAlgn val="ctr"/>
        <c:lblOffset val="100"/>
        <c:noMultiLvlLbl val="0"/>
      </c:catAx>
      <c:valAx>
        <c:axId val="147409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09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6819083904834474"/>
          <c:y val="1.9512195121951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euqal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5-4B80-8103-DDC5CB6DAA13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euqal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5-4B80-8103-DDC5CB6DAA13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euqal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5-4B80-8103-DDC5CB6DA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793311"/>
        <c:axId val="1473796639"/>
      </c:lineChart>
      <c:catAx>
        <c:axId val="147379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796639"/>
        <c:crosses val="autoZero"/>
        <c:auto val="1"/>
        <c:lblAlgn val="ctr"/>
        <c:lblOffset val="100"/>
        <c:noMultiLvlLbl val="0"/>
      </c:catAx>
      <c:valAx>
        <c:axId val="147379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79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344823</xdr:colOff>
      <xdr:row>0</xdr:row>
      <xdr:rowOff>178595</xdr:rowOff>
    </xdr:from>
    <xdr:to>
      <xdr:col>17</xdr:col>
      <xdr:colOff>11904</xdr:colOff>
      <xdr:row>25</xdr:row>
      <xdr:rowOff>49549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251C3-3FF9-3CA7-1020-BDEBEA586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197827</xdr:colOff>
      <xdr:row>0</xdr:row>
      <xdr:rowOff>109904</xdr:rowOff>
    </xdr:from>
    <xdr:to>
      <xdr:col>20</xdr:col>
      <xdr:colOff>380999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78776-BCBA-7475-0BE0-890337220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1</xdr:row>
      <xdr:rowOff>161925</xdr:rowOff>
    </xdr:from>
    <xdr:to>
      <xdr:col>19</xdr:col>
      <xdr:colOff>200025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CB6D6-2270-FFD1-6A4C-BF4363F5E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133350</xdr:rowOff>
    </xdr:from>
    <xdr:to>
      <xdr:col>10</xdr:col>
      <xdr:colOff>314325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DF2C48-8917-D516-79F8-0001F101D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Le" refreshedDate="44758.31047152778" createdVersion="8" refreshedVersion="8" minRefreshableVersion="3" recordCount="1000" xr:uid="{35268923-086B-4439-A4AD-8D5DC6DEED4E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B2800-3746-43BD-97A6-292178E84BF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6" baseItem="0"/>
  </dataFields>
  <chartFormats count="4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002F04-C1F0-4294-B7C5-150F6D90423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E2BE55-F88A-41B3-88BA-E179CC1C912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F1" workbookViewId="0">
      <selection activeCell="S2" sqref="S2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5" bestFit="1" customWidth="1"/>
    <col min="8" max="8" width="14.25" customWidth="1"/>
    <col min="9" max="9" width="20.5" bestFit="1" customWidth="1"/>
    <col min="12" max="13" width="11.125" bestFit="1" customWidth="1"/>
    <col min="14" max="14" width="22.375" bestFit="1" customWidth="1"/>
    <col min="15" max="15" width="21" bestFit="1" customWidth="1"/>
    <col min="18" max="18" width="28" bestFit="1" customWidth="1"/>
    <col min="19" max="19" width="14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 s="13">
        <v>0</v>
      </c>
      <c r="F2" s="7">
        <f t="shared" ref="F2:F65" si="0">E2/D2*100</f>
        <v>0</v>
      </c>
      <c r="G2" t="s">
        <v>14</v>
      </c>
      <c r="H2">
        <v>0</v>
      </c>
      <c r="I2">
        <f t="shared" ref="I2:I65" si="1"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 t="shared" ref="N2:N65" si="2">(L2/86400)+25569</f>
        <v>42336.25</v>
      </c>
      <c r="O2" s="11">
        <f t="shared" ref="O2:O65" si="3">(M2/86400)+25569</f>
        <v>42353.25</v>
      </c>
      <c r="P2" t="b">
        <v>0</v>
      </c>
      <c r="Q2" t="b">
        <v>0</v>
      </c>
      <c r="R2" t="s">
        <v>17</v>
      </c>
      <c r="S2" t="str">
        <f>LEFT(R2,SEARCH("/",R2,1)-1)</f>
        <v>food</v>
      </c>
      <c r="T2" t="str">
        <f>RIGHT(R2,LEN(R2)-SEARCH("/",R2,1))</f>
        <v>food trucks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 s="13">
        <v>14560</v>
      </c>
      <c r="F3" s="6">
        <f>E3/D3*100</f>
        <v>1040</v>
      </c>
      <c r="G3" t="s">
        <v>20</v>
      </c>
      <c r="H3">
        <v>158</v>
      </c>
      <c r="I3" s="6">
        <f t="shared" si="1"/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si="2"/>
        <v>41870.208333333336</v>
      </c>
      <c r="O3" s="11">
        <f t="shared" si="3"/>
        <v>41872.208333333336</v>
      </c>
      <c r="P3" t="b">
        <v>0</v>
      </c>
      <c r="Q3" t="b">
        <v>1</v>
      </c>
      <c r="R3" t="s">
        <v>23</v>
      </c>
      <c r="S3" t="str">
        <f t="shared" ref="S2:S65" si="4">LEFT(R3,SEARCH("/",R3,1)-1)</f>
        <v>music</v>
      </c>
      <c r="T3" t="str">
        <f t="shared" ref="T2:T65" si="5">RIGHT(R3,LEN(R3)-SEARCH("/",R3,1))</f>
        <v>rock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 s="13">
        <v>142523</v>
      </c>
      <c r="F4" s="6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 s="13">
        <v>2477</v>
      </c>
      <c r="F5" s="6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 s="13">
        <v>5265</v>
      </c>
      <c r="F6" s="6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 s="13">
        <v>13195</v>
      </c>
      <c r="F7" s="6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 s="13">
        <v>1090</v>
      </c>
      <c r="F8" s="6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 s="13">
        <v>14741</v>
      </c>
      <c r="F9" s="6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 s="13">
        <v>21946</v>
      </c>
      <c r="F10" s="6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 s="13">
        <v>3208</v>
      </c>
      <c r="F11" s="6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 s="13">
        <v>13838</v>
      </c>
      <c r="F12" s="6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 s="13">
        <v>3030</v>
      </c>
      <c r="F13" s="6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 s="13">
        <v>5629</v>
      </c>
      <c r="F14" s="6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 s="13">
        <v>10295</v>
      </c>
      <c r="F15" s="6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 s="13">
        <v>18829</v>
      </c>
      <c r="F16" s="6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 s="13">
        <v>38414</v>
      </c>
      <c r="F17" s="6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 s="13">
        <v>11041</v>
      </c>
      <c r="F18" s="6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 s="13">
        <v>134845</v>
      </c>
      <c r="F19" s="6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 s="13">
        <v>6089</v>
      </c>
      <c r="F20" s="6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 s="13">
        <v>30331</v>
      </c>
      <c r="F21" s="6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 s="13">
        <v>147936</v>
      </c>
      <c r="F22" s="6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 s="13">
        <v>38533</v>
      </c>
      <c r="F23" s="6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 s="13">
        <v>75690</v>
      </c>
      <c r="F24" s="6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 s="13">
        <v>14942</v>
      </c>
      <c r="F25" s="6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 s="13">
        <v>104257</v>
      </c>
      <c r="F26" s="6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 s="13">
        <v>11904</v>
      </c>
      <c r="F27" s="6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 s="13">
        <v>51814</v>
      </c>
      <c r="F28" s="6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 s="13">
        <v>1599</v>
      </c>
      <c r="F29" s="6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 s="13">
        <v>137635</v>
      </c>
      <c r="F30" s="6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 s="13">
        <v>150965</v>
      </c>
      <c r="F31" s="6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 s="13">
        <v>14455</v>
      </c>
      <c r="F32" s="6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 s="13">
        <v>10850</v>
      </c>
      <c r="F33" s="6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 s="13">
        <v>87676</v>
      </c>
      <c r="F34" s="6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 s="13">
        <v>189666</v>
      </c>
      <c r="F35" s="6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 s="13">
        <v>14025</v>
      </c>
      <c r="F36" s="6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 s="13">
        <v>188628</v>
      </c>
      <c r="F37" s="6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 s="13">
        <v>1101</v>
      </c>
      <c r="F38" s="6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 s="13">
        <v>11339</v>
      </c>
      <c r="F39" s="6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 s="13">
        <v>10085</v>
      </c>
      <c r="F40" s="6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 s="13">
        <v>5027</v>
      </c>
      <c r="F41" s="6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 s="13">
        <v>14878</v>
      </c>
      <c r="F42" s="6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 s="13">
        <v>11924</v>
      </c>
      <c r="F43" s="6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 s="13">
        <v>7991</v>
      </c>
      <c r="F44" s="6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 s="13">
        <v>167717</v>
      </c>
      <c r="F45" s="6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 s="13">
        <v>10541</v>
      </c>
      <c r="F46" s="6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 s="13">
        <v>4530</v>
      </c>
      <c r="F47" s="6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 s="13">
        <v>4247</v>
      </c>
      <c r="F48" s="6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 s="13">
        <v>7129</v>
      </c>
      <c r="F49" s="6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 s="13">
        <v>128862</v>
      </c>
      <c r="F50" s="6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 s="13">
        <v>13653</v>
      </c>
      <c r="F51" s="6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 s="13">
        <v>2</v>
      </c>
      <c r="F52" s="6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 s="13">
        <v>145243</v>
      </c>
      <c r="F53" s="6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 s="13">
        <v>2459</v>
      </c>
      <c r="F54" s="6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 s="13">
        <v>12356</v>
      </c>
      <c r="F55" s="6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 s="13">
        <v>5392</v>
      </c>
      <c r="F56" s="6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 s="13">
        <v>11746</v>
      </c>
      <c r="F57" s="6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 s="13">
        <v>11493</v>
      </c>
      <c r="F58" s="6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 s="13">
        <v>6243</v>
      </c>
      <c r="F59" s="6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 s="13">
        <v>6132</v>
      </c>
      <c r="F60" s="6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 s="13">
        <v>3851</v>
      </c>
      <c r="F61" s="6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 s="13">
        <v>135997</v>
      </c>
      <c r="F62" s="6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 s="13">
        <v>184750</v>
      </c>
      <c r="F63" s="6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 s="13">
        <v>14452</v>
      </c>
      <c r="F64" s="6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 s="13">
        <v>557</v>
      </c>
      <c r="F65" s="6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 s="13">
        <v>2734</v>
      </c>
      <c r="F66" s="6">
        <f t="shared" ref="F66:F129" si="6">E66/D66*100</f>
        <v>97.642857142857139</v>
      </c>
      <c r="G66" t="s">
        <v>14</v>
      </c>
      <c r="H66">
        <v>38</v>
      </c>
      <c r="I66" s="6">
        <f t="shared" ref="I66:I129" si="7">IFERROR(E66/H66,0)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ref="N66:N129" si="8">(L66/86400)+25569</f>
        <v>43283.208333333328</v>
      </c>
      <c r="O66" s="11">
        <f t="shared" ref="O66:O129" si="9">(M66/86400)+25569</f>
        <v>43298.208333333328</v>
      </c>
      <c r="P66" t="b">
        <v>0</v>
      </c>
      <c r="Q66" t="b">
        <v>1</v>
      </c>
      <c r="R66" t="s">
        <v>28</v>
      </c>
      <c r="S66" t="str">
        <f t="shared" ref="S66:S129" si="10">LEFT(R66,SEARCH("/",R66,1)-1)</f>
        <v>technology</v>
      </c>
      <c r="T66" t="str">
        <f t="shared" ref="T66:T129" si="11">RIGHT(R66,LEN(R66)-SEARCH("/",R66,1))</f>
        <v>web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 s="13">
        <v>14405</v>
      </c>
      <c r="F67" s="6">
        <f t="shared" si="6"/>
        <v>236.14754098360655</v>
      </c>
      <c r="G67" t="s">
        <v>20</v>
      </c>
      <c r="H67">
        <v>236</v>
      </c>
      <c r="I67" s="6">
        <f t="shared" si="7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si="8"/>
        <v>40570.25</v>
      </c>
      <c r="O67" s="11">
        <f t="shared" si="9"/>
        <v>40577.25</v>
      </c>
      <c r="P67" t="b">
        <v>0</v>
      </c>
      <c r="Q67" t="b">
        <v>0</v>
      </c>
      <c r="R67" t="s">
        <v>33</v>
      </c>
      <c r="S67" t="str">
        <f t="shared" si="10"/>
        <v>theater</v>
      </c>
      <c r="T67" t="str">
        <f t="shared" si="11"/>
        <v>plays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 s="13">
        <v>1307</v>
      </c>
      <c r="F68" s="6">
        <f t="shared" si="6"/>
        <v>45.068965517241381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8"/>
        <v>42102.208333333328</v>
      </c>
      <c r="O68" s="11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 s="13">
        <v>117892</v>
      </c>
      <c r="F69" s="6">
        <f t="shared" si="6"/>
        <v>162.38567493112947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8"/>
        <v>40203.25</v>
      </c>
      <c r="O69" s="11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 s="13">
        <v>14508</v>
      </c>
      <c r="F70" s="6">
        <f t="shared" si="6"/>
        <v>254.52631578947367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8"/>
        <v>42943.208333333328</v>
      </c>
      <c r="O70" s="11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 s="13">
        <v>1901</v>
      </c>
      <c r="F71" s="6">
        <f t="shared" si="6"/>
        <v>24.063291139240505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8"/>
        <v>40531.25</v>
      </c>
      <c r="O71" s="11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 s="13">
        <v>158389</v>
      </c>
      <c r="F72" s="6">
        <f t="shared" si="6"/>
        <v>123.74140625000001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8"/>
        <v>40484.208333333336</v>
      </c>
      <c r="O72" s="11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 s="13">
        <v>6484</v>
      </c>
      <c r="F73" s="6">
        <f t="shared" si="6"/>
        <v>108.06666666666666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8"/>
        <v>43799.25</v>
      </c>
      <c r="O73" s="11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 s="13">
        <v>4022</v>
      </c>
      <c r="F74" s="6">
        <f t="shared" si="6"/>
        <v>670.33333333333326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8"/>
        <v>42186.208333333328</v>
      </c>
      <c r="O74" s="11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 s="13">
        <v>9253</v>
      </c>
      <c r="F75" s="6">
        <f t="shared" si="6"/>
        <v>660.92857142857144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8"/>
        <v>42701.25</v>
      </c>
      <c r="O75" s="11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 s="13">
        <v>4776</v>
      </c>
      <c r="F76" s="6">
        <f t="shared" si="6"/>
        <v>122.46153846153847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8"/>
        <v>42456.208333333328</v>
      </c>
      <c r="O76" s="11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 s="13">
        <v>14606</v>
      </c>
      <c r="F77" s="6">
        <f t="shared" si="6"/>
        <v>150.57731958762886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8"/>
        <v>43296.208333333328</v>
      </c>
      <c r="O77" s="11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 s="13">
        <v>95993</v>
      </c>
      <c r="F78" s="6">
        <f t="shared" si="6"/>
        <v>78.106590724165997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8"/>
        <v>42027.25</v>
      </c>
      <c r="O78" s="11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 s="13">
        <v>4460</v>
      </c>
      <c r="F79" s="6">
        <f t="shared" si="6"/>
        <v>46.94736842105263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8"/>
        <v>40448.208333333336</v>
      </c>
      <c r="O79" s="11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 s="13">
        <v>13536</v>
      </c>
      <c r="F80" s="6">
        <f t="shared" si="6"/>
        <v>300.8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8"/>
        <v>43206.208333333328</v>
      </c>
      <c r="O80" s="11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 s="13">
        <v>40228</v>
      </c>
      <c r="F81" s="6">
        <f t="shared" si="6"/>
        <v>69.598615916955026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8"/>
        <v>43267.208333333328</v>
      </c>
      <c r="O81" s="11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 s="13">
        <v>7012</v>
      </c>
      <c r="F82" s="6">
        <f t="shared" si="6"/>
        <v>637.4545454545455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8"/>
        <v>42976.208333333328</v>
      </c>
      <c r="O82" s="11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 s="13">
        <v>37857</v>
      </c>
      <c r="F83" s="6">
        <f t="shared" si="6"/>
        <v>225.33928571428569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8"/>
        <v>43062.25</v>
      </c>
      <c r="O83" s="11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 s="13">
        <v>14973</v>
      </c>
      <c r="F84" s="6">
        <f t="shared" si="6"/>
        <v>1497.3000000000002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8"/>
        <v>43482.25</v>
      </c>
      <c r="O84" s="11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 s="13">
        <v>39996</v>
      </c>
      <c r="F85" s="6">
        <f t="shared" si="6"/>
        <v>37.590225563909776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8"/>
        <v>42579.208333333328</v>
      </c>
      <c r="O85" s="11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 s="13">
        <v>41564</v>
      </c>
      <c r="F86" s="6">
        <f t="shared" si="6"/>
        <v>132.36942675159236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8"/>
        <v>41118.208333333336</v>
      </c>
      <c r="O86" s="11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 s="13">
        <v>6430</v>
      </c>
      <c r="F87" s="6">
        <f t="shared" si="6"/>
        <v>131.22448979591837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8"/>
        <v>40797.208333333336</v>
      </c>
      <c r="O87" s="11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 s="13">
        <v>12405</v>
      </c>
      <c r="F88" s="6">
        <f t="shared" si="6"/>
        <v>167.63513513513513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8"/>
        <v>42128.208333333328</v>
      </c>
      <c r="O88" s="11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 s="13">
        <v>123040</v>
      </c>
      <c r="F89" s="6">
        <f t="shared" si="6"/>
        <v>61.984886649874063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8"/>
        <v>40610.25</v>
      </c>
      <c r="O89" s="11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 s="13">
        <v>12516</v>
      </c>
      <c r="F90" s="6">
        <f t="shared" si="6"/>
        <v>260.75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8"/>
        <v>42110.208333333328</v>
      </c>
      <c r="O90" s="11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 s="13">
        <v>8588</v>
      </c>
      <c r="F91" s="6">
        <f t="shared" si="6"/>
        <v>252.58823529411765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8"/>
        <v>40283.208333333336</v>
      </c>
      <c r="O91" s="11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 s="13">
        <v>6132</v>
      </c>
      <c r="F92" s="6">
        <f t="shared" si="6"/>
        <v>78.615384615384613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8"/>
        <v>42425.25</v>
      </c>
      <c r="O92" s="11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 s="13">
        <v>74688</v>
      </c>
      <c r="F93" s="6">
        <f t="shared" si="6"/>
        <v>48.404406999351913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8"/>
        <v>42588.208333333328</v>
      </c>
      <c r="O93" s="11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 s="13">
        <v>51775</v>
      </c>
      <c r="F94" s="6">
        <f t="shared" si="6"/>
        <v>258.875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8"/>
        <v>40352.208333333336</v>
      </c>
      <c r="O94" s="11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 s="13">
        <v>65877</v>
      </c>
      <c r="F95" s="6">
        <f t="shared" si="6"/>
        <v>60.548713235294116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8"/>
        <v>41202.208333333336</v>
      </c>
      <c r="O95" s="11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 s="13">
        <v>8807</v>
      </c>
      <c r="F96" s="6">
        <f t="shared" si="6"/>
        <v>303.68965517241378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8"/>
        <v>43562.208333333328</v>
      </c>
      <c r="O96" s="11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 s="13">
        <v>1017</v>
      </c>
      <c r="F97" s="6">
        <f t="shared" si="6"/>
        <v>112.99999999999999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8"/>
        <v>43752.208333333328</v>
      </c>
      <c r="O97" s="11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 s="13">
        <v>151513</v>
      </c>
      <c r="F98" s="6">
        <f t="shared" si="6"/>
        <v>217.37876614060258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8"/>
        <v>40612.25</v>
      </c>
      <c r="O98" s="11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 s="13">
        <v>12047</v>
      </c>
      <c r="F99" s="6">
        <f t="shared" si="6"/>
        <v>926.69230769230762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8"/>
        <v>42180.208333333328</v>
      </c>
      <c r="O99" s="11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 s="13">
        <v>32951</v>
      </c>
      <c r="F100" s="6">
        <f t="shared" si="6"/>
        <v>33.692229038854805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8"/>
        <v>42212.208333333328</v>
      </c>
      <c r="O100" s="11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 s="13">
        <v>14951</v>
      </c>
      <c r="F101" s="6">
        <f t="shared" si="6"/>
        <v>196.7236842105263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8"/>
        <v>41968.25</v>
      </c>
      <c r="O101" s="11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 s="13">
        <v>1</v>
      </c>
      <c r="F102" s="6">
        <f t="shared" si="6"/>
        <v>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8"/>
        <v>40835.208333333336</v>
      </c>
      <c r="O102" s="11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 s="13">
        <v>9193</v>
      </c>
      <c r="F103" s="6">
        <f t="shared" si="6"/>
        <v>1021.4444444444445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8"/>
        <v>42056.25</v>
      </c>
      <c r="O103" s="11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 s="13">
        <v>10422</v>
      </c>
      <c r="F104" s="6">
        <f t="shared" si="6"/>
        <v>281.67567567567568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8"/>
        <v>43234.208333333328</v>
      </c>
      <c r="O104" s="11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 s="13">
        <v>2461</v>
      </c>
      <c r="F105" s="6">
        <f t="shared" si="6"/>
        <v>24.610000000000003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8"/>
        <v>40475.208333333336</v>
      </c>
      <c r="O105" s="11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 s="13">
        <v>170623</v>
      </c>
      <c r="F106" s="6">
        <f t="shared" si="6"/>
        <v>143.14010067114094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8"/>
        <v>42878.208333333328</v>
      </c>
      <c r="O106" s="11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 s="13">
        <v>9829</v>
      </c>
      <c r="F107" s="6">
        <f t="shared" si="6"/>
        <v>144.54411764705884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8"/>
        <v>41366.208333333336</v>
      </c>
      <c r="O107" s="11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 s="13">
        <v>14006</v>
      </c>
      <c r="F108" s="6">
        <f t="shared" si="6"/>
        <v>359.12820512820514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8"/>
        <v>43716.208333333328</v>
      </c>
      <c r="O108" s="11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 s="13">
        <v>6527</v>
      </c>
      <c r="F109" s="6">
        <f t="shared" si="6"/>
        <v>186.48571428571427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8"/>
        <v>43213.208333333328</v>
      </c>
      <c r="O109" s="11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 s="13">
        <v>8929</v>
      </c>
      <c r="F110" s="6">
        <f t="shared" si="6"/>
        <v>595.26666666666665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8"/>
        <v>41005.208333333336</v>
      </c>
      <c r="O110" s="11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 s="13">
        <v>3079</v>
      </c>
      <c r="F111" s="6">
        <f t="shared" si="6"/>
        <v>59.21153846153846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8"/>
        <v>41651.25</v>
      </c>
      <c r="O111" s="11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 s="13">
        <v>21307</v>
      </c>
      <c r="F112" s="6">
        <f t="shared" si="6"/>
        <v>14.962780898876405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8"/>
        <v>43354.208333333328</v>
      </c>
      <c r="O112" s="11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 s="13">
        <v>73653</v>
      </c>
      <c r="F113" s="6">
        <f t="shared" si="6"/>
        <v>119.95602605863192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8"/>
        <v>41174.208333333336</v>
      </c>
      <c r="O113" s="11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 s="13">
        <v>12635</v>
      </c>
      <c r="F114" s="6">
        <f t="shared" si="6"/>
        <v>268.82978723404256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8"/>
        <v>41875.208333333336</v>
      </c>
      <c r="O114" s="11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 s="13">
        <v>12437</v>
      </c>
      <c r="F115" s="6">
        <f t="shared" si="6"/>
        <v>376.87878787878788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8"/>
        <v>42990.208333333328</v>
      </c>
      <c r="O115" s="11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 s="13">
        <v>13816</v>
      </c>
      <c r="F116" s="6">
        <f t="shared" si="6"/>
        <v>727.15789473684208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8"/>
        <v>43564.208333333328</v>
      </c>
      <c r="O116" s="11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 s="13">
        <v>145382</v>
      </c>
      <c r="F117" s="6">
        <f t="shared" si="6"/>
        <v>87.211757648470297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8"/>
        <v>43056.25</v>
      </c>
      <c r="O117" s="11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 s="13">
        <v>6336</v>
      </c>
      <c r="F118" s="6">
        <f t="shared" si="6"/>
        <v>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8"/>
        <v>42265.208333333328</v>
      </c>
      <c r="O118" s="11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 s="13">
        <v>8523</v>
      </c>
      <c r="F119" s="6">
        <f t="shared" si="6"/>
        <v>173.9387755102041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8"/>
        <v>40808.208333333336</v>
      </c>
      <c r="O119" s="11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 s="13">
        <v>6351</v>
      </c>
      <c r="F120" s="6">
        <f t="shared" si="6"/>
        <v>117.61111111111111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8"/>
        <v>41665.25</v>
      </c>
      <c r="O120" s="11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 s="13">
        <v>10748</v>
      </c>
      <c r="F121" s="6">
        <f t="shared" si="6"/>
        <v>214.96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8"/>
        <v>41806.208333333336</v>
      </c>
      <c r="O121" s="11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 s="13">
        <v>112272</v>
      </c>
      <c r="F122" s="6">
        <f t="shared" si="6"/>
        <v>149.49667110519306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8"/>
        <v>42111.208333333328</v>
      </c>
      <c r="O122" s="11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 s="13">
        <v>99361</v>
      </c>
      <c r="F123" s="6">
        <f t="shared" si="6"/>
        <v>219.33995584988963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8"/>
        <v>41917.208333333336</v>
      </c>
      <c r="O123" s="11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 s="13">
        <v>88055</v>
      </c>
      <c r="F124" s="6">
        <f t="shared" si="6"/>
        <v>64.367690058479525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8"/>
        <v>41970.25</v>
      </c>
      <c r="O124" s="11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 s="13">
        <v>33092</v>
      </c>
      <c r="F125" s="6">
        <f t="shared" si="6"/>
        <v>18.622397298818232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8"/>
        <v>42332.25</v>
      </c>
      <c r="O125" s="11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 s="13">
        <v>9562</v>
      </c>
      <c r="F126" s="6">
        <f t="shared" si="6"/>
        <v>367.76923076923077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8"/>
        <v>43598.208333333328</v>
      </c>
      <c r="O126" s="11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 s="13">
        <v>8475</v>
      </c>
      <c r="F127" s="6">
        <f t="shared" si="6"/>
        <v>159.90566037735849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8"/>
        <v>43362.208333333328</v>
      </c>
      <c r="O127" s="11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 s="13">
        <v>69617</v>
      </c>
      <c r="F128" s="6">
        <f t="shared" si="6"/>
        <v>38.633185349611544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8"/>
        <v>42596.208333333328</v>
      </c>
      <c r="O128" s="11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 s="13">
        <v>53067</v>
      </c>
      <c r="F129" s="6">
        <f t="shared" si="6"/>
        <v>51.42151162790698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8"/>
        <v>40310.208333333336</v>
      </c>
      <c r="O129" s="11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 s="13">
        <v>42596</v>
      </c>
      <c r="F130" s="6">
        <f t="shared" ref="F130:F193" si="12">E130/D130*100</f>
        <v>60.334277620396605</v>
      </c>
      <c r="G130" t="s">
        <v>74</v>
      </c>
      <c r="H130">
        <v>532</v>
      </c>
      <c r="I130" s="6">
        <f t="shared" ref="I130:I193" si="13">IFERROR(E130/H130,0)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ref="N130:N193" si="14">(L130/86400)+25569</f>
        <v>40417.208333333336</v>
      </c>
      <c r="O130" s="11">
        <f t="shared" ref="O130:O193" si="15">(M130/86400)+25569</f>
        <v>40430.208333333336</v>
      </c>
      <c r="P130" t="b">
        <v>0</v>
      </c>
      <c r="Q130" t="b">
        <v>0</v>
      </c>
      <c r="R130" t="s">
        <v>23</v>
      </c>
      <c r="S130" t="str">
        <f t="shared" ref="S130:S193" si="16">LEFT(R130,SEARCH("/",R130,1)-1)</f>
        <v>music</v>
      </c>
      <c r="T130" t="str">
        <f t="shared" ref="T130:T193" si="17">RIGHT(R130,LEN(R130)-SEARCH("/",R130,1))</f>
        <v>rock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 s="13">
        <v>4756</v>
      </c>
      <c r="F131" s="6">
        <f t="shared" si="12"/>
        <v>3.202693602693603</v>
      </c>
      <c r="G131" t="s">
        <v>74</v>
      </c>
      <c r="H131">
        <v>55</v>
      </c>
      <c r="I131" s="6">
        <f t="shared" si="1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si="14"/>
        <v>42038.25</v>
      </c>
      <c r="O131" s="11">
        <f t="shared" si="15"/>
        <v>42063.25</v>
      </c>
      <c r="P131" t="b">
        <v>0</v>
      </c>
      <c r="Q131" t="b">
        <v>0</v>
      </c>
      <c r="R131" t="s">
        <v>17</v>
      </c>
      <c r="S131" t="str">
        <f t="shared" si="16"/>
        <v>food</v>
      </c>
      <c r="T131" t="str">
        <f t="shared" si="17"/>
        <v>food trucks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 s="13">
        <v>14925</v>
      </c>
      <c r="F132" s="6">
        <f t="shared" si="12"/>
        <v>155.46875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4"/>
        <v>40842.208333333336</v>
      </c>
      <c r="O132" s="11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 s="13">
        <v>166116</v>
      </c>
      <c r="F133" s="6">
        <f t="shared" si="12"/>
        <v>100.85974499089254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4"/>
        <v>41607.25</v>
      </c>
      <c r="O133" s="11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 s="13">
        <v>3834</v>
      </c>
      <c r="F134" s="6">
        <f t="shared" si="12"/>
        <v>116.18181818181819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4"/>
        <v>43112.25</v>
      </c>
      <c r="O134" s="11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 s="13">
        <v>13985</v>
      </c>
      <c r="F135" s="6">
        <f t="shared" si="12"/>
        <v>310.77777777777777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4"/>
        <v>40767.208333333336</v>
      </c>
      <c r="O135" s="11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 s="13">
        <v>89288</v>
      </c>
      <c r="F136" s="6">
        <f t="shared" si="12"/>
        <v>89.73668341708543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4"/>
        <v>40713.208333333336</v>
      </c>
      <c r="O136" s="11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 s="13">
        <v>5488</v>
      </c>
      <c r="F137" s="6">
        <f t="shared" si="12"/>
        <v>71.27272727272728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4"/>
        <v>41340.25</v>
      </c>
      <c r="O137" s="11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 s="13">
        <v>2721</v>
      </c>
      <c r="F138" s="6">
        <f t="shared" si="12"/>
        <v>3.2862318840579712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4"/>
        <v>41797.208333333336</v>
      </c>
      <c r="O138" s="11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 s="13">
        <v>4712</v>
      </c>
      <c r="F139" s="6">
        <f t="shared" si="12"/>
        <v>261.77777777777777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4"/>
        <v>40457.208333333336</v>
      </c>
      <c r="O139" s="11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 s="13">
        <v>9216</v>
      </c>
      <c r="F140" s="6">
        <f t="shared" si="12"/>
        <v>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4"/>
        <v>41180.208333333336</v>
      </c>
      <c r="O140" s="11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 s="13">
        <v>19246</v>
      </c>
      <c r="F141" s="6">
        <f t="shared" si="12"/>
        <v>20.896851248642779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4"/>
        <v>42115.208333333328</v>
      </c>
      <c r="O141" s="11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 s="13">
        <v>12274</v>
      </c>
      <c r="F142" s="6">
        <f t="shared" si="12"/>
        <v>223.16363636363636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4"/>
        <v>43156.25</v>
      </c>
      <c r="O142" s="11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 s="13">
        <v>65323</v>
      </c>
      <c r="F143" s="6">
        <f t="shared" si="12"/>
        <v>101.59097978227061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4"/>
        <v>42167.208333333328</v>
      </c>
      <c r="O143" s="11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 s="13">
        <v>11502</v>
      </c>
      <c r="F144" s="6">
        <f t="shared" si="12"/>
        <v>230.03999999999996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4"/>
        <v>41005.208333333336</v>
      </c>
      <c r="O144" s="11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 s="13">
        <v>7322</v>
      </c>
      <c r="F145" s="6">
        <f t="shared" si="12"/>
        <v>135.59259259259261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4"/>
        <v>40357.208333333336</v>
      </c>
      <c r="O145" s="11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 s="13">
        <v>11619</v>
      </c>
      <c r="F146" s="6">
        <f t="shared" si="12"/>
        <v>129.1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4"/>
        <v>43633.208333333328</v>
      </c>
      <c r="O146" s="11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 s="13">
        <v>59128</v>
      </c>
      <c r="F147" s="6">
        <f t="shared" si="12"/>
        <v>236.512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4"/>
        <v>41889.208333333336</v>
      </c>
      <c r="O147" s="11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 s="13">
        <v>1518</v>
      </c>
      <c r="F148" s="6">
        <f t="shared" si="12"/>
        <v>17.25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4"/>
        <v>40855.25</v>
      </c>
      <c r="O148" s="11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 s="13">
        <v>9337</v>
      </c>
      <c r="F149" s="6">
        <f t="shared" si="12"/>
        <v>112.49397590361446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4"/>
        <v>42534.208333333328</v>
      </c>
      <c r="O149" s="11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 s="13">
        <v>11255</v>
      </c>
      <c r="F150" s="6">
        <f t="shared" si="12"/>
        <v>121.02150537634408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4"/>
        <v>42941.208333333328</v>
      </c>
      <c r="O150" s="11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 s="13">
        <v>13632</v>
      </c>
      <c r="F151" s="6">
        <f t="shared" si="12"/>
        <v>219.87096774193549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4"/>
        <v>41275.25</v>
      </c>
      <c r="O151" s="11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 s="13">
        <v>1</v>
      </c>
      <c r="F152" s="6">
        <f t="shared" si="12"/>
        <v>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4"/>
        <v>43450.25</v>
      </c>
      <c r="O152" s="11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 s="13">
        <v>88037</v>
      </c>
      <c r="F153" s="6">
        <f t="shared" si="12"/>
        <v>64.166909620991248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4"/>
        <v>41799.208333333336</v>
      </c>
      <c r="O153" s="11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 s="13">
        <v>175573</v>
      </c>
      <c r="F154" s="6">
        <f t="shared" si="12"/>
        <v>423.06746987951806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4"/>
        <v>42783.25</v>
      </c>
      <c r="O154" s="11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 s="13">
        <v>176112</v>
      </c>
      <c r="F155" s="6">
        <f t="shared" si="12"/>
        <v>92.984160506863773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4"/>
        <v>41201.208333333336</v>
      </c>
      <c r="O155" s="11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 s="13">
        <v>100650</v>
      </c>
      <c r="F156" s="6">
        <f t="shared" si="12"/>
        <v>58.756567425569173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4"/>
        <v>42502.208333333328</v>
      </c>
      <c r="O156" s="11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 s="13">
        <v>90706</v>
      </c>
      <c r="F157" s="6">
        <f t="shared" si="12"/>
        <v>65.022222222222226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4"/>
        <v>40262.208333333336</v>
      </c>
      <c r="O157" s="11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 s="13">
        <v>26914</v>
      </c>
      <c r="F158" s="6">
        <f t="shared" si="12"/>
        <v>73.939560439560438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4"/>
        <v>43743.208333333328</v>
      </c>
      <c r="O158" s="11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 s="13">
        <v>2212</v>
      </c>
      <c r="F159" s="6">
        <f t="shared" si="12"/>
        <v>52.666666666666664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4"/>
        <v>41638.25</v>
      </c>
      <c r="O159" s="11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 s="13">
        <v>4640</v>
      </c>
      <c r="F160" s="6">
        <f t="shared" si="12"/>
        <v>220.95238095238096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4"/>
        <v>42346.25</v>
      </c>
      <c r="O160" s="11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 s="13">
        <v>191222</v>
      </c>
      <c r="F161" s="6">
        <f t="shared" si="12"/>
        <v>100.01150627615063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4"/>
        <v>43551.208333333328</v>
      </c>
      <c r="O161" s="11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 s="13">
        <v>12985</v>
      </c>
      <c r="F162" s="6">
        <f t="shared" si="12"/>
        <v>162.3125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4"/>
        <v>43582.208333333328</v>
      </c>
      <c r="O162" s="11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 s="13">
        <v>4300</v>
      </c>
      <c r="F163" s="6">
        <f t="shared" si="12"/>
        <v>78.181818181818187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4"/>
        <v>42270.208333333328</v>
      </c>
      <c r="O163" s="11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 s="13">
        <v>9134</v>
      </c>
      <c r="F164" s="6">
        <f t="shared" si="12"/>
        <v>149.73770491803279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4"/>
        <v>43442.25</v>
      </c>
      <c r="O164" s="11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 s="13">
        <v>8864</v>
      </c>
      <c r="F165" s="6">
        <f t="shared" si="12"/>
        <v>253.25714285714284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4"/>
        <v>43028.208333333328</v>
      </c>
      <c r="O165" s="11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 s="13">
        <v>150755</v>
      </c>
      <c r="F166" s="6">
        <f t="shared" si="12"/>
        <v>100.16943521594683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4"/>
        <v>43016.208333333328</v>
      </c>
      <c r="O166" s="11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 s="13">
        <v>110279</v>
      </c>
      <c r="F167" s="6">
        <f t="shared" si="12"/>
        <v>121.99004424778761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4"/>
        <v>42948.208333333328</v>
      </c>
      <c r="O167" s="11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 s="13">
        <v>13439</v>
      </c>
      <c r="F168" s="6">
        <f t="shared" si="12"/>
        <v>137.13265306122449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4"/>
        <v>40534.25</v>
      </c>
      <c r="O168" s="11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 s="13">
        <v>10804</v>
      </c>
      <c r="F169" s="6">
        <f t="shared" si="12"/>
        <v>415.53846153846149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4"/>
        <v>41435.208333333336</v>
      </c>
      <c r="O169" s="11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 s="13">
        <v>40107</v>
      </c>
      <c r="F170" s="6">
        <f t="shared" si="12"/>
        <v>31.30913348946136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4"/>
        <v>43518.25</v>
      </c>
      <c r="O170" s="11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 s="13">
        <v>98811</v>
      </c>
      <c r="F171" s="6">
        <f t="shared" si="12"/>
        <v>424.08154506437768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4"/>
        <v>41077.208333333336</v>
      </c>
      <c r="O171" s="11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 s="13">
        <v>5528</v>
      </c>
      <c r="F172" s="6">
        <f t="shared" si="12"/>
        <v>2.93886230728336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4"/>
        <v>42950.208333333328</v>
      </c>
      <c r="O172" s="11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 s="13">
        <v>521</v>
      </c>
      <c r="F173" s="6">
        <f t="shared" si="12"/>
        <v>10.63265306122449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4"/>
        <v>41718.208333333336</v>
      </c>
      <c r="O173" s="11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 s="13">
        <v>663</v>
      </c>
      <c r="F174" s="6">
        <f t="shared" si="12"/>
        <v>82.875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4"/>
        <v>41839.208333333336</v>
      </c>
      <c r="O174" s="11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 s="13">
        <v>157635</v>
      </c>
      <c r="F175" s="6">
        <f t="shared" si="12"/>
        <v>163.01447776628748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4"/>
        <v>41412.208333333336</v>
      </c>
      <c r="O175" s="11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 s="13">
        <v>5368</v>
      </c>
      <c r="F176" s="6">
        <f t="shared" si="12"/>
        <v>894.66666666666674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4"/>
        <v>42282.208333333328</v>
      </c>
      <c r="O176" s="11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 s="13">
        <v>47459</v>
      </c>
      <c r="F177" s="6">
        <f t="shared" si="12"/>
        <v>26.191501103752756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4"/>
        <v>42613.208333333328</v>
      </c>
      <c r="O177" s="11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 s="13">
        <v>86060</v>
      </c>
      <c r="F178" s="6">
        <f t="shared" si="12"/>
        <v>74.834782608695647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4"/>
        <v>42616.208333333328</v>
      </c>
      <c r="O178" s="11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 s="13">
        <v>161593</v>
      </c>
      <c r="F179" s="6">
        <f t="shared" si="12"/>
        <v>416.47680412371136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4"/>
        <v>40497.25</v>
      </c>
      <c r="O179" s="11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 s="13">
        <v>6927</v>
      </c>
      <c r="F180" s="6">
        <f t="shared" si="12"/>
        <v>96.208333333333329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4"/>
        <v>42999.208333333328</v>
      </c>
      <c r="O180" s="11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 s="13">
        <v>159185</v>
      </c>
      <c r="F181" s="6">
        <f t="shared" si="12"/>
        <v>357.71910112359546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4"/>
        <v>41350.208333333336</v>
      </c>
      <c r="O181" s="11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 s="13">
        <v>172736</v>
      </c>
      <c r="F182" s="6">
        <f t="shared" si="12"/>
        <v>308.45714285714286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4"/>
        <v>40259.208333333336</v>
      </c>
      <c r="O182" s="11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 s="13">
        <v>5315</v>
      </c>
      <c r="F183" s="6">
        <f t="shared" si="12"/>
        <v>61.802325581395344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4"/>
        <v>43012.208333333328</v>
      </c>
      <c r="O183" s="11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 s="13">
        <v>195750</v>
      </c>
      <c r="F184" s="6">
        <f t="shared" si="12"/>
        <v>722.32472324723244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4"/>
        <v>43631.208333333328</v>
      </c>
      <c r="O184" s="11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 s="13">
        <v>3525</v>
      </c>
      <c r="F185" s="6">
        <f t="shared" si="12"/>
        <v>69.117647058823522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4"/>
        <v>40430.208333333336</v>
      </c>
      <c r="O185" s="11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 s="13">
        <v>10550</v>
      </c>
      <c r="F186" s="6">
        <f t="shared" si="12"/>
        <v>293.05555555555554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4"/>
        <v>43588.208333333328</v>
      </c>
      <c r="O186" s="11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 s="13">
        <v>718</v>
      </c>
      <c r="F187" s="6">
        <f t="shared" si="12"/>
        <v>71.8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4"/>
        <v>43233.208333333328</v>
      </c>
      <c r="O187" s="11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 s="13">
        <v>28358</v>
      </c>
      <c r="F188" s="6">
        <f t="shared" si="12"/>
        <v>31.934684684684683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4"/>
        <v>41782.208333333336</v>
      </c>
      <c r="O188" s="11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 s="13">
        <v>138384</v>
      </c>
      <c r="F189" s="6">
        <f t="shared" si="12"/>
        <v>229.87375415282392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4"/>
        <v>41328.25</v>
      </c>
      <c r="O189" s="11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 s="13">
        <v>2625</v>
      </c>
      <c r="F190" s="6">
        <f t="shared" si="12"/>
        <v>32.012195121951223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4"/>
        <v>41975.25</v>
      </c>
      <c r="O190" s="11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 s="13">
        <v>45004</v>
      </c>
      <c r="F191" s="6">
        <f t="shared" si="12"/>
        <v>23.525352848928385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4"/>
        <v>42433.25</v>
      </c>
      <c r="O191" s="11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 s="13">
        <v>2538</v>
      </c>
      <c r="F192" s="6">
        <f t="shared" si="12"/>
        <v>68.594594594594597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4"/>
        <v>41429.208333333336</v>
      </c>
      <c r="O192" s="11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 s="13">
        <v>3188</v>
      </c>
      <c r="F193" s="6">
        <f t="shared" si="12"/>
        <v>37.952380952380956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4"/>
        <v>43536.208333333328</v>
      </c>
      <c r="O193" s="11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 s="13">
        <v>8517</v>
      </c>
      <c r="F194" s="6">
        <f t="shared" ref="F194:F257" si="18">E194/D194*100</f>
        <v>19.992957746478872</v>
      </c>
      <c r="G194" t="s">
        <v>14</v>
      </c>
      <c r="H194">
        <v>243</v>
      </c>
      <c r="I194" s="6">
        <f t="shared" ref="I194:I257" si="19">IFERROR(E194/H194,0)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ref="N194:N257" si="20">(L194/86400)+25569</f>
        <v>41817.208333333336</v>
      </c>
      <c r="O194" s="11">
        <f t="shared" ref="O194:O257" si="21">(M194/86400)+25569</f>
        <v>41821.208333333336</v>
      </c>
      <c r="P194" t="b">
        <v>0</v>
      </c>
      <c r="Q194" t="b">
        <v>0</v>
      </c>
      <c r="R194" t="s">
        <v>23</v>
      </c>
      <c r="S194" t="str">
        <f t="shared" ref="S194:S257" si="22">LEFT(R194,SEARCH("/",R194,1)-1)</f>
        <v>music</v>
      </c>
      <c r="T194" t="str">
        <f t="shared" ref="T194:T257" si="23">RIGHT(R194,LEN(R194)-SEARCH("/",R194,1))</f>
        <v>rock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 s="13">
        <v>3012</v>
      </c>
      <c r="F195" s="6">
        <f t="shared" si="18"/>
        <v>45.636363636363633</v>
      </c>
      <c r="G195" t="s">
        <v>14</v>
      </c>
      <c r="H195">
        <v>65</v>
      </c>
      <c r="I195" s="6">
        <f t="shared" si="19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si="20"/>
        <v>43198.208333333328</v>
      </c>
      <c r="O195" s="11">
        <f t="shared" si="21"/>
        <v>43202.208333333328</v>
      </c>
      <c r="P195" t="b">
        <v>1</v>
      </c>
      <c r="Q195" t="b">
        <v>0</v>
      </c>
      <c r="R195" t="s">
        <v>60</v>
      </c>
      <c r="S195" t="str">
        <f t="shared" si="22"/>
        <v>music</v>
      </c>
      <c r="T195" t="str">
        <f t="shared" si="23"/>
        <v>indie rock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 s="13">
        <v>8716</v>
      </c>
      <c r="F196" s="6">
        <f t="shared" si="18"/>
        <v>122.7605633802817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20"/>
        <v>42261.208333333328</v>
      </c>
      <c r="O196" s="11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 s="13">
        <v>57157</v>
      </c>
      <c r="F197" s="6">
        <f t="shared" si="18"/>
        <v>361.75316455696202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20"/>
        <v>43310.208333333328</v>
      </c>
      <c r="O197" s="11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 s="13">
        <v>5178</v>
      </c>
      <c r="F198" s="6">
        <f t="shared" si="18"/>
        <v>63.146341463414636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20"/>
        <v>42616.208333333328</v>
      </c>
      <c r="O198" s="11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 s="13">
        <v>163118</v>
      </c>
      <c r="F199" s="6">
        <f t="shared" si="18"/>
        <v>298.20475319926874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20"/>
        <v>42909.208333333328</v>
      </c>
      <c r="O199" s="11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 s="13">
        <v>6041</v>
      </c>
      <c r="F200" s="6">
        <f t="shared" si="18"/>
        <v>9.5585443037974684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20"/>
        <v>40396.208333333336</v>
      </c>
      <c r="O200" s="11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 s="13">
        <v>968</v>
      </c>
      <c r="F201" s="6">
        <f t="shared" si="18"/>
        <v>53.777777777777779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20"/>
        <v>42192.208333333328</v>
      </c>
      <c r="O201" s="11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 s="13">
        <v>2</v>
      </c>
      <c r="F202" s="6">
        <f t="shared" si="18"/>
        <v>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20"/>
        <v>40262.208333333336</v>
      </c>
      <c r="O202" s="11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 s="13">
        <v>14305</v>
      </c>
      <c r="F203" s="6">
        <f t="shared" si="18"/>
        <v>681.19047619047615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20"/>
        <v>41845.208333333336</v>
      </c>
      <c r="O203" s="11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 s="13">
        <v>6543</v>
      </c>
      <c r="F204" s="6">
        <f t="shared" si="18"/>
        <v>78.831325301204828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20"/>
        <v>40818.208333333336</v>
      </c>
      <c r="O204" s="11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 s="13">
        <v>193413</v>
      </c>
      <c r="F205" s="6">
        <f t="shared" si="18"/>
        <v>134.40792216817235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20"/>
        <v>42752.25</v>
      </c>
      <c r="O205" s="11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 s="13">
        <v>2529</v>
      </c>
      <c r="F206" s="6">
        <f t="shared" si="18"/>
        <v>3.3719999999999999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20"/>
        <v>40636.208333333336</v>
      </c>
      <c r="O206" s="11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 s="13">
        <v>5614</v>
      </c>
      <c r="F207" s="6">
        <f t="shared" si="18"/>
        <v>431.84615384615387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20"/>
        <v>43390.208333333328</v>
      </c>
      <c r="O207" s="11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 s="13">
        <v>3496</v>
      </c>
      <c r="F208" s="6">
        <f t="shared" si="18"/>
        <v>38.844444444444441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20"/>
        <v>40236.25</v>
      </c>
      <c r="O208" s="11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 s="13">
        <v>4257</v>
      </c>
      <c r="F209" s="6">
        <f t="shared" si="18"/>
        <v>425.7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20"/>
        <v>43340.208333333328</v>
      </c>
      <c r="O209" s="11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 s="13">
        <v>199110</v>
      </c>
      <c r="F210" s="6">
        <f t="shared" si="18"/>
        <v>101.12239715591672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20"/>
        <v>43048.25</v>
      </c>
      <c r="O210" s="11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 s="13">
        <v>41212</v>
      </c>
      <c r="F211" s="6">
        <f t="shared" si="18"/>
        <v>21.188688946015425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20"/>
        <v>42496.208333333328</v>
      </c>
      <c r="O211" s="11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 s="13">
        <v>6338</v>
      </c>
      <c r="F212" s="6">
        <f t="shared" si="18"/>
        <v>67.425531914893625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20"/>
        <v>42797.25</v>
      </c>
      <c r="O212" s="11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 s="13">
        <v>99100</v>
      </c>
      <c r="F213" s="6">
        <f t="shared" si="18"/>
        <v>94.923371647509583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20"/>
        <v>41513.208333333336</v>
      </c>
      <c r="O213" s="11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 s="13">
        <v>12300</v>
      </c>
      <c r="F214" s="6">
        <f t="shared" si="18"/>
        <v>151.85185185185185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20"/>
        <v>43814.25</v>
      </c>
      <c r="O214" s="11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 s="13">
        <v>171549</v>
      </c>
      <c r="F215" s="6">
        <f t="shared" si="18"/>
        <v>195.16382252559728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20"/>
        <v>40488.208333333336</v>
      </c>
      <c r="O215" s="11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 s="13">
        <v>14324</v>
      </c>
      <c r="F216" s="6">
        <f t="shared" si="18"/>
        <v>1023.1428571428571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20"/>
        <v>40409.208333333336</v>
      </c>
      <c r="O216" s="11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 s="13">
        <v>6024</v>
      </c>
      <c r="F217" s="6">
        <f t="shared" si="18"/>
        <v>3.841836734693878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20"/>
        <v>43509.25</v>
      </c>
      <c r="O217" s="11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 s="13">
        <v>188721</v>
      </c>
      <c r="F218" s="6">
        <f t="shared" si="18"/>
        <v>155.07066557107643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20"/>
        <v>40869.25</v>
      </c>
      <c r="O218" s="11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 s="13">
        <v>57911</v>
      </c>
      <c r="F219" s="6">
        <f t="shared" si="18"/>
        <v>44.753477588871718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20"/>
        <v>43583.208333333328</v>
      </c>
      <c r="O219" s="11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 s="13">
        <v>12309</v>
      </c>
      <c r="F220" s="6">
        <f t="shared" si="18"/>
        <v>215.94736842105263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20"/>
        <v>40858.25</v>
      </c>
      <c r="O220" s="11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 s="13">
        <v>138497</v>
      </c>
      <c r="F221" s="6">
        <f t="shared" si="18"/>
        <v>332.12709832134288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20"/>
        <v>41137.208333333336</v>
      </c>
      <c r="O221" s="11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 s="13">
        <v>667</v>
      </c>
      <c r="F222" s="6">
        <f t="shared" si="18"/>
        <v>8.4430379746835449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20"/>
        <v>40725.208333333336</v>
      </c>
      <c r="O222" s="11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 s="13">
        <v>119830</v>
      </c>
      <c r="F223" s="6">
        <f t="shared" si="18"/>
        <v>98.625514403292186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20"/>
        <v>41081.208333333336</v>
      </c>
      <c r="O223" s="11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 s="13">
        <v>6623</v>
      </c>
      <c r="F224" s="6">
        <f t="shared" si="18"/>
        <v>137.97916666666669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20"/>
        <v>41914.208333333336</v>
      </c>
      <c r="O224" s="11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 s="13">
        <v>81897</v>
      </c>
      <c r="F225" s="6">
        <f t="shared" si="18"/>
        <v>93.81099656357388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20"/>
        <v>42445.208333333328</v>
      </c>
      <c r="O225" s="11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 s="13">
        <v>186885</v>
      </c>
      <c r="F226" s="6">
        <f t="shared" si="18"/>
        <v>403.63930885529157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20"/>
        <v>41906.208333333336</v>
      </c>
      <c r="O226" s="11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 s="13">
        <v>176398</v>
      </c>
      <c r="F227" s="6">
        <f t="shared" si="18"/>
        <v>260.1740412979351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20"/>
        <v>41762.208333333336</v>
      </c>
      <c r="O227" s="11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 s="13">
        <v>10999</v>
      </c>
      <c r="F228" s="6">
        <f t="shared" si="18"/>
        <v>366.63333333333333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20"/>
        <v>40276.208333333336</v>
      </c>
      <c r="O228" s="11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 s="13">
        <v>102751</v>
      </c>
      <c r="F229" s="6">
        <f t="shared" si="18"/>
        <v>168.72085385878489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20"/>
        <v>42139.208333333328</v>
      </c>
      <c r="O229" s="11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 s="13">
        <v>165352</v>
      </c>
      <c r="F230" s="6">
        <f t="shared" si="18"/>
        <v>119.90717911530093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20"/>
        <v>42613.208333333328</v>
      </c>
      <c r="O230" s="11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 s="13">
        <v>165798</v>
      </c>
      <c r="F231" s="6">
        <f t="shared" si="18"/>
        <v>193.68925233644859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20"/>
        <v>42887.208333333328</v>
      </c>
      <c r="O231" s="11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 s="13">
        <v>10084</v>
      </c>
      <c r="F232" s="6">
        <f t="shared" si="18"/>
        <v>420.16666666666669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20"/>
        <v>43805.25</v>
      </c>
      <c r="O232" s="11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 s="13">
        <v>5523</v>
      </c>
      <c r="F233" s="6">
        <f t="shared" si="18"/>
        <v>76.708333333333329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20"/>
        <v>41415.208333333336</v>
      </c>
      <c r="O233" s="11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 s="13">
        <v>5823</v>
      </c>
      <c r="F234" s="6">
        <f t="shared" si="18"/>
        <v>171.26470588235293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20"/>
        <v>42576.208333333328</v>
      </c>
      <c r="O234" s="11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 s="13">
        <v>6000</v>
      </c>
      <c r="F235" s="6">
        <f t="shared" si="18"/>
        <v>157.89473684210526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20"/>
        <v>40706.208333333336</v>
      </c>
      <c r="O235" s="11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 s="13">
        <v>8181</v>
      </c>
      <c r="F236" s="6">
        <f t="shared" si="18"/>
        <v>109.08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20"/>
        <v>42969.208333333328</v>
      </c>
      <c r="O236" s="11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 s="13">
        <v>3589</v>
      </c>
      <c r="F237" s="6">
        <f t="shared" si="18"/>
        <v>41.732558139534881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20"/>
        <v>42779.25</v>
      </c>
      <c r="O237" s="11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 s="13">
        <v>4323</v>
      </c>
      <c r="F238" s="6">
        <f t="shared" si="18"/>
        <v>10.944303797468354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20"/>
        <v>43641.208333333328</v>
      </c>
      <c r="O238" s="11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 s="13">
        <v>14822</v>
      </c>
      <c r="F239" s="6">
        <f t="shared" si="18"/>
        <v>159.3763440860215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20"/>
        <v>41754.208333333336</v>
      </c>
      <c r="O239" s="11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 s="13">
        <v>10138</v>
      </c>
      <c r="F240" s="6">
        <f t="shared" si="18"/>
        <v>422.41666666666669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20"/>
        <v>43083.25</v>
      </c>
      <c r="O240" s="11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 s="13">
        <v>3127</v>
      </c>
      <c r="F241" s="6">
        <f t="shared" si="18"/>
        <v>97.71875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20"/>
        <v>42245.208333333328</v>
      </c>
      <c r="O241" s="11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 s="13">
        <v>123124</v>
      </c>
      <c r="F242" s="6">
        <f t="shared" si="18"/>
        <v>418.78911564625849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20"/>
        <v>40396.208333333336</v>
      </c>
      <c r="O242" s="11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 s="13">
        <v>171729</v>
      </c>
      <c r="F243" s="6">
        <f t="shared" si="18"/>
        <v>101.91632047477745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20"/>
        <v>41742.208333333336</v>
      </c>
      <c r="O243" s="11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 s="13">
        <v>10729</v>
      </c>
      <c r="F244" s="6">
        <f t="shared" si="18"/>
        <v>127.72619047619047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20"/>
        <v>42865.208333333328</v>
      </c>
      <c r="O244" s="11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 s="13">
        <v>10240</v>
      </c>
      <c r="F245" s="6">
        <f t="shared" si="18"/>
        <v>445.21739130434781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20"/>
        <v>43163.25</v>
      </c>
      <c r="O245" s="11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 s="13">
        <v>3988</v>
      </c>
      <c r="F246" s="6">
        <f t="shared" si="18"/>
        <v>569.71428571428578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20"/>
        <v>41834.208333333336</v>
      </c>
      <c r="O246" s="11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 s="13">
        <v>14771</v>
      </c>
      <c r="F247" s="6">
        <f t="shared" si="18"/>
        <v>509.34482758620686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20"/>
        <v>41736.208333333336</v>
      </c>
      <c r="O247" s="11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 s="13">
        <v>14649</v>
      </c>
      <c r="F248" s="6">
        <f t="shared" si="18"/>
        <v>325.5333333333333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20"/>
        <v>41491.208333333336</v>
      </c>
      <c r="O248" s="11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 s="13">
        <v>184658</v>
      </c>
      <c r="F249" s="6">
        <f t="shared" si="18"/>
        <v>932.61616161616166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20"/>
        <v>42726.25</v>
      </c>
      <c r="O249" s="11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 s="13">
        <v>13103</v>
      </c>
      <c r="F250" s="6">
        <f t="shared" si="18"/>
        <v>211.33870967741933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20"/>
        <v>42004.25</v>
      </c>
      <c r="O250" s="11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 s="13">
        <v>168095</v>
      </c>
      <c r="F251" s="6">
        <f t="shared" si="18"/>
        <v>273.32520325203251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20"/>
        <v>42006.25</v>
      </c>
      <c r="O251" s="11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 s="13">
        <v>3</v>
      </c>
      <c r="F252" s="6">
        <f t="shared" si="18"/>
        <v>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20"/>
        <v>40203.25</v>
      </c>
      <c r="O252" s="11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 s="13">
        <v>3840</v>
      </c>
      <c r="F253" s="6">
        <f t="shared" si="18"/>
        <v>54.084507042253513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20"/>
        <v>41252.25</v>
      </c>
      <c r="O253" s="11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 s="13">
        <v>6263</v>
      </c>
      <c r="F254" s="6">
        <f t="shared" si="18"/>
        <v>626.29999999999995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20"/>
        <v>41572.208333333336</v>
      </c>
      <c r="O254" s="11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 s="13">
        <v>108161</v>
      </c>
      <c r="F255" s="6">
        <f t="shared" si="18"/>
        <v>89.021399176954731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20"/>
        <v>40641.208333333336</v>
      </c>
      <c r="O255" s="11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 s="13">
        <v>8505</v>
      </c>
      <c r="F256" s="6">
        <f t="shared" si="18"/>
        <v>184.89130434782609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20"/>
        <v>42787.25</v>
      </c>
      <c r="O256" s="11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 s="13">
        <v>96735</v>
      </c>
      <c r="F257" s="6">
        <f t="shared" si="18"/>
        <v>120.16770186335404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20"/>
        <v>40590.25</v>
      </c>
      <c r="O257" s="11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 s="13">
        <v>959</v>
      </c>
      <c r="F258" s="6">
        <f t="shared" ref="F258:F321" si="24">E258/D258*100</f>
        <v>23.390243902439025</v>
      </c>
      <c r="G258" t="s">
        <v>14</v>
      </c>
      <c r="H258">
        <v>15</v>
      </c>
      <c r="I258" s="6">
        <f t="shared" ref="I258:I321" si="25">IFERROR(E258/H258,0)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ref="N258:N321" si="26">(L258/86400)+25569</f>
        <v>42393.25</v>
      </c>
      <c r="O258" s="11">
        <f t="shared" ref="O258:O321" si="27">(M258/86400)+25569</f>
        <v>42430.25</v>
      </c>
      <c r="P258" t="b">
        <v>0</v>
      </c>
      <c r="Q258" t="b">
        <v>0</v>
      </c>
      <c r="R258" t="s">
        <v>23</v>
      </c>
      <c r="S258" t="str">
        <f t="shared" ref="S258:S321" si="28">LEFT(R258,SEARCH("/",R258,1)-1)</f>
        <v>music</v>
      </c>
      <c r="T258" t="str">
        <f t="shared" ref="T258:T321" si="29">RIGHT(R258,LEN(R258)-SEARCH("/",R258,1))</f>
        <v>rock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 s="13">
        <v>8322</v>
      </c>
      <c r="F259" s="6">
        <f t="shared" si="24"/>
        <v>146</v>
      </c>
      <c r="G259" t="s">
        <v>20</v>
      </c>
      <c r="H259">
        <v>92</v>
      </c>
      <c r="I259" s="6">
        <f t="shared" si="2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si="26"/>
        <v>41338.25</v>
      </c>
      <c r="O259" s="11">
        <f t="shared" si="27"/>
        <v>41352.208333333336</v>
      </c>
      <c r="P259" t="b">
        <v>0</v>
      </c>
      <c r="Q259" t="b">
        <v>0</v>
      </c>
      <c r="R259" t="s">
        <v>33</v>
      </c>
      <c r="S259" t="str">
        <f t="shared" si="28"/>
        <v>theater</v>
      </c>
      <c r="T259" t="str">
        <f t="shared" si="29"/>
        <v>plays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 s="13">
        <v>13424</v>
      </c>
      <c r="F260" s="6">
        <f t="shared" si="24"/>
        <v>268.48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6"/>
        <v>42712.25</v>
      </c>
      <c r="O260" s="11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 s="13">
        <v>10755</v>
      </c>
      <c r="F261" s="6">
        <f t="shared" si="24"/>
        <v>597.5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6"/>
        <v>41251.25</v>
      </c>
      <c r="O261" s="11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 s="13">
        <v>9935</v>
      </c>
      <c r="F262" s="6">
        <f t="shared" si="24"/>
        <v>157.69841269841268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6"/>
        <v>41180.208333333336</v>
      </c>
      <c r="O262" s="11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 s="13">
        <v>26303</v>
      </c>
      <c r="F263" s="6">
        <f t="shared" si="24"/>
        <v>31.201660735468568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6"/>
        <v>40415.208333333336</v>
      </c>
      <c r="O263" s="11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 s="13">
        <v>5328</v>
      </c>
      <c r="F264" s="6">
        <f t="shared" si="24"/>
        <v>313.41176470588238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6"/>
        <v>40638.208333333336</v>
      </c>
      <c r="O264" s="11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 s="13">
        <v>10756</v>
      </c>
      <c r="F265" s="6">
        <f t="shared" si="24"/>
        <v>370.89655172413791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6"/>
        <v>40187.25</v>
      </c>
      <c r="O265" s="11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 s="13">
        <v>165375</v>
      </c>
      <c r="F266" s="6">
        <f t="shared" si="24"/>
        <v>362.66447368421052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6"/>
        <v>41317.25</v>
      </c>
      <c r="O266" s="11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 s="13">
        <v>6031</v>
      </c>
      <c r="F267" s="6">
        <f t="shared" si="24"/>
        <v>123.08163265306122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6"/>
        <v>42372.25</v>
      </c>
      <c r="O267" s="11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 s="13">
        <v>85902</v>
      </c>
      <c r="F268" s="6">
        <f t="shared" si="24"/>
        <v>76.766756032171585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6"/>
        <v>41950.25</v>
      </c>
      <c r="O268" s="11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 s="13">
        <v>143910</v>
      </c>
      <c r="F269" s="6">
        <f t="shared" si="24"/>
        <v>233.62012987012989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6"/>
        <v>41206.208333333336</v>
      </c>
      <c r="O269" s="11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 s="13">
        <v>2708</v>
      </c>
      <c r="F270" s="6">
        <f t="shared" si="24"/>
        <v>180.53333333333333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6"/>
        <v>41186.208333333336</v>
      </c>
      <c r="O270" s="11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 s="13">
        <v>8842</v>
      </c>
      <c r="F271" s="6">
        <f t="shared" si="24"/>
        <v>252.62857142857143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6"/>
        <v>43496.25</v>
      </c>
      <c r="O271" s="11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 s="13">
        <v>47260</v>
      </c>
      <c r="F272" s="6">
        <f t="shared" si="24"/>
        <v>27.176538240368025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6"/>
        <v>40514.25</v>
      </c>
      <c r="O272" s="11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 s="13">
        <v>1953</v>
      </c>
      <c r="F273" s="6">
        <f t="shared" si="24"/>
        <v>1.2706571242680547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6"/>
        <v>42345.25</v>
      </c>
      <c r="O273" s="11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 s="13">
        <v>155349</v>
      </c>
      <c r="F274" s="6">
        <f t="shared" si="24"/>
        <v>304.0097847358121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6"/>
        <v>43656.208333333328</v>
      </c>
      <c r="O274" s="11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 s="13">
        <v>10704</v>
      </c>
      <c r="F275" s="6">
        <f t="shared" si="24"/>
        <v>137.23076923076923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6"/>
        <v>42995.208333333328</v>
      </c>
      <c r="O275" s="11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 s="13">
        <v>773</v>
      </c>
      <c r="F276" s="6">
        <f t="shared" si="24"/>
        <v>32.208333333333336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6"/>
        <v>43045.25</v>
      </c>
      <c r="O276" s="11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 s="13">
        <v>9419</v>
      </c>
      <c r="F277" s="6">
        <f t="shared" si="24"/>
        <v>241.51282051282053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6"/>
        <v>43561.208333333328</v>
      </c>
      <c r="O277" s="11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 s="13">
        <v>5324</v>
      </c>
      <c r="F278" s="6">
        <f t="shared" si="24"/>
        <v>96.8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6"/>
        <v>41018.208333333336</v>
      </c>
      <c r="O278" s="11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 s="13">
        <v>7465</v>
      </c>
      <c r="F279" s="6">
        <f t="shared" si="24"/>
        <v>1066.4285714285716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6"/>
        <v>40378.208333333336</v>
      </c>
      <c r="O279" s="11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 s="13">
        <v>8799</v>
      </c>
      <c r="F280" s="6">
        <f t="shared" si="24"/>
        <v>325.88888888888891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6"/>
        <v>41239.25</v>
      </c>
      <c r="O280" s="11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 s="13">
        <v>13656</v>
      </c>
      <c r="F281" s="6">
        <f t="shared" si="24"/>
        <v>170.70000000000002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6"/>
        <v>43346.208333333328</v>
      </c>
      <c r="O281" s="11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 s="13">
        <v>14536</v>
      </c>
      <c r="F282" s="6">
        <f t="shared" si="24"/>
        <v>581.44000000000005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6"/>
        <v>43060.25</v>
      </c>
      <c r="O282" s="11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 s="13">
        <v>150552</v>
      </c>
      <c r="F283" s="6">
        <f t="shared" si="24"/>
        <v>91.520972644376897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6"/>
        <v>40979.25</v>
      </c>
      <c r="O283" s="11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 s="13">
        <v>9076</v>
      </c>
      <c r="F284" s="6">
        <f t="shared" si="24"/>
        <v>108.04761904761904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6"/>
        <v>42701.25</v>
      </c>
      <c r="O284" s="11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 s="13">
        <v>1517</v>
      </c>
      <c r="F285" s="6">
        <f t="shared" si="24"/>
        <v>18.728395061728396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6"/>
        <v>42520.208333333328</v>
      </c>
      <c r="O285" s="11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 s="13">
        <v>8153</v>
      </c>
      <c r="F286" s="6">
        <f t="shared" si="24"/>
        <v>83.193877551020407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6"/>
        <v>41030.208333333336</v>
      </c>
      <c r="O286" s="11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 s="13">
        <v>6357</v>
      </c>
      <c r="F287" s="6">
        <f t="shared" si="24"/>
        <v>706.33333333333337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6"/>
        <v>42623.208333333328</v>
      </c>
      <c r="O287" s="11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 s="13">
        <v>19557</v>
      </c>
      <c r="F288" s="6">
        <f t="shared" si="24"/>
        <v>17.446030330062445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6"/>
        <v>42697.25</v>
      </c>
      <c r="O288" s="11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 s="13">
        <v>13213</v>
      </c>
      <c r="F289" s="6">
        <f t="shared" si="24"/>
        <v>209.73015873015873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6"/>
        <v>42122.208333333328</v>
      </c>
      <c r="O289" s="11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 s="13">
        <v>5476</v>
      </c>
      <c r="F290" s="6">
        <f t="shared" si="24"/>
        <v>97.785714285714292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6"/>
        <v>40982.208333333336</v>
      </c>
      <c r="O290" s="11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 s="13">
        <v>13474</v>
      </c>
      <c r="F291" s="6">
        <f t="shared" si="24"/>
        <v>1684.25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6"/>
        <v>42219.208333333328</v>
      </c>
      <c r="O291" s="11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 s="13">
        <v>91722</v>
      </c>
      <c r="F292" s="6">
        <f t="shared" si="24"/>
        <v>54.402135231316727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6"/>
        <v>41404.208333333336</v>
      </c>
      <c r="O292" s="11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 s="13">
        <v>8219</v>
      </c>
      <c r="F293" s="6">
        <f t="shared" si="24"/>
        <v>456.61111111111109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6"/>
        <v>40831.208333333336</v>
      </c>
      <c r="O293" s="11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 s="13">
        <v>717</v>
      </c>
      <c r="F294" s="6">
        <f t="shared" si="24"/>
        <v>9.8219178082191778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6"/>
        <v>40984.208333333336</v>
      </c>
      <c r="O294" s="11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 s="13">
        <v>1065</v>
      </c>
      <c r="F295" s="6">
        <f t="shared" si="24"/>
        <v>16.384615384615383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6"/>
        <v>40456.208333333336</v>
      </c>
      <c r="O295" s="11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 s="13">
        <v>8038</v>
      </c>
      <c r="F296" s="6">
        <f t="shared" si="24"/>
        <v>1339.6666666666667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6"/>
        <v>43399.208333333328</v>
      </c>
      <c r="O296" s="11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 s="13">
        <v>68769</v>
      </c>
      <c r="F297" s="6">
        <f t="shared" si="24"/>
        <v>35.650077760497666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6"/>
        <v>41562.208333333336</v>
      </c>
      <c r="O297" s="11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 s="13">
        <v>3352</v>
      </c>
      <c r="F298" s="6">
        <f t="shared" si="24"/>
        <v>54.950819672131146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6"/>
        <v>43493.25</v>
      </c>
      <c r="O298" s="11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 s="13">
        <v>6785</v>
      </c>
      <c r="F299" s="6">
        <f t="shared" si="24"/>
        <v>94.236111111111114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6"/>
        <v>41653.25</v>
      </c>
      <c r="O299" s="11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 s="13">
        <v>5037</v>
      </c>
      <c r="F300" s="6">
        <f t="shared" si="24"/>
        <v>143.91428571428571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6"/>
        <v>42426.25</v>
      </c>
      <c r="O300" s="11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 s="13">
        <v>1954</v>
      </c>
      <c r="F301" s="6">
        <f t="shared" si="24"/>
        <v>51.421052631578945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6"/>
        <v>42432.25</v>
      </c>
      <c r="O301" s="11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 s="13">
        <v>5</v>
      </c>
      <c r="F302" s="6">
        <f t="shared" si="24"/>
        <v>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6"/>
        <v>42977.208333333328</v>
      </c>
      <c r="O302" s="11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 s="13">
        <v>12102</v>
      </c>
      <c r="F303" s="6">
        <f t="shared" si="24"/>
        <v>1344.6666666666667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6"/>
        <v>42061.25</v>
      </c>
      <c r="O303" s="11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 s="13">
        <v>24234</v>
      </c>
      <c r="F304" s="6">
        <f t="shared" si="24"/>
        <v>31.844940867279899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6"/>
        <v>43345.208333333328</v>
      </c>
      <c r="O304" s="11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 s="13">
        <v>2809</v>
      </c>
      <c r="F305" s="6">
        <f t="shared" si="24"/>
        <v>82.617647058823536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6"/>
        <v>42376.25</v>
      </c>
      <c r="O305" s="11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 s="13">
        <v>11469</v>
      </c>
      <c r="F306" s="6">
        <f t="shared" si="24"/>
        <v>546.14285714285722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6"/>
        <v>42589.208333333328</v>
      </c>
      <c r="O306" s="11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 s="13">
        <v>8014</v>
      </c>
      <c r="F307" s="6">
        <f t="shared" si="24"/>
        <v>286.21428571428572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6"/>
        <v>42448.208333333328</v>
      </c>
      <c r="O307" s="11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 s="13">
        <v>514</v>
      </c>
      <c r="F308" s="6">
        <f t="shared" si="24"/>
        <v>7.9076923076923071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6"/>
        <v>42930.208333333328</v>
      </c>
      <c r="O308" s="11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 s="13">
        <v>43473</v>
      </c>
      <c r="F309" s="6">
        <f t="shared" si="24"/>
        <v>132.13677811550153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6"/>
        <v>41066.208333333336</v>
      </c>
      <c r="O309" s="11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 s="13">
        <v>87560</v>
      </c>
      <c r="F310" s="6">
        <f t="shared" si="24"/>
        <v>74.077834179357026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6"/>
        <v>40651.208333333336</v>
      </c>
      <c r="O310" s="11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 s="13">
        <v>3087</v>
      </c>
      <c r="F311" s="6">
        <f t="shared" si="24"/>
        <v>75.292682926829272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6"/>
        <v>40807.208333333336</v>
      </c>
      <c r="O311" s="11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 s="13">
        <v>1586</v>
      </c>
      <c r="F312" s="6">
        <f t="shared" si="24"/>
        <v>20.333333333333332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6"/>
        <v>40277.208333333336</v>
      </c>
      <c r="O312" s="11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 s="13">
        <v>12812</v>
      </c>
      <c r="F313" s="6">
        <f t="shared" si="24"/>
        <v>203.36507936507937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6"/>
        <v>40590.25</v>
      </c>
      <c r="O313" s="11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 s="13">
        <v>183345</v>
      </c>
      <c r="F314" s="6">
        <f t="shared" si="24"/>
        <v>310.2284263959391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6"/>
        <v>41572.208333333336</v>
      </c>
      <c r="O314" s="11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 s="13">
        <v>8697</v>
      </c>
      <c r="F315" s="6">
        <f t="shared" si="24"/>
        <v>395.31818181818181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6"/>
        <v>40966.25</v>
      </c>
      <c r="O315" s="11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 s="13">
        <v>4126</v>
      </c>
      <c r="F316" s="6">
        <f t="shared" si="24"/>
        <v>294.71428571428572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6"/>
        <v>43536.208333333328</v>
      </c>
      <c r="O316" s="11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 s="13">
        <v>3220</v>
      </c>
      <c r="F317" s="6">
        <f t="shared" si="24"/>
        <v>33.89473684210526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6"/>
        <v>41783.208333333336</v>
      </c>
      <c r="O317" s="11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 s="13">
        <v>6401</v>
      </c>
      <c r="F318" s="6">
        <f t="shared" si="24"/>
        <v>66.677083333333329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6"/>
        <v>43788.25</v>
      </c>
      <c r="O318" s="11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 s="13">
        <v>1269</v>
      </c>
      <c r="F319" s="6">
        <f t="shared" si="24"/>
        <v>19.227272727272727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6"/>
        <v>42869.208333333328</v>
      </c>
      <c r="O319" s="11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 s="13">
        <v>903</v>
      </c>
      <c r="F320" s="6">
        <f t="shared" si="24"/>
        <v>15.842105263157894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6"/>
        <v>41684.25</v>
      </c>
      <c r="O320" s="11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 s="13">
        <v>3251</v>
      </c>
      <c r="F321" s="6">
        <f t="shared" si="24"/>
        <v>38.702380952380956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6"/>
        <v>40402.208333333336</v>
      </c>
      <c r="O321" s="11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 s="13">
        <v>8092</v>
      </c>
      <c r="F322" s="6">
        <f t="shared" ref="F322:F385" si="30">E322/D322*100</f>
        <v>9.5876777251184837</v>
      </c>
      <c r="G322" t="s">
        <v>14</v>
      </c>
      <c r="H322">
        <v>80</v>
      </c>
      <c r="I322" s="6">
        <f t="shared" ref="I322:I385" si="31">IFERROR(E322/H322,0)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ref="N322:N385" si="32">(L322/86400)+25569</f>
        <v>40673.208333333336</v>
      </c>
      <c r="O322" s="11">
        <f t="shared" ref="O322:O385" si="33">(M322/86400)+25569</f>
        <v>40682.208333333336</v>
      </c>
      <c r="P322" t="b">
        <v>0</v>
      </c>
      <c r="Q322" t="b">
        <v>0</v>
      </c>
      <c r="R322" t="s">
        <v>119</v>
      </c>
      <c r="S322" t="str">
        <f t="shared" ref="S322:S385" si="34">LEFT(R322,SEARCH("/",R322,1)-1)</f>
        <v>publishing</v>
      </c>
      <c r="T322" t="str">
        <f t="shared" ref="T322:T385" si="35">RIGHT(R322,LEN(R322)-SEARCH("/",R322,1))</f>
        <v>fiction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 s="13">
        <v>160422</v>
      </c>
      <c r="F323" s="6">
        <f t="shared" si="30"/>
        <v>94.144366197183089</v>
      </c>
      <c r="G323" t="s">
        <v>14</v>
      </c>
      <c r="H323">
        <v>2468</v>
      </c>
      <c r="I323" s="6">
        <f t="shared" si="31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si="32"/>
        <v>40634.208333333336</v>
      </c>
      <c r="O323" s="11">
        <f t="shared" si="33"/>
        <v>40642.208333333336</v>
      </c>
      <c r="P323" t="b">
        <v>0</v>
      </c>
      <c r="Q323" t="b">
        <v>0</v>
      </c>
      <c r="R323" t="s">
        <v>100</v>
      </c>
      <c r="S323" t="str">
        <f t="shared" si="34"/>
        <v>film &amp; video</v>
      </c>
      <c r="T323" t="str">
        <f t="shared" si="35"/>
        <v>shorts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 s="13">
        <v>196377</v>
      </c>
      <c r="F324" s="6">
        <f t="shared" si="30"/>
        <v>166.56234096692114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2"/>
        <v>40507.25</v>
      </c>
      <c r="O324" s="11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 s="13">
        <v>2148</v>
      </c>
      <c r="F325" s="6">
        <f t="shared" si="30"/>
        <v>24.134831460674157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2"/>
        <v>41725.208333333336</v>
      </c>
      <c r="O325" s="11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 s="13">
        <v>11648</v>
      </c>
      <c r="F326" s="6">
        <f t="shared" si="30"/>
        <v>164.05633802816902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2"/>
        <v>42176.208333333328</v>
      </c>
      <c r="O326" s="11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 s="13">
        <v>5897</v>
      </c>
      <c r="F327" s="6">
        <f t="shared" si="30"/>
        <v>90.723076923076931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2"/>
        <v>43267.208333333328</v>
      </c>
      <c r="O327" s="11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 s="13">
        <v>3326</v>
      </c>
      <c r="F328" s="6">
        <f t="shared" si="30"/>
        <v>46.194444444444443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2"/>
        <v>42364.25</v>
      </c>
      <c r="O328" s="11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 s="13">
        <v>1002</v>
      </c>
      <c r="F329" s="6">
        <f t="shared" si="30"/>
        <v>38.53846153846154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2"/>
        <v>43705.208333333328</v>
      </c>
      <c r="O329" s="11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 s="13">
        <v>131826</v>
      </c>
      <c r="F330" s="6">
        <f t="shared" si="30"/>
        <v>133.56231003039514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2"/>
        <v>43434.25</v>
      </c>
      <c r="O330" s="11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 s="13">
        <v>21477</v>
      </c>
      <c r="F331" s="6">
        <f t="shared" si="30"/>
        <v>22.896588486140725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2"/>
        <v>42716.25</v>
      </c>
      <c r="O331" s="11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 s="13">
        <v>62330</v>
      </c>
      <c r="F332" s="6">
        <f t="shared" si="30"/>
        <v>184.95548961424333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2"/>
        <v>43077.25</v>
      </c>
      <c r="O332" s="11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 s="13">
        <v>14643</v>
      </c>
      <c r="F333" s="6">
        <f t="shared" si="30"/>
        <v>443.72727272727275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2"/>
        <v>40896.25</v>
      </c>
      <c r="O333" s="11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 s="13">
        <v>41396</v>
      </c>
      <c r="F334" s="6">
        <f t="shared" si="30"/>
        <v>199.9806763285024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2"/>
        <v>41361.208333333336</v>
      </c>
      <c r="O334" s="11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 s="13">
        <v>11900</v>
      </c>
      <c r="F335" s="6">
        <f t="shared" si="30"/>
        <v>123.95833333333333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2"/>
        <v>43424.25</v>
      </c>
      <c r="O335" s="11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 s="13">
        <v>123538</v>
      </c>
      <c r="F336" s="6">
        <f t="shared" si="30"/>
        <v>186.61329305135951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2"/>
        <v>43110.25</v>
      </c>
      <c r="O336" s="11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 s="13">
        <v>198628</v>
      </c>
      <c r="F337" s="6">
        <f t="shared" si="30"/>
        <v>114.28538550057536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2"/>
        <v>43784.25</v>
      </c>
      <c r="O337" s="11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 s="13">
        <v>68602</v>
      </c>
      <c r="F338" s="6">
        <f t="shared" si="30"/>
        <v>97.032531824611041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2"/>
        <v>40527.25</v>
      </c>
      <c r="O338" s="11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 s="13">
        <v>116064</v>
      </c>
      <c r="F339" s="6">
        <f t="shared" si="30"/>
        <v>122.81904761904762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2"/>
        <v>43780.25</v>
      </c>
      <c r="O339" s="11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 s="13">
        <v>125042</v>
      </c>
      <c r="F340" s="6">
        <f t="shared" si="30"/>
        <v>179.14326647564468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2"/>
        <v>40821.208333333336</v>
      </c>
      <c r="O340" s="11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 s="13">
        <v>108974</v>
      </c>
      <c r="F341" s="6">
        <f t="shared" si="30"/>
        <v>79.951577402787962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2"/>
        <v>42949.208333333328</v>
      </c>
      <c r="O341" s="11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 s="13">
        <v>34964</v>
      </c>
      <c r="F342" s="6">
        <f t="shared" si="30"/>
        <v>94.242587601078171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2"/>
        <v>40889.25</v>
      </c>
      <c r="O342" s="11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 s="13">
        <v>96777</v>
      </c>
      <c r="F343" s="6">
        <f t="shared" si="30"/>
        <v>84.669291338582681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2"/>
        <v>42244.208333333328</v>
      </c>
      <c r="O343" s="11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 s="13">
        <v>31864</v>
      </c>
      <c r="F344" s="6">
        <f t="shared" si="30"/>
        <v>66.521920668058456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2"/>
        <v>41475.208333333336</v>
      </c>
      <c r="O344" s="11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 s="13">
        <v>4853</v>
      </c>
      <c r="F345" s="6">
        <f t="shared" si="30"/>
        <v>53.922222222222224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2"/>
        <v>41597.25</v>
      </c>
      <c r="O345" s="11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 s="13">
        <v>82959</v>
      </c>
      <c r="F346" s="6">
        <f t="shared" si="30"/>
        <v>41.983299595141702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2"/>
        <v>43122.25</v>
      </c>
      <c r="O346" s="11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 s="13">
        <v>23159</v>
      </c>
      <c r="F347" s="6">
        <f t="shared" si="30"/>
        <v>14.69479695431472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2"/>
        <v>42194.208333333328</v>
      </c>
      <c r="O347" s="11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 s="13">
        <v>2758</v>
      </c>
      <c r="F348" s="6">
        <f t="shared" si="30"/>
        <v>34.475000000000001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2"/>
        <v>42971.208333333328</v>
      </c>
      <c r="O348" s="11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 s="13">
        <v>12607</v>
      </c>
      <c r="F349" s="6">
        <f t="shared" si="30"/>
        <v>1400.7777777777778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2"/>
        <v>42046.25</v>
      </c>
      <c r="O349" s="11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 s="13">
        <v>142823</v>
      </c>
      <c r="F350" s="6">
        <f t="shared" si="30"/>
        <v>71.770351758793964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2"/>
        <v>42782.25</v>
      </c>
      <c r="O350" s="11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 s="13">
        <v>95958</v>
      </c>
      <c r="F351" s="6">
        <f t="shared" si="30"/>
        <v>53.074115044247783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2"/>
        <v>42930.208333333328</v>
      </c>
      <c r="O351" s="11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 s="13">
        <v>5</v>
      </c>
      <c r="F352" s="6">
        <f t="shared" si="30"/>
        <v>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2"/>
        <v>42144.208333333328</v>
      </c>
      <c r="O352" s="11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 s="13">
        <v>94631</v>
      </c>
      <c r="F353" s="6">
        <f t="shared" si="30"/>
        <v>127.70715249662618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2"/>
        <v>42240.208333333328</v>
      </c>
      <c r="O353" s="11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 s="13">
        <v>977</v>
      </c>
      <c r="F354" s="6">
        <f t="shared" si="30"/>
        <v>34.892857142857139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2"/>
        <v>42315.25</v>
      </c>
      <c r="O354" s="11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 s="13">
        <v>137961</v>
      </c>
      <c r="F355" s="6">
        <f t="shared" si="30"/>
        <v>410.59821428571428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2"/>
        <v>43651.208333333328</v>
      </c>
      <c r="O355" s="11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 s="13">
        <v>7548</v>
      </c>
      <c r="F356" s="6">
        <f t="shared" si="30"/>
        <v>123.73770491803278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2"/>
        <v>41520.208333333336</v>
      </c>
      <c r="O356" s="11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 s="13">
        <v>2241</v>
      </c>
      <c r="F357" s="6">
        <f t="shared" si="30"/>
        <v>58.973684210526315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2"/>
        <v>42757.25</v>
      </c>
      <c r="O357" s="11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 s="13">
        <v>3431</v>
      </c>
      <c r="F358" s="6">
        <f t="shared" si="30"/>
        <v>36.892473118279568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2"/>
        <v>40922.25</v>
      </c>
      <c r="O358" s="11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 s="13">
        <v>4253</v>
      </c>
      <c r="F359" s="6">
        <f t="shared" si="30"/>
        <v>184.91304347826087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2"/>
        <v>42250.208333333328</v>
      </c>
      <c r="O359" s="11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 s="13">
        <v>1146</v>
      </c>
      <c r="F360" s="6">
        <f t="shared" si="30"/>
        <v>11.814432989690722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2"/>
        <v>43322.208333333328</v>
      </c>
      <c r="O360" s="11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 s="13">
        <v>11948</v>
      </c>
      <c r="F361" s="6">
        <f t="shared" si="30"/>
        <v>298.7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2"/>
        <v>40782.208333333336</v>
      </c>
      <c r="O361" s="11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 s="13">
        <v>135132</v>
      </c>
      <c r="F362" s="6">
        <f t="shared" si="30"/>
        <v>226.35175879396985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2"/>
        <v>40544.25</v>
      </c>
      <c r="O362" s="11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 s="13">
        <v>9546</v>
      </c>
      <c r="F363" s="6">
        <f t="shared" si="30"/>
        <v>173.56363636363636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2"/>
        <v>43015.208333333328</v>
      </c>
      <c r="O363" s="11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 s="13">
        <v>13755</v>
      </c>
      <c r="F364" s="6">
        <f t="shared" si="30"/>
        <v>371.75675675675677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2"/>
        <v>40570.25</v>
      </c>
      <c r="O364" s="11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 s="13">
        <v>8330</v>
      </c>
      <c r="F365" s="6">
        <f t="shared" si="30"/>
        <v>160.19230769230771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2"/>
        <v>40904.25</v>
      </c>
      <c r="O365" s="11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 s="13">
        <v>14547</v>
      </c>
      <c r="F366" s="6">
        <f t="shared" si="30"/>
        <v>1616.3333333333335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2"/>
        <v>43164.25</v>
      </c>
      <c r="O366" s="11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 s="13">
        <v>11735</v>
      </c>
      <c r="F367" s="6">
        <f t="shared" si="30"/>
        <v>733.4375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2"/>
        <v>42733.25</v>
      </c>
      <c r="O367" s="11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 s="13">
        <v>10658</v>
      </c>
      <c r="F368" s="6">
        <f t="shared" si="30"/>
        <v>592.11111111111109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2"/>
        <v>40546.25</v>
      </c>
      <c r="O368" s="11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 s="13">
        <v>1870</v>
      </c>
      <c r="F369" s="6">
        <f t="shared" si="30"/>
        <v>18.888888888888889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2"/>
        <v>41930.208333333336</v>
      </c>
      <c r="O369" s="11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 s="13">
        <v>14394</v>
      </c>
      <c r="F370" s="6">
        <f t="shared" si="30"/>
        <v>276.80769230769232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2"/>
        <v>40464.208333333336</v>
      </c>
      <c r="O370" s="11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 s="13">
        <v>14743</v>
      </c>
      <c r="F371" s="6">
        <f t="shared" si="30"/>
        <v>273.01851851851848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2"/>
        <v>41308.25</v>
      </c>
      <c r="O371" s="11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 s="13">
        <v>178965</v>
      </c>
      <c r="F372" s="6">
        <f t="shared" si="30"/>
        <v>159.36331255565449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2"/>
        <v>43570.208333333328</v>
      </c>
      <c r="O372" s="11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 s="13">
        <v>128410</v>
      </c>
      <c r="F373" s="6">
        <f t="shared" si="30"/>
        <v>67.869978858350947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2"/>
        <v>42043.25</v>
      </c>
      <c r="O373" s="11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 s="13">
        <v>14324</v>
      </c>
      <c r="F374" s="6">
        <f t="shared" si="30"/>
        <v>1591.5555555555554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2"/>
        <v>42012.25</v>
      </c>
      <c r="O374" s="11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 s="13">
        <v>164291</v>
      </c>
      <c r="F375" s="6">
        <f t="shared" si="30"/>
        <v>730.18222222222221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2"/>
        <v>42964.208333333328</v>
      </c>
      <c r="O375" s="11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 s="13">
        <v>22073</v>
      </c>
      <c r="F376" s="6">
        <f t="shared" si="30"/>
        <v>13.185782556750297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2"/>
        <v>43476.25</v>
      </c>
      <c r="O376" s="11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 s="13">
        <v>1479</v>
      </c>
      <c r="F377" s="6">
        <f t="shared" si="30"/>
        <v>54.777777777777779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2"/>
        <v>42293.208333333328</v>
      </c>
      <c r="O377" s="11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 s="13">
        <v>12275</v>
      </c>
      <c r="F378" s="6">
        <f t="shared" si="30"/>
        <v>361.02941176470591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2"/>
        <v>41826.208333333336</v>
      </c>
      <c r="O378" s="11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 s="13">
        <v>5098</v>
      </c>
      <c r="F379" s="6">
        <f t="shared" si="30"/>
        <v>10.257545271629779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2"/>
        <v>43760.208333333328</v>
      </c>
      <c r="O379" s="11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 s="13">
        <v>24882</v>
      </c>
      <c r="F380" s="6">
        <f t="shared" si="30"/>
        <v>13.962962962962964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2"/>
        <v>43241.208333333328</v>
      </c>
      <c r="O380" s="11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 s="13">
        <v>2912</v>
      </c>
      <c r="F381" s="6">
        <f t="shared" si="30"/>
        <v>40.444444444444443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2"/>
        <v>40843.208333333336</v>
      </c>
      <c r="O381" s="11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 s="13">
        <v>4008</v>
      </c>
      <c r="F382" s="6">
        <f t="shared" si="30"/>
        <v>160.32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2"/>
        <v>41448.208333333336</v>
      </c>
      <c r="O382" s="11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 s="13">
        <v>9749</v>
      </c>
      <c r="F383" s="6">
        <f t="shared" si="30"/>
        <v>183.9433962264151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2"/>
        <v>42163.208333333328</v>
      </c>
      <c r="O383" s="11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 s="13">
        <v>5803</v>
      </c>
      <c r="F384" s="6">
        <f t="shared" si="30"/>
        <v>63.769230769230766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2"/>
        <v>43024.208333333328</v>
      </c>
      <c r="O384" s="11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 s="13">
        <v>14199</v>
      </c>
      <c r="F385" s="6">
        <f t="shared" si="30"/>
        <v>225.38095238095238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2"/>
        <v>43509.25</v>
      </c>
      <c r="O385" s="11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 s="13">
        <v>196779</v>
      </c>
      <c r="F386" s="6">
        <f t="shared" ref="F386:F449" si="36">E386/D386*100</f>
        <v>172.00961538461539</v>
      </c>
      <c r="G386" t="s">
        <v>20</v>
      </c>
      <c r="H386">
        <v>4799</v>
      </c>
      <c r="I386" s="6">
        <f t="shared" ref="I386:I449" si="37">IFERROR(E386/H386,0)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ref="N386:N449" si="38">(L386/86400)+25569</f>
        <v>42776.25</v>
      </c>
      <c r="O386" s="11">
        <f t="shared" ref="O386:O449" si="39">(M386/86400)+25569</f>
        <v>42803.25</v>
      </c>
      <c r="P386" t="b">
        <v>1</v>
      </c>
      <c r="Q386" t="b">
        <v>1</v>
      </c>
      <c r="R386" t="s">
        <v>42</v>
      </c>
      <c r="S386" t="str">
        <f t="shared" ref="S386:S449" si="40">LEFT(R386,SEARCH("/",R386,1)-1)</f>
        <v>film &amp; video</v>
      </c>
      <c r="T386" t="str">
        <f t="shared" ref="T386:T449" si="41">RIGHT(R386,LEN(R386)-SEARCH("/",R386,1))</f>
        <v>documentary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 s="13">
        <v>56859</v>
      </c>
      <c r="F387" s="6">
        <f t="shared" si="36"/>
        <v>146.16709511568124</v>
      </c>
      <c r="G387" t="s">
        <v>20</v>
      </c>
      <c r="H387">
        <v>1137</v>
      </c>
      <c r="I387" s="6">
        <f t="shared" si="37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si="38"/>
        <v>43553.208333333328</v>
      </c>
      <c r="O387" s="11">
        <f t="shared" si="39"/>
        <v>43585.208333333328</v>
      </c>
      <c r="P387" t="b">
        <v>0</v>
      </c>
      <c r="Q387" t="b">
        <v>0</v>
      </c>
      <c r="R387" t="s">
        <v>68</v>
      </c>
      <c r="S387" t="str">
        <f t="shared" si="40"/>
        <v>publishing</v>
      </c>
      <c r="T387" t="str">
        <f t="shared" si="41"/>
        <v>nonfiction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 s="13">
        <v>103554</v>
      </c>
      <c r="F388" s="6">
        <f t="shared" si="36"/>
        <v>76.42361623616236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8"/>
        <v>40355.208333333336</v>
      </c>
      <c r="O388" s="11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 s="13">
        <v>42795</v>
      </c>
      <c r="F389" s="6">
        <f t="shared" si="36"/>
        <v>39.261467889908261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8"/>
        <v>41072.208333333336</v>
      </c>
      <c r="O389" s="11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 s="13">
        <v>12938</v>
      </c>
      <c r="F390" s="6">
        <f t="shared" si="36"/>
        <v>11.270034843205574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8"/>
        <v>40912.25</v>
      </c>
      <c r="O390" s="11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 s="13">
        <v>101352</v>
      </c>
      <c r="F391" s="6">
        <f t="shared" si="36"/>
        <v>122.11084337349398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8"/>
        <v>40479.208333333336</v>
      </c>
      <c r="O391" s="11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 s="13">
        <v>4477</v>
      </c>
      <c r="F392" s="6">
        <f t="shared" si="36"/>
        <v>186.54166666666669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8"/>
        <v>41530.208333333336</v>
      </c>
      <c r="O392" s="11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 s="13">
        <v>4393</v>
      </c>
      <c r="F393" s="6">
        <f t="shared" si="36"/>
        <v>7.2731788079470201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8"/>
        <v>41653.25</v>
      </c>
      <c r="O393" s="11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 s="13">
        <v>67546</v>
      </c>
      <c r="F394" s="6">
        <f t="shared" si="36"/>
        <v>65.642371234207957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8"/>
        <v>40549.25</v>
      </c>
      <c r="O394" s="11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 s="13">
        <v>143788</v>
      </c>
      <c r="F395" s="6">
        <f t="shared" si="36"/>
        <v>228.96178343949046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8"/>
        <v>42933.208333333328</v>
      </c>
      <c r="O395" s="11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 s="13">
        <v>3755</v>
      </c>
      <c r="F396" s="6">
        <f t="shared" si="36"/>
        <v>469.37499999999994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8"/>
        <v>41484.208333333336</v>
      </c>
      <c r="O396" s="11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 s="13">
        <v>9238</v>
      </c>
      <c r="F397" s="6">
        <f t="shared" si="36"/>
        <v>130.11267605633802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8"/>
        <v>40885.25</v>
      </c>
      <c r="O397" s="11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 s="13">
        <v>77012</v>
      </c>
      <c r="F398" s="6">
        <f t="shared" si="36"/>
        <v>167.05422993492408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8"/>
        <v>43378.208333333328</v>
      </c>
      <c r="O398" s="11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 s="13">
        <v>14083</v>
      </c>
      <c r="F399" s="6">
        <f t="shared" si="36"/>
        <v>173.8641975308642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8"/>
        <v>41417.208333333336</v>
      </c>
      <c r="O399" s="11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 s="13">
        <v>12202</v>
      </c>
      <c r="F400" s="6">
        <f t="shared" si="36"/>
        <v>717.76470588235293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8"/>
        <v>43228.208333333328</v>
      </c>
      <c r="O400" s="11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 s="13">
        <v>62127</v>
      </c>
      <c r="F401" s="6">
        <f t="shared" si="36"/>
        <v>63.850976361767728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8"/>
        <v>40576.25</v>
      </c>
      <c r="O401" s="11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 s="13">
        <v>2</v>
      </c>
      <c r="F402" s="6">
        <f t="shared" si="36"/>
        <v>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8"/>
        <v>41502.208333333336</v>
      </c>
      <c r="O402" s="11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 s="13">
        <v>13772</v>
      </c>
      <c r="F403" s="6">
        <f t="shared" si="36"/>
        <v>1530.2222222222222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8"/>
        <v>43765.208333333328</v>
      </c>
      <c r="O403" s="11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 s="13">
        <v>2946</v>
      </c>
      <c r="F404" s="6">
        <f t="shared" si="36"/>
        <v>40.356164383561641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8"/>
        <v>40914.25</v>
      </c>
      <c r="O404" s="11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 s="13">
        <v>168820</v>
      </c>
      <c r="F405" s="6">
        <f t="shared" si="36"/>
        <v>86.220633299284984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8"/>
        <v>40310.208333333336</v>
      </c>
      <c r="O405" s="11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 s="13">
        <v>154321</v>
      </c>
      <c r="F406" s="6">
        <f t="shared" si="36"/>
        <v>315.58486707566465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8"/>
        <v>43053.25</v>
      </c>
      <c r="O406" s="11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 s="13">
        <v>26527</v>
      </c>
      <c r="F407" s="6">
        <f t="shared" si="36"/>
        <v>89.618243243243242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8"/>
        <v>43255.208333333328</v>
      </c>
      <c r="O407" s="11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 s="13">
        <v>71583</v>
      </c>
      <c r="F408" s="6">
        <f t="shared" si="36"/>
        <v>182.14503816793894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8"/>
        <v>41304.25</v>
      </c>
      <c r="O408" s="11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 s="13">
        <v>12100</v>
      </c>
      <c r="F409" s="6">
        <f t="shared" si="36"/>
        <v>355.88235294117646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8"/>
        <v>43751.208333333328</v>
      </c>
      <c r="O409" s="11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 s="13">
        <v>12129</v>
      </c>
      <c r="F410" s="6">
        <f t="shared" si="36"/>
        <v>131.83695652173913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8"/>
        <v>42541.208333333328</v>
      </c>
      <c r="O410" s="11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 s="13">
        <v>62804</v>
      </c>
      <c r="F411" s="6">
        <f t="shared" si="36"/>
        <v>46.315634218289084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8"/>
        <v>42843.208333333328</v>
      </c>
      <c r="O411" s="11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 s="13">
        <v>55536</v>
      </c>
      <c r="F412" s="6">
        <f t="shared" si="36"/>
        <v>36.132726089785294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8"/>
        <v>42122.208333333328</v>
      </c>
      <c r="O412" s="11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 s="13">
        <v>8161</v>
      </c>
      <c r="F413" s="6">
        <f t="shared" si="36"/>
        <v>104.62820512820512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8"/>
        <v>42884.208333333328</v>
      </c>
      <c r="O413" s="11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 s="13">
        <v>14046</v>
      </c>
      <c r="F414" s="6">
        <f t="shared" si="36"/>
        <v>668.85714285714289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8"/>
        <v>41642.25</v>
      </c>
      <c r="O414" s="11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 s="13">
        <v>117628</v>
      </c>
      <c r="F415" s="6">
        <f t="shared" si="36"/>
        <v>62.072823218997364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8"/>
        <v>43431.25</v>
      </c>
      <c r="O415" s="11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 s="13">
        <v>159405</v>
      </c>
      <c r="F416" s="6">
        <f t="shared" si="36"/>
        <v>84.699787460148784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8"/>
        <v>40288.208333333336</v>
      </c>
      <c r="O416" s="11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 s="13">
        <v>12552</v>
      </c>
      <c r="F417" s="6">
        <f t="shared" si="36"/>
        <v>11.059030837004405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8"/>
        <v>40921.25</v>
      </c>
      <c r="O417" s="11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 s="13">
        <v>59007</v>
      </c>
      <c r="F418" s="6">
        <f t="shared" si="36"/>
        <v>43.838781575037146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8"/>
        <v>40560.25</v>
      </c>
      <c r="O418" s="11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 s="13">
        <v>943</v>
      </c>
      <c r="F419" s="6">
        <f t="shared" si="36"/>
        <v>55.470588235294116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8"/>
        <v>43407.208333333328</v>
      </c>
      <c r="O419" s="11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 s="13">
        <v>93963</v>
      </c>
      <c r="F420" s="6">
        <f t="shared" si="36"/>
        <v>57.399511301160658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8"/>
        <v>41035.208333333336</v>
      </c>
      <c r="O420" s="11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 s="13">
        <v>140469</v>
      </c>
      <c r="F421" s="6">
        <f t="shared" si="36"/>
        <v>123.43497363796135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8"/>
        <v>40899.25</v>
      </c>
      <c r="O421" s="11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 s="13">
        <v>6423</v>
      </c>
      <c r="F422" s="6">
        <f t="shared" si="36"/>
        <v>128.46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8"/>
        <v>42911.208333333328</v>
      </c>
      <c r="O422" s="11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 s="13">
        <v>6015</v>
      </c>
      <c r="F423" s="6">
        <f t="shared" si="36"/>
        <v>63.989361702127653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8"/>
        <v>42915.208333333328</v>
      </c>
      <c r="O423" s="11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 s="13">
        <v>11075</v>
      </c>
      <c r="F424" s="6">
        <f t="shared" si="36"/>
        <v>127.29885057471265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8"/>
        <v>40285.208333333336</v>
      </c>
      <c r="O424" s="11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 s="13">
        <v>15723</v>
      </c>
      <c r="F425" s="6">
        <f t="shared" si="36"/>
        <v>10.638024357239512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8"/>
        <v>40808.208333333336</v>
      </c>
      <c r="O425" s="11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 s="13">
        <v>2064</v>
      </c>
      <c r="F426" s="6">
        <f t="shared" si="36"/>
        <v>40.470588235294116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8"/>
        <v>43208.208333333328</v>
      </c>
      <c r="O426" s="11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 s="13">
        <v>7767</v>
      </c>
      <c r="F427" s="6">
        <f t="shared" si="36"/>
        <v>287.66666666666663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8"/>
        <v>42213.208333333328</v>
      </c>
      <c r="O427" s="11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 s="13">
        <v>10313</v>
      </c>
      <c r="F428" s="6">
        <f t="shared" si="36"/>
        <v>572.94444444444446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8"/>
        <v>41332.25</v>
      </c>
      <c r="O428" s="11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 s="13">
        <v>197018</v>
      </c>
      <c r="F429" s="6">
        <f t="shared" si="36"/>
        <v>112.90429799426933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8"/>
        <v>41895.208333333336</v>
      </c>
      <c r="O429" s="11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 s="13">
        <v>47037</v>
      </c>
      <c r="F430" s="6">
        <f t="shared" si="36"/>
        <v>46.387573964497044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8"/>
        <v>40585.25</v>
      </c>
      <c r="O430" s="11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 s="13">
        <v>173191</v>
      </c>
      <c r="F431" s="6">
        <f t="shared" si="36"/>
        <v>90.675916230366497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8"/>
        <v>41680.25</v>
      </c>
      <c r="O431" s="11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 s="13">
        <v>5487</v>
      </c>
      <c r="F432" s="6">
        <f t="shared" si="36"/>
        <v>67.740740740740748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8"/>
        <v>43737.208333333328</v>
      </c>
      <c r="O432" s="11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 s="13">
        <v>9817</v>
      </c>
      <c r="F433" s="6">
        <f t="shared" si="36"/>
        <v>192.49019607843135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8"/>
        <v>43273.208333333328</v>
      </c>
      <c r="O433" s="11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 s="13">
        <v>6369</v>
      </c>
      <c r="F434" s="6">
        <f t="shared" si="36"/>
        <v>82.714285714285722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8"/>
        <v>41761.208333333336</v>
      </c>
      <c r="O434" s="11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 s="13">
        <v>65755</v>
      </c>
      <c r="F435" s="6">
        <f t="shared" si="36"/>
        <v>54.163920922570021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8"/>
        <v>41603.25</v>
      </c>
      <c r="O435" s="11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 s="13">
        <v>903</v>
      </c>
      <c r="F436" s="6">
        <f t="shared" si="36"/>
        <v>16.722222222222221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8"/>
        <v>42705.25</v>
      </c>
      <c r="O436" s="11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 s="13">
        <v>178120</v>
      </c>
      <c r="F437" s="6">
        <f t="shared" si="36"/>
        <v>116.87664041994749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8"/>
        <v>41988.25</v>
      </c>
      <c r="O437" s="11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 s="13">
        <v>13678</v>
      </c>
      <c r="F438" s="6">
        <f t="shared" si="36"/>
        <v>1052.1538461538462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8"/>
        <v>43575.208333333328</v>
      </c>
      <c r="O438" s="11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 s="13">
        <v>9969</v>
      </c>
      <c r="F439" s="6">
        <f t="shared" si="36"/>
        <v>123.07407407407408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8"/>
        <v>42260.208333333328</v>
      </c>
      <c r="O439" s="11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 s="13">
        <v>14827</v>
      </c>
      <c r="F440" s="6">
        <f t="shared" si="36"/>
        <v>178.63855421686748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8"/>
        <v>41337.25</v>
      </c>
      <c r="O440" s="11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 s="13">
        <v>100900</v>
      </c>
      <c r="F441" s="6">
        <f t="shared" si="36"/>
        <v>355.28169014084506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8"/>
        <v>42680.208333333328</v>
      </c>
      <c r="O441" s="11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 s="13">
        <v>165954</v>
      </c>
      <c r="F442" s="6">
        <f t="shared" si="36"/>
        <v>161.90634146341463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8"/>
        <v>42916.208333333328</v>
      </c>
      <c r="O442" s="11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 s="13">
        <v>1744</v>
      </c>
      <c r="F443" s="6">
        <f t="shared" si="36"/>
        <v>24.914285714285715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8"/>
        <v>41025.208333333336</v>
      </c>
      <c r="O443" s="11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 s="13">
        <v>10731</v>
      </c>
      <c r="F444" s="6">
        <f t="shared" si="36"/>
        <v>198.72222222222223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8"/>
        <v>42980.208333333328</v>
      </c>
      <c r="O444" s="11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 s="13">
        <v>3232</v>
      </c>
      <c r="F445" s="6">
        <f t="shared" si="36"/>
        <v>34.752688172043008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8"/>
        <v>40451.208333333336</v>
      </c>
      <c r="O445" s="11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 s="13">
        <v>10938</v>
      </c>
      <c r="F446" s="6">
        <f t="shared" si="36"/>
        <v>176.41935483870967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8"/>
        <v>40748.208333333336</v>
      </c>
      <c r="O446" s="11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 s="13">
        <v>10739</v>
      </c>
      <c r="F447" s="6">
        <f t="shared" si="36"/>
        <v>511.38095238095235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8"/>
        <v>40515.25</v>
      </c>
      <c r="O447" s="11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 s="13">
        <v>5579</v>
      </c>
      <c r="F448" s="6">
        <f t="shared" si="36"/>
        <v>82.044117647058826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8"/>
        <v>41261.25</v>
      </c>
      <c r="O448" s="11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 s="13">
        <v>37754</v>
      </c>
      <c r="F449" s="6">
        <f t="shared" si="36"/>
        <v>24.326030927835053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8"/>
        <v>43088.25</v>
      </c>
      <c r="O449" s="11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 s="13">
        <v>45384</v>
      </c>
      <c r="F450" s="6">
        <f t="shared" ref="F450:F513" si="42">E450/D450*100</f>
        <v>50.482758620689658</v>
      </c>
      <c r="G450" t="s">
        <v>14</v>
      </c>
      <c r="H450">
        <v>605</v>
      </c>
      <c r="I450" s="6">
        <f t="shared" ref="I450:I513" si="43">IFERROR(E450/H450,0)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ref="N450:N513" si="44">(L450/86400)+25569</f>
        <v>41378.208333333336</v>
      </c>
      <c r="O450" s="11">
        <f t="shared" ref="O450:O513" si="45">(M450/86400)+25569</f>
        <v>41380.208333333336</v>
      </c>
      <c r="P450" t="b">
        <v>0</v>
      </c>
      <c r="Q450" t="b">
        <v>1</v>
      </c>
      <c r="R450" t="s">
        <v>89</v>
      </c>
      <c r="S450" t="str">
        <f t="shared" ref="S450:S513" si="46">LEFT(R450,SEARCH("/",R450,1)-1)</f>
        <v>games</v>
      </c>
      <c r="T450" t="str">
        <f t="shared" ref="T450:T513" si="47">RIGHT(R450,LEN(R450)-SEARCH("/",R450,1))</f>
        <v>video games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 s="13">
        <v>8703</v>
      </c>
      <c r="F451" s="6">
        <f t="shared" si="42"/>
        <v>967</v>
      </c>
      <c r="G451" t="s">
        <v>20</v>
      </c>
      <c r="H451">
        <v>86</v>
      </c>
      <c r="I451" s="6">
        <f t="shared" si="43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si="44"/>
        <v>43530.25</v>
      </c>
      <c r="O451" s="11">
        <f t="shared" si="45"/>
        <v>43547.208333333328</v>
      </c>
      <c r="P451" t="b">
        <v>0</v>
      </c>
      <c r="Q451" t="b">
        <v>0</v>
      </c>
      <c r="R451" t="s">
        <v>89</v>
      </c>
      <c r="S451" t="str">
        <f t="shared" si="46"/>
        <v>games</v>
      </c>
      <c r="T451" t="str">
        <f t="shared" si="47"/>
        <v>video games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 s="13">
        <v>4</v>
      </c>
      <c r="F452" s="6">
        <f t="shared" si="42"/>
        <v>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4"/>
        <v>43394.208333333328</v>
      </c>
      <c r="O452" s="11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 s="13">
        <v>182302</v>
      </c>
      <c r="F453" s="6">
        <f t="shared" si="42"/>
        <v>122.84501347708894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4"/>
        <v>42935.208333333328</v>
      </c>
      <c r="O453" s="11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 s="13">
        <v>3045</v>
      </c>
      <c r="F454" s="6">
        <f t="shared" si="42"/>
        <v>63.4375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4"/>
        <v>40365.208333333336</v>
      </c>
      <c r="O454" s="11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 s="13">
        <v>102749</v>
      </c>
      <c r="F455" s="6">
        <f t="shared" si="42"/>
        <v>56.331688596491226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4"/>
        <v>42705.25</v>
      </c>
      <c r="O455" s="11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 s="13">
        <v>1763</v>
      </c>
      <c r="F456" s="6">
        <f t="shared" si="42"/>
        <v>44.074999999999996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4"/>
        <v>41568.208333333336</v>
      </c>
      <c r="O456" s="11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 s="13">
        <v>137904</v>
      </c>
      <c r="F457" s="6">
        <f t="shared" si="42"/>
        <v>118.37253218884121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4"/>
        <v>40809.208333333336</v>
      </c>
      <c r="O457" s="11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 s="13">
        <v>152438</v>
      </c>
      <c r="F458" s="6">
        <f t="shared" si="42"/>
        <v>104.1243169398907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4"/>
        <v>43141.25</v>
      </c>
      <c r="O458" s="11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 s="13">
        <v>1332</v>
      </c>
      <c r="F459" s="6">
        <f t="shared" si="42"/>
        <v>26.640000000000004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4"/>
        <v>42657.208333333328</v>
      </c>
      <c r="O459" s="11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 s="13">
        <v>118706</v>
      </c>
      <c r="F460" s="6">
        <f t="shared" si="42"/>
        <v>351.20118343195264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4"/>
        <v>40265.208333333336</v>
      </c>
      <c r="O460" s="11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 s="13">
        <v>5674</v>
      </c>
      <c r="F461" s="6">
        <f t="shared" si="42"/>
        <v>90.063492063492063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4"/>
        <v>42001.25</v>
      </c>
      <c r="O461" s="11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 s="13">
        <v>4119</v>
      </c>
      <c r="F462" s="6">
        <f t="shared" si="42"/>
        <v>171.625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4"/>
        <v>40399.208333333336</v>
      </c>
      <c r="O462" s="11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 s="13">
        <v>139354</v>
      </c>
      <c r="F463" s="6">
        <f t="shared" si="42"/>
        <v>141.04655870445345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4"/>
        <v>41757.208333333336</v>
      </c>
      <c r="O463" s="11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 s="13">
        <v>57734</v>
      </c>
      <c r="F464" s="6">
        <f t="shared" si="42"/>
        <v>30.57944915254237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4"/>
        <v>41304.25</v>
      </c>
      <c r="O464" s="11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 s="13">
        <v>145265</v>
      </c>
      <c r="F465" s="6">
        <f t="shared" si="42"/>
        <v>108.16455696202532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4"/>
        <v>41639.25</v>
      </c>
      <c r="O465" s="11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 s="13">
        <v>95020</v>
      </c>
      <c r="F466" s="6">
        <f t="shared" si="42"/>
        <v>133.45505617977528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4"/>
        <v>43142.25</v>
      </c>
      <c r="O466" s="11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 s="13">
        <v>8829</v>
      </c>
      <c r="F467" s="6">
        <f t="shared" si="42"/>
        <v>187.85106382978722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4"/>
        <v>43127.25</v>
      </c>
      <c r="O467" s="11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 s="13">
        <v>3984</v>
      </c>
      <c r="F468" s="6">
        <f t="shared" si="42"/>
        <v>332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4"/>
        <v>41409.208333333336</v>
      </c>
      <c r="O468" s="11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 s="13">
        <v>8053</v>
      </c>
      <c r="F469" s="6">
        <f t="shared" si="42"/>
        <v>575.21428571428578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4"/>
        <v>42331.25</v>
      </c>
      <c r="O469" s="11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 s="13">
        <v>1620</v>
      </c>
      <c r="F470" s="6">
        <f t="shared" si="42"/>
        <v>40.5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4"/>
        <v>43569.208333333328</v>
      </c>
      <c r="O470" s="11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 s="13">
        <v>10328</v>
      </c>
      <c r="F471" s="6">
        <f t="shared" si="42"/>
        <v>184.42857142857144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4"/>
        <v>42142.208333333328</v>
      </c>
      <c r="O471" s="11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 s="13">
        <v>10289</v>
      </c>
      <c r="F472" s="6">
        <f t="shared" si="42"/>
        <v>285.80555555555554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4"/>
        <v>42716.25</v>
      </c>
      <c r="O472" s="11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 s="13">
        <v>9889</v>
      </c>
      <c r="F473" s="6">
        <f t="shared" si="42"/>
        <v>319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4"/>
        <v>41031.208333333336</v>
      </c>
      <c r="O473" s="11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 s="13">
        <v>60342</v>
      </c>
      <c r="F474" s="6">
        <f t="shared" si="42"/>
        <v>39.234070221066318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4"/>
        <v>43535.208333333328</v>
      </c>
      <c r="O474" s="11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 s="13">
        <v>8907</v>
      </c>
      <c r="F475" s="6">
        <f t="shared" si="42"/>
        <v>178.14000000000001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4"/>
        <v>43277.208333333328</v>
      </c>
      <c r="O475" s="11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 s="13">
        <v>14606</v>
      </c>
      <c r="F476" s="6">
        <f t="shared" si="42"/>
        <v>365.15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4"/>
        <v>41989.25</v>
      </c>
      <c r="O476" s="11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 s="13">
        <v>8432</v>
      </c>
      <c r="F477" s="6">
        <f t="shared" si="42"/>
        <v>113.94594594594594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4"/>
        <v>41450.208333333336</v>
      </c>
      <c r="O477" s="11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 s="13">
        <v>57122</v>
      </c>
      <c r="F478" s="6">
        <f t="shared" si="42"/>
        <v>29.828720626631856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4"/>
        <v>43322.208333333328</v>
      </c>
      <c r="O478" s="11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 s="13">
        <v>4613</v>
      </c>
      <c r="F479" s="6">
        <f t="shared" si="42"/>
        <v>54.270588235294113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4"/>
        <v>40720.208333333336</v>
      </c>
      <c r="O479" s="11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 s="13">
        <v>162603</v>
      </c>
      <c r="F480" s="6">
        <f t="shared" si="42"/>
        <v>236.34156976744185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4"/>
        <v>42072.208333333328</v>
      </c>
      <c r="O480" s="11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 s="13">
        <v>12310</v>
      </c>
      <c r="F481" s="6">
        <f t="shared" si="42"/>
        <v>512.91666666666663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4"/>
        <v>42945.208333333328</v>
      </c>
      <c r="O481" s="11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 s="13">
        <v>8656</v>
      </c>
      <c r="F482" s="6">
        <f t="shared" si="42"/>
        <v>100.65116279069768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4"/>
        <v>40248.25</v>
      </c>
      <c r="O482" s="11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 s="13">
        <v>159931</v>
      </c>
      <c r="F483" s="6">
        <f t="shared" si="42"/>
        <v>81.348423194303152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4"/>
        <v>41913.208333333336</v>
      </c>
      <c r="O483" s="11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 s="13">
        <v>689</v>
      </c>
      <c r="F484" s="6">
        <f t="shared" si="42"/>
        <v>16.404761904761905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4"/>
        <v>40963.25</v>
      </c>
      <c r="O484" s="11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 s="13">
        <v>48236</v>
      </c>
      <c r="F485" s="6">
        <f t="shared" si="42"/>
        <v>52.774617067833695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4"/>
        <v>43811.25</v>
      </c>
      <c r="O485" s="11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 s="13">
        <v>77021</v>
      </c>
      <c r="F486" s="6">
        <f t="shared" si="42"/>
        <v>260.20608108108109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4"/>
        <v>41855.208333333336</v>
      </c>
      <c r="O486" s="11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 s="13">
        <v>27844</v>
      </c>
      <c r="F487" s="6">
        <f t="shared" si="42"/>
        <v>30.73289183222958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4"/>
        <v>43626.208333333328</v>
      </c>
      <c r="O487" s="11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 s="13">
        <v>702</v>
      </c>
      <c r="F488" s="6">
        <f t="shared" si="42"/>
        <v>13.5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4"/>
        <v>43168.25</v>
      </c>
      <c r="O488" s="11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 s="13">
        <v>197024</v>
      </c>
      <c r="F489" s="6">
        <f t="shared" si="42"/>
        <v>178.62556663644605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4"/>
        <v>42845.208333333328</v>
      </c>
      <c r="O489" s="11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 s="13">
        <v>11663</v>
      </c>
      <c r="F490" s="6">
        <f t="shared" si="42"/>
        <v>220.0566037735849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4"/>
        <v>42403.25</v>
      </c>
      <c r="O490" s="11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 s="13">
        <v>9339</v>
      </c>
      <c r="F491" s="6">
        <f t="shared" si="42"/>
        <v>101.5108695652174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4"/>
        <v>40406.208333333336</v>
      </c>
      <c r="O491" s="11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 s="13">
        <v>4596</v>
      </c>
      <c r="F492" s="6">
        <f t="shared" si="42"/>
        <v>191.5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4"/>
        <v>43786.25</v>
      </c>
      <c r="O492" s="11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 s="13">
        <v>173437</v>
      </c>
      <c r="F493" s="6">
        <f t="shared" si="42"/>
        <v>305.34683098591546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4"/>
        <v>41456.208333333336</v>
      </c>
      <c r="O493" s="11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 s="13">
        <v>45831</v>
      </c>
      <c r="F494" s="6">
        <f t="shared" si="42"/>
        <v>23.995287958115181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4"/>
        <v>40336.208333333336</v>
      </c>
      <c r="O494" s="11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 s="13">
        <v>6514</v>
      </c>
      <c r="F495" s="6">
        <f t="shared" si="42"/>
        <v>723.77777777777771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4"/>
        <v>43645.208333333328</v>
      </c>
      <c r="O495" s="11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 s="13">
        <v>13684</v>
      </c>
      <c r="F496" s="6">
        <f t="shared" si="42"/>
        <v>547.36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4"/>
        <v>40990.208333333336</v>
      </c>
      <c r="O496" s="11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 s="13">
        <v>13264</v>
      </c>
      <c r="F497" s="6">
        <f t="shared" si="42"/>
        <v>414.49999999999994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4"/>
        <v>41800.208333333336</v>
      </c>
      <c r="O497" s="11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 s="13">
        <v>1667</v>
      </c>
      <c r="F498" s="6">
        <f t="shared" si="42"/>
        <v>0.90696409140369971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4"/>
        <v>42876.208333333328</v>
      </c>
      <c r="O498" s="11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 s="13">
        <v>3349</v>
      </c>
      <c r="F499" s="6">
        <f t="shared" si="42"/>
        <v>34.173469387755098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4"/>
        <v>42724.25</v>
      </c>
      <c r="O499" s="11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 s="13">
        <v>46317</v>
      </c>
      <c r="F500" s="6">
        <f t="shared" si="42"/>
        <v>23.948810754912099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4"/>
        <v>42005.25</v>
      </c>
      <c r="O500" s="11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 s="13">
        <v>78743</v>
      </c>
      <c r="F501" s="6">
        <f t="shared" si="42"/>
        <v>48.072649572649574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4"/>
        <v>42444.208333333328</v>
      </c>
      <c r="O501" s="11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 s="13">
        <v>0</v>
      </c>
      <c r="F502" s="6">
        <f t="shared" si="42"/>
        <v>0</v>
      </c>
      <c r="G502" t="s">
        <v>14</v>
      </c>
      <c r="H502">
        <v>0</v>
      </c>
      <c r="I502" s="6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4"/>
        <v>41395.208333333336</v>
      </c>
      <c r="O502" s="11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 s="13">
        <v>107743</v>
      </c>
      <c r="F503" s="6">
        <f t="shared" si="42"/>
        <v>70.145182291666657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4"/>
        <v>41345.208333333336</v>
      </c>
      <c r="O503" s="11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 s="13">
        <v>6889</v>
      </c>
      <c r="F504" s="6">
        <f t="shared" si="42"/>
        <v>529.92307692307691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4"/>
        <v>41117.208333333336</v>
      </c>
      <c r="O504" s="11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 s="13">
        <v>45983</v>
      </c>
      <c r="F505" s="6">
        <f t="shared" si="42"/>
        <v>180.32549019607845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4"/>
        <v>42186.208333333328</v>
      </c>
      <c r="O505" s="11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 s="13">
        <v>6924</v>
      </c>
      <c r="F506" s="6">
        <f t="shared" si="42"/>
        <v>92.320000000000007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4"/>
        <v>42142.208333333328</v>
      </c>
      <c r="O506" s="11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 s="13">
        <v>12497</v>
      </c>
      <c r="F507" s="6">
        <f t="shared" si="42"/>
        <v>13.901001112347053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4"/>
        <v>41341.25</v>
      </c>
      <c r="O507" s="11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 s="13">
        <v>166874</v>
      </c>
      <c r="F508" s="6">
        <f t="shared" si="42"/>
        <v>927.07777777777767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4"/>
        <v>43062.25</v>
      </c>
      <c r="O508" s="11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 s="13">
        <v>837</v>
      </c>
      <c r="F509" s="6">
        <f t="shared" si="42"/>
        <v>39.857142857142861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4"/>
        <v>41373.208333333336</v>
      </c>
      <c r="O509" s="11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 s="13">
        <v>193820</v>
      </c>
      <c r="F510" s="6">
        <f t="shared" si="42"/>
        <v>112.22929936305732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4"/>
        <v>43310.208333333328</v>
      </c>
      <c r="O510" s="11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 s="13">
        <v>119510</v>
      </c>
      <c r="F511" s="6">
        <f t="shared" si="42"/>
        <v>70.925816023738875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4"/>
        <v>41034.208333333336</v>
      </c>
      <c r="O511" s="11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 s="13">
        <v>9289</v>
      </c>
      <c r="F512" s="6">
        <f t="shared" si="42"/>
        <v>119.08974358974358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4"/>
        <v>43251.208333333328</v>
      </c>
      <c r="O512" s="11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 s="13">
        <v>35498</v>
      </c>
      <c r="F513" s="6">
        <f t="shared" si="42"/>
        <v>24.017591339648174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4"/>
        <v>43671.208333333328</v>
      </c>
      <c r="O513" s="11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 s="13">
        <v>12678</v>
      </c>
      <c r="F514" s="6">
        <f t="shared" ref="F514:F577" si="48">E514/D514*100</f>
        <v>139.31868131868131</v>
      </c>
      <c r="G514" t="s">
        <v>20</v>
      </c>
      <c r="H514">
        <v>239</v>
      </c>
      <c r="I514" s="6">
        <f t="shared" ref="I514:I577" si="49">IFERROR(E514/H514,0)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ref="N514:N577" si="50">(L514/86400)+25569</f>
        <v>41825.208333333336</v>
      </c>
      <c r="O514" s="11">
        <f t="shared" ref="O514:O577" si="51">(M514/86400)+25569</f>
        <v>41826.208333333336</v>
      </c>
      <c r="P514" t="b">
        <v>0</v>
      </c>
      <c r="Q514" t="b">
        <v>1</v>
      </c>
      <c r="R514" t="s">
        <v>89</v>
      </c>
      <c r="S514" t="str">
        <f t="shared" ref="S514:S577" si="52">LEFT(R514,SEARCH("/",R514,1)-1)</f>
        <v>games</v>
      </c>
      <c r="T514" t="str">
        <f t="shared" ref="T514:T577" si="53">RIGHT(R514,LEN(R514)-SEARCH("/",R514,1))</f>
        <v>video games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 s="13">
        <v>3260</v>
      </c>
      <c r="F515" s="6">
        <f t="shared" si="48"/>
        <v>39.277108433734945</v>
      </c>
      <c r="G515" t="s">
        <v>74</v>
      </c>
      <c r="H515">
        <v>35</v>
      </c>
      <c r="I515" s="6">
        <f t="shared" si="49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si="50"/>
        <v>40430.208333333336</v>
      </c>
      <c r="O515" s="11">
        <f t="shared" si="51"/>
        <v>40432.208333333336</v>
      </c>
      <c r="P515" t="b">
        <v>0</v>
      </c>
      <c r="Q515" t="b">
        <v>0</v>
      </c>
      <c r="R515" t="s">
        <v>269</v>
      </c>
      <c r="S515" t="str">
        <f t="shared" si="52"/>
        <v>film &amp; video</v>
      </c>
      <c r="T515" t="str">
        <f t="shared" si="53"/>
        <v>television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 s="13">
        <v>31123</v>
      </c>
      <c r="F516" s="6">
        <f t="shared" si="48"/>
        <v>22.439077144917089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50"/>
        <v>41614.25</v>
      </c>
      <c r="O516" s="11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 s="13">
        <v>4797</v>
      </c>
      <c r="F517" s="6">
        <f t="shared" si="48"/>
        <v>55.779069767441861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50"/>
        <v>40900.25</v>
      </c>
      <c r="O517" s="11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 s="13">
        <v>53324</v>
      </c>
      <c r="F518" s="6">
        <f t="shared" si="48"/>
        <v>42.523125996810208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50"/>
        <v>40396.208333333336</v>
      </c>
      <c r="O518" s="11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 s="13">
        <v>6608</v>
      </c>
      <c r="F519" s="6">
        <f t="shared" si="48"/>
        <v>112.00000000000001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50"/>
        <v>42860.208333333328</v>
      </c>
      <c r="O519" s="11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 s="13">
        <v>622</v>
      </c>
      <c r="F520" s="6">
        <f t="shared" si="48"/>
        <v>7.0681818181818183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50"/>
        <v>43154.25</v>
      </c>
      <c r="O520" s="11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 s="13">
        <v>180802</v>
      </c>
      <c r="F521" s="6">
        <f t="shared" si="48"/>
        <v>101.74563871693867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50"/>
        <v>42012.25</v>
      </c>
      <c r="O521" s="11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 s="13">
        <v>3406</v>
      </c>
      <c r="F522" s="6">
        <f t="shared" si="48"/>
        <v>425.75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50"/>
        <v>43574.208333333328</v>
      </c>
      <c r="O522" s="11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 s="13">
        <v>11061</v>
      </c>
      <c r="F523" s="6">
        <f t="shared" si="48"/>
        <v>145.53947368421052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50"/>
        <v>42605.208333333328</v>
      </c>
      <c r="O523" s="11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 s="13">
        <v>16389</v>
      </c>
      <c r="F524" s="6">
        <f t="shared" si="48"/>
        <v>32.453465346534657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50"/>
        <v>41093.208333333336</v>
      </c>
      <c r="O524" s="11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 s="13">
        <v>6303</v>
      </c>
      <c r="F525" s="6">
        <f t="shared" si="48"/>
        <v>700.33333333333326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50"/>
        <v>40241.25</v>
      </c>
      <c r="O525" s="11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 s="13">
        <v>81136</v>
      </c>
      <c r="F526" s="6">
        <f t="shared" si="48"/>
        <v>83.904860392967933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50"/>
        <v>40294.208333333336</v>
      </c>
      <c r="O526" s="11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 s="13">
        <v>1768</v>
      </c>
      <c r="F527" s="6">
        <f t="shared" si="48"/>
        <v>84.19047619047619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50"/>
        <v>40505.25</v>
      </c>
      <c r="O527" s="11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 s="13">
        <v>12944</v>
      </c>
      <c r="F528" s="6">
        <f t="shared" si="48"/>
        <v>155.95180722891567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50"/>
        <v>42364.25</v>
      </c>
      <c r="O528" s="11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 s="13">
        <v>188480</v>
      </c>
      <c r="F529" s="6">
        <f t="shared" si="48"/>
        <v>99.619450317124731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50"/>
        <v>42405.25</v>
      </c>
      <c r="O529" s="11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 s="13">
        <v>7227</v>
      </c>
      <c r="F530" s="6">
        <f t="shared" si="48"/>
        <v>80.300000000000011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50"/>
        <v>41601.25</v>
      </c>
      <c r="O530" s="11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 s="13">
        <v>574</v>
      </c>
      <c r="F531" s="6">
        <f t="shared" si="48"/>
        <v>11.254901960784313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50"/>
        <v>41769.208333333336</v>
      </c>
      <c r="O531" s="11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 s="13">
        <v>96328</v>
      </c>
      <c r="F532" s="6">
        <f t="shared" si="48"/>
        <v>91.740952380952379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50"/>
        <v>40421.208333333336</v>
      </c>
      <c r="O532" s="11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 s="13">
        <v>178338</v>
      </c>
      <c r="F533" s="6">
        <f t="shared" si="48"/>
        <v>95.521156936261391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50"/>
        <v>41589.25</v>
      </c>
      <c r="O533" s="11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 s="13">
        <v>8046</v>
      </c>
      <c r="F534" s="6">
        <f t="shared" si="48"/>
        <v>502.87499999999994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50"/>
        <v>43125.25</v>
      </c>
      <c r="O534" s="11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 s="13">
        <v>184086</v>
      </c>
      <c r="F535" s="6">
        <f t="shared" si="48"/>
        <v>159.24394463667818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50"/>
        <v>41479.208333333336</v>
      </c>
      <c r="O535" s="11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 s="13">
        <v>13385</v>
      </c>
      <c r="F536" s="6">
        <f t="shared" si="48"/>
        <v>15.022446689113355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50"/>
        <v>43329.208333333328</v>
      </c>
      <c r="O536" s="11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 s="13">
        <v>12533</v>
      </c>
      <c r="F537" s="6">
        <f t="shared" si="48"/>
        <v>482.03846153846149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50"/>
        <v>43259.208333333328</v>
      </c>
      <c r="O537" s="11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 s="13">
        <v>14697</v>
      </c>
      <c r="F538" s="6">
        <f t="shared" si="48"/>
        <v>149.96938775510205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50"/>
        <v>40414.208333333336</v>
      </c>
      <c r="O538" s="11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 s="13">
        <v>98935</v>
      </c>
      <c r="F539" s="6">
        <f t="shared" si="48"/>
        <v>117.22156398104266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50"/>
        <v>43342.208333333328</v>
      </c>
      <c r="O539" s="11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 s="13">
        <v>57034</v>
      </c>
      <c r="F540" s="6">
        <f t="shared" si="48"/>
        <v>37.695968274950431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50"/>
        <v>41539.208333333336</v>
      </c>
      <c r="O540" s="11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 s="13">
        <v>7120</v>
      </c>
      <c r="F541" s="6">
        <f t="shared" si="48"/>
        <v>72.653061224489804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50"/>
        <v>43647.208333333328</v>
      </c>
      <c r="O541" s="11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 s="13">
        <v>14097</v>
      </c>
      <c r="F542" s="6">
        <f t="shared" si="48"/>
        <v>265.98113207547169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50"/>
        <v>43225.208333333328</v>
      </c>
      <c r="O542" s="11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 s="13">
        <v>43086</v>
      </c>
      <c r="F543" s="6">
        <f t="shared" si="48"/>
        <v>24.205617977528089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50"/>
        <v>42165.208333333328</v>
      </c>
      <c r="O543" s="11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 s="13">
        <v>1930</v>
      </c>
      <c r="F544" s="6">
        <f t="shared" si="48"/>
        <v>2.5064935064935066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50"/>
        <v>42391.25</v>
      </c>
      <c r="O544" s="11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 s="13">
        <v>13864</v>
      </c>
      <c r="F545" s="6">
        <f t="shared" si="48"/>
        <v>16.329799764428738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50"/>
        <v>41528.208333333336</v>
      </c>
      <c r="O545" s="11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 s="13">
        <v>7742</v>
      </c>
      <c r="F546" s="6">
        <f t="shared" si="48"/>
        <v>276.5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50"/>
        <v>42377.25</v>
      </c>
      <c r="O546" s="11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 s="13">
        <v>164109</v>
      </c>
      <c r="F547" s="6">
        <f t="shared" si="48"/>
        <v>88.803571428571431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50"/>
        <v>43824.25</v>
      </c>
      <c r="O547" s="11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 s="13">
        <v>6870</v>
      </c>
      <c r="F548" s="6">
        <f t="shared" si="48"/>
        <v>163.57142857142856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50"/>
        <v>43360.208333333328</v>
      </c>
      <c r="O548" s="11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 s="13">
        <v>12597</v>
      </c>
      <c r="F549" s="6">
        <f t="shared" si="48"/>
        <v>969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50"/>
        <v>42029.25</v>
      </c>
      <c r="O549" s="11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 s="13">
        <v>179074</v>
      </c>
      <c r="F550" s="6">
        <f t="shared" si="48"/>
        <v>270.91376701966715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50"/>
        <v>42461.208333333328</v>
      </c>
      <c r="O550" s="11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 s="13">
        <v>83843</v>
      </c>
      <c r="F551" s="6">
        <f t="shared" si="48"/>
        <v>284.21355932203392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50"/>
        <v>41422.208333333336</v>
      </c>
      <c r="O551" s="11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 s="13">
        <v>4</v>
      </c>
      <c r="F552" s="6">
        <f t="shared" si="48"/>
        <v>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50"/>
        <v>40968.25</v>
      </c>
      <c r="O552" s="11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 s="13">
        <v>105598</v>
      </c>
      <c r="F553" s="6">
        <f t="shared" si="48"/>
        <v>58.6329816768462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50"/>
        <v>41993.25</v>
      </c>
      <c r="O553" s="11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 s="13">
        <v>8866</v>
      </c>
      <c r="F554" s="6">
        <f t="shared" si="48"/>
        <v>98.51111111111112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50"/>
        <v>42700.25</v>
      </c>
      <c r="O554" s="11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 s="13">
        <v>75022</v>
      </c>
      <c r="F555" s="6">
        <f t="shared" si="48"/>
        <v>43.975381008206334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50"/>
        <v>40545.25</v>
      </c>
      <c r="O555" s="11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 s="13">
        <v>14408</v>
      </c>
      <c r="F556" s="6">
        <f t="shared" si="48"/>
        <v>151.66315789473683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50"/>
        <v>42723.25</v>
      </c>
      <c r="O556" s="11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 s="13">
        <v>14089</v>
      </c>
      <c r="F557" s="6">
        <f t="shared" si="48"/>
        <v>223.63492063492063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50"/>
        <v>41731.208333333336</v>
      </c>
      <c r="O557" s="11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 s="13">
        <v>12467</v>
      </c>
      <c r="F558" s="6">
        <f t="shared" si="48"/>
        <v>239.75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50"/>
        <v>40792.208333333336</v>
      </c>
      <c r="O558" s="11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 s="13">
        <v>11960</v>
      </c>
      <c r="F559" s="6">
        <f t="shared" si="48"/>
        <v>199.33333333333334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50"/>
        <v>42279.208333333328</v>
      </c>
      <c r="O559" s="11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 s="13">
        <v>7966</v>
      </c>
      <c r="F560" s="6">
        <f t="shared" si="48"/>
        <v>137.34482758620689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50"/>
        <v>42424.25</v>
      </c>
      <c r="O560" s="11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 s="13">
        <v>106321</v>
      </c>
      <c r="F561" s="6">
        <f t="shared" si="48"/>
        <v>100.9696106362773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50"/>
        <v>42584.208333333328</v>
      </c>
      <c r="O561" s="11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 s="13">
        <v>158832</v>
      </c>
      <c r="F562" s="6">
        <f t="shared" si="48"/>
        <v>794.16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50"/>
        <v>40865.25</v>
      </c>
      <c r="O562" s="11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 s="13">
        <v>11091</v>
      </c>
      <c r="F563" s="6">
        <f t="shared" si="48"/>
        <v>369.7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50"/>
        <v>40833.208333333336</v>
      </c>
      <c r="O563" s="11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 s="13">
        <v>1269</v>
      </c>
      <c r="F564" s="6">
        <f t="shared" si="48"/>
        <v>12.818181818181817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50"/>
        <v>43536.208333333328</v>
      </c>
      <c r="O564" s="11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 s="13">
        <v>5107</v>
      </c>
      <c r="F565" s="6">
        <f t="shared" si="48"/>
        <v>138.02702702702703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50"/>
        <v>43417.25</v>
      </c>
      <c r="O565" s="11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 s="13">
        <v>141393</v>
      </c>
      <c r="F566" s="6">
        <f t="shared" si="48"/>
        <v>83.813278008298752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50"/>
        <v>42078.208333333328</v>
      </c>
      <c r="O566" s="11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 s="13">
        <v>194166</v>
      </c>
      <c r="F567" s="6">
        <f t="shared" si="48"/>
        <v>204.60063224446787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50"/>
        <v>40862.25</v>
      </c>
      <c r="O567" s="11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 s="13">
        <v>4124</v>
      </c>
      <c r="F568" s="6">
        <f t="shared" si="48"/>
        <v>44.344086021505376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50"/>
        <v>42424.25</v>
      </c>
      <c r="O568" s="11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 s="13">
        <v>14865</v>
      </c>
      <c r="F569" s="6">
        <f t="shared" si="48"/>
        <v>218.60294117647058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50"/>
        <v>41830.208333333336</v>
      </c>
      <c r="O569" s="11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 s="13">
        <v>134688</v>
      </c>
      <c r="F570" s="6">
        <f t="shared" si="48"/>
        <v>186.03314917127071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50"/>
        <v>40374.208333333336</v>
      </c>
      <c r="O570" s="11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 s="13">
        <v>47705</v>
      </c>
      <c r="F571" s="6">
        <f t="shared" si="48"/>
        <v>237.33830845771143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50"/>
        <v>40554.25</v>
      </c>
      <c r="O571" s="11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 s="13">
        <v>95364</v>
      </c>
      <c r="F572" s="6">
        <f t="shared" si="48"/>
        <v>305.65384615384613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50"/>
        <v>41993.25</v>
      </c>
      <c r="O572" s="11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 s="13">
        <v>3295</v>
      </c>
      <c r="F573" s="6">
        <f t="shared" si="48"/>
        <v>94.142857142857139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50"/>
        <v>42174.208333333328</v>
      </c>
      <c r="O573" s="11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 s="13">
        <v>4896</v>
      </c>
      <c r="F574" s="6">
        <f t="shared" si="48"/>
        <v>54.400000000000006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50"/>
        <v>42275.208333333328</v>
      </c>
      <c r="O574" s="11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 s="13">
        <v>7496</v>
      </c>
      <c r="F575" s="6">
        <f t="shared" si="48"/>
        <v>111.88059701492537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50"/>
        <v>41761.208333333336</v>
      </c>
      <c r="O575" s="11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 s="13">
        <v>9967</v>
      </c>
      <c r="F576" s="6">
        <f t="shared" si="48"/>
        <v>369.14814814814815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50"/>
        <v>43806.25</v>
      </c>
      <c r="O576" s="11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 s="13">
        <v>52421</v>
      </c>
      <c r="F577" s="6">
        <f t="shared" si="48"/>
        <v>62.930372148859547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50"/>
        <v>41779.208333333336</v>
      </c>
      <c r="O577" s="11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 s="13">
        <v>6298</v>
      </c>
      <c r="F578" s="6">
        <f t="shared" ref="F578:F641" si="54">E578/D578*100</f>
        <v>64.927835051546396</v>
      </c>
      <c r="G578" t="s">
        <v>14</v>
      </c>
      <c r="H578">
        <v>64</v>
      </c>
      <c r="I578" s="6">
        <f t="shared" ref="I578:I641" si="55">IFERROR(E578/H578,0)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ref="N578:N641" si="56">(L578/86400)+25569</f>
        <v>43040.208333333328</v>
      </c>
      <c r="O578" s="11">
        <f t="shared" ref="O578:O641" si="57">(M578/86400)+25569</f>
        <v>43057.25</v>
      </c>
      <c r="P578" t="b">
        <v>0</v>
      </c>
      <c r="Q578" t="b">
        <v>0</v>
      </c>
      <c r="R578" t="s">
        <v>33</v>
      </c>
      <c r="S578" t="str">
        <f t="shared" ref="S578:S641" si="58">LEFT(R578,SEARCH("/",R578,1)-1)</f>
        <v>theater</v>
      </c>
      <c r="T578" t="str">
        <f t="shared" ref="T578:T641" si="59">RIGHT(R578,LEN(R578)-SEARCH("/",R578,1))</f>
        <v>plays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 s="13">
        <v>1546</v>
      </c>
      <c r="F579" s="6">
        <f t="shared" si="54"/>
        <v>18.853658536585368</v>
      </c>
      <c r="G579" t="s">
        <v>74</v>
      </c>
      <c r="H579">
        <v>37</v>
      </c>
      <c r="I579" s="6">
        <f t="shared" si="5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si="56"/>
        <v>40613.25</v>
      </c>
      <c r="O579" s="11">
        <f t="shared" si="57"/>
        <v>40639.208333333336</v>
      </c>
      <c r="P579" t="b">
        <v>0</v>
      </c>
      <c r="Q579" t="b">
        <v>0</v>
      </c>
      <c r="R579" t="s">
        <v>159</v>
      </c>
      <c r="S579" t="str">
        <f t="shared" si="58"/>
        <v>music</v>
      </c>
      <c r="T579" t="str">
        <f t="shared" si="59"/>
        <v>jazz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 s="13">
        <v>16168</v>
      </c>
      <c r="F580" s="6">
        <f t="shared" si="54"/>
        <v>16.754404145077721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6"/>
        <v>40878.25</v>
      </c>
      <c r="O580" s="11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 s="13">
        <v>6269</v>
      </c>
      <c r="F581" s="6">
        <f t="shared" si="54"/>
        <v>101.11290322580646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6"/>
        <v>40762.208333333336</v>
      </c>
      <c r="O581" s="11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 s="13">
        <v>149578</v>
      </c>
      <c r="F582" s="6">
        <f t="shared" si="54"/>
        <v>341.5022831050228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6"/>
        <v>41696.25</v>
      </c>
      <c r="O582" s="11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 s="13">
        <v>3841</v>
      </c>
      <c r="F583" s="6">
        <f t="shared" si="54"/>
        <v>64.016666666666666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6"/>
        <v>40662.208333333336</v>
      </c>
      <c r="O583" s="11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 s="13">
        <v>4531</v>
      </c>
      <c r="F584" s="6">
        <f t="shared" si="54"/>
        <v>52.080459770114942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6"/>
        <v>42165.208333333328</v>
      </c>
      <c r="O584" s="11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 s="13">
        <v>60934</v>
      </c>
      <c r="F585" s="6">
        <f t="shared" si="54"/>
        <v>322.40211640211641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6"/>
        <v>40959.25</v>
      </c>
      <c r="O585" s="11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 s="13">
        <v>103255</v>
      </c>
      <c r="F586" s="6">
        <f t="shared" si="54"/>
        <v>119.50810185185186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6"/>
        <v>41024.208333333336</v>
      </c>
      <c r="O586" s="11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 s="13">
        <v>13065</v>
      </c>
      <c r="F587" s="6">
        <f t="shared" si="54"/>
        <v>146.79775280898878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6"/>
        <v>40255.208333333336</v>
      </c>
      <c r="O587" s="11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 s="13">
        <v>6654</v>
      </c>
      <c r="F588" s="6">
        <f t="shared" si="54"/>
        <v>950.57142857142856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6"/>
        <v>40499.25</v>
      </c>
      <c r="O588" s="11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 s="13">
        <v>6852</v>
      </c>
      <c r="F589" s="6">
        <f t="shared" si="54"/>
        <v>72.893617021276597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6"/>
        <v>43484.25</v>
      </c>
      <c r="O589" s="11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 s="13">
        <v>124517</v>
      </c>
      <c r="F590" s="6">
        <f t="shared" si="54"/>
        <v>79.008248730964468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6"/>
        <v>40262.208333333336</v>
      </c>
      <c r="O590" s="11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 s="13">
        <v>5113</v>
      </c>
      <c r="F591" s="6">
        <f t="shared" si="54"/>
        <v>64.721518987341781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6"/>
        <v>42190.208333333328</v>
      </c>
      <c r="O591" s="11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 s="13">
        <v>5824</v>
      </c>
      <c r="F592" s="6">
        <f t="shared" si="54"/>
        <v>82.028169014084511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6"/>
        <v>41994.25</v>
      </c>
      <c r="O592" s="11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 s="13">
        <v>6226</v>
      </c>
      <c r="F593" s="6">
        <f t="shared" si="54"/>
        <v>1037.6666666666667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6"/>
        <v>40373.208333333336</v>
      </c>
      <c r="O593" s="11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 s="13">
        <v>20243</v>
      </c>
      <c r="F594" s="6">
        <f t="shared" si="54"/>
        <v>12.910076530612244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6"/>
        <v>41789.208333333336</v>
      </c>
      <c r="O594" s="11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 s="13">
        <v>188288</v>
      </c>
      <c r="F595" s="6">
        <f t="shared" si="54"/>
        <v>154.84210526315789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6"/>
        <v>41724.208333333336</v>
      </c>
      <c r="O595" s="11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 s="13">
        <v>11167</v>
      </c>
      <c r="F596" s="6">
        <f t="shared" si="54"/>
        <v>7.0991735537190088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6"/>
        <v>42548.208333333328</v>
      </c>
      <c r="O596" s="11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 s="13">
        <v>146595</v>
      </c>
      <c r="F597" s="6">
        <f t="shared" si="54"/>
        <v>208.52773826458036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6"/>
        <v>40253.208333333336</v>
      </c>
      <c r="O597" s="11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 s="13">
        <v>7875</v>
      </c>
      <c r="F598" s="6">
        <f t="shared" si="54"/>
        <v>99.683544303797461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6"/>
        <v>42434.25</v>
      </c>
      <c r="O598" s="11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 s="13">
        <v>148779</v>
      </c>
      <c r="F599" s="6">
        <f t="shared" si="54"/>
        <v>201.59756097560978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6"/>
        <v>43786.25</v>
      </c>
      <c r="O599" s="11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 s="13">
        <v>175868</v>
      </c>
      <c r="F600" s="6">
        <f t="shared" si="54"/>
        <v>162.09032258064516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6"/>
        <v>40344.208333333336</v>
      </c>
      <c r="O600" s="11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 s="13">
        <v>5112</v>
      </c>
      <c r="F601" s="6">
        <f t="shared" si="54"/>
        <v>3.6436208125445471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6"/>
        <v>42047.25</v>
      </c>
      <c r="O601" s="11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 s="13">
        <v>5</v>
      </c>
      <c r="F602" s="6">
        <f t="shared" si="54"/>
        <v>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6"/>
        <v>41485.208333333336</v>
      </c>
      <c r="O602" s="11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 s="13">
        <v>13018</v>
      </c>
      <c r="F603" s="6">
        <f t="shared" si="54"/>
        <v>206.63492063492063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6"/>
        <v>41789.208333333336</v>
      </c>
      <c r="O603" s="11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 s="13">
        <v>91176</v>
      </c>
      <c r="F604" s="6">
        <f t="shared" si="54"/>
        <v>128.23628691983123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6"/>
        <v>42160.208333333328</v>
      </c>
      <c r="O604" s="11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 s="13">
        <v>6342</v>
      </c>
      <c r="F605" s="6">
        <f t="shared" si="54"/>
        <v>119.66037735849055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6"/>
        <v>43573.208333333328</v>
      </c>
      <c r="O605" s="11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 s="13">
        <v>151438</v>
      </c>
      <c r="F606" s="6">
        <f t="shared" si="54"/>
        <v>170.73055242390078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6"/>
        <v>40565.25</v>
      </c>
      <c r="O606" s="11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 s="13">
        <v>6178</v>
      </c>
      <c r="F607" s="6">
        <f t="shared" si="54"/>
        <v>187.21212121212122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6"/>
        <v>42280.208333333328</v>
      </c>
      <c r="O607" s="11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 s="13">
        <v>6405</v>
      </c>
      <c r="F608" s="6">
        <f t="shared" si="54"/>
        <v>188.38235294117646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6"/>
        <v>42436.25</v>
      </c>
      <c r="O608" s="11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 s="13">
        <v>180667</v>
      </c>
      <c r="F609" s="6">
        <f t="shared" si="54"/>
        <v>131.29869186046511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6"/>
        <v>41721.208333333336</v>
      </c>
      <c r="O609" s="11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 s="13">
        <v>11075</v>
      </c>
      <c r="F610" s="6">
        <f t="shared" si="54"/>
        <v>283.97435897435901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6"/>
        <v>43530.25</v>
      </c>
      <c r="O610" s="11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 s="13">
        <v>12042</v>
      </c>
      <c r="F611" s="6">
        <f t="shared" si="54"/>
        <v>120.41999999999999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6"/>
        <v>43481.25</v>
      </c>
      <c r="O611" s="11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 s="13">
        <v>179356</v>
      </c>
      <c r="F612" s="6">
        <f t="shared" si="54"/>
        <v>419.0560747663551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6"/>
        <v>41259.25</v>
      </c>
      <c r="O612" s="11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 s="13">
        <v>1136</v>
      </c>
      <c r="F613" s="6">
        <f t="shared" si="54"/>
        <v>13.853658536585368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6"/>
        <v>41480.208333333336</v>
      </c>
      <c r="O613" s="11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 s="13">
        <v>8645</v>
      </c>
      <c r="F614" s="6">
        <f t="shared" si="54"/>
        <v>139.43548387096774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6"/>
        <v>40474.208333333336</v>
      </c>
      <c r="O614" s="11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 s="13">
        <v>1914</v>
      </c>
      <c r="F615" s="6">
        <f t="shared" si="54"/>
        <v>174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6"/>
        <v>42973.208333333328</v>
      </c>
      <c r="O615" s="11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 s="13">
        <v>41205</v>
      </c>
      <c r="F616" s="6">
        <f t="shared" si="54"/>
        <v>155.49056603773585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6"/>
        <v>42746.25</v>
      </c>
      <c r="O616" s="11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 s="13">
        <v>14488</v>
      </c>
      <c r="F617" s="6">
        <f t="shared" si="54"/>
        <v>170.44705882352943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6"/>
        <v>42489.208333333328</v>
      </c>
      <c r="O617" s="11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 s="13">
        <v>12129</v>
      </c>
      <c r="F618" s="6">
        <f t="shared" si="54"/>
        <v>189.515625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6"/>
        <v>41537.208333333336</v>
      </c>
      <c r="O618" s="11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 s="13">
        <v>3496</v>
      </c>
      <c r="F619" s="6">
        <f t="shared" si="54"/>
        <v>249.71428571428572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6"/>
        <v>41794.208333333336</v>
      </c>
      <c r="O619" s="11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 s="13">
        <v>97037</v>
      </c>
      <c r="F620" s="6">
        <f t="shared" si="54"/>
        <v>48.860523665659613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6"/>
        <v>41396.208333333336</v>
      </c>
      <c r="O620" s="11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 s="13">
        <v>55757</v>
      </c>
      <c r="F621" s="6">
        <f t="shared" si="54"/>
        <v>28.461970393057683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6"/>
        <v>40669.208333333336</v>
      </c>
      <c r="O621" s="11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 s="13">
        <v>11525</v>
      </c>
      <c r="F622" s="6">
        <f t="shared" si="54"/>
        <v>268.02325581395348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6"/>
        <v>42559.208333333328</v>
      </c>
      <c r="O622" s="11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 s="13">
        <v>158669</v>
      </c>
      <c r="F623" s="6">
        <f t="shared" si="54"/>
        <v>619.80078125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6"/>
        <v>42626.208333333328</v>
      </c>
      <c r="O623" s="11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 s="13">
        <v>5916</v>
      </c>
      <c r="F624" s="6">
        <f t="shared" si="54"/>
        <v>3.1301587301587301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6"/>
        <v>43205.208333333328</v>
      </c>
      <c r="O624" s="11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 s="13">
        <v>150806</v>
      </c>
      <c r="F625" s="6">
        <f t="shared" si="54"/>
        <v>159.92152704135739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6"/>
        <v>42201.208333333328</v>
      </c>
      <c r="O625" s="11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 s="13">
        <v>14249</v>
      </c>
      <c r="F626" s="6">
        <f t="shared" si="54"/>
        <v>279.39215686274508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6"/>
        <v>42029.25</v>
      </c>
      <c r="O626" s="11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 s="13">
        <v>5803</v>
      </c>
      <c r="F627" s="6">
        <f t="shared" si="54"/>
        <v>77.373333333333335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6"/>
        <v>43857.25</v>
      </c>
      <c r="O627" s="11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 s="13">
        <v>13205</v>
      </c>
      <c r="F628" s="6">
        <f t="shared" si="54"/>
        <v>206.32812500000003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6"/>
        <v>40449.208333333336</v>
      </c>
      <c r="O628" s="11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 s="13">
        <v>11108</v>
      </c>
      <c r="F629" s="6">
        <f t="shared" si="54"/>
        <v>694.25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6"/>
        <v>40345.208333333336</v>
      </c>
      <c r="O629" s="11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 s="13">
        <v>2884</v>
      </c>
      <c r="F630" s="6">
        <f t="shared" si="54"/>
        <v>151.78947368421052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6"/>
        <v>40455.208333333336</v>
      </c>
      <c r="O630" s="11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 s="13">
        <v>55476</v>
      </c>
      <c r="F631" s="6">
        <f t="shared" si="54"/>
        <v>64.58207217694995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6"/>
        <v>42557.208333333328</v>
      </c>
      <c r="O631" s="11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 s="13">
        <v>5973</v>
      </c>
      <c r="F632" s="6">
        <f t="shared" si="54"/>
        <v>62.873684210526314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6"/>
        <v>43586.208333333328</v>
      </c>
      <c r="O632" s="11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 s="13">
        <v>183756</v>
      </c>
      <c r="F633" s="6">
        <f t="shared" si="54"/>
        <v>310.39864864864865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6"/>
        <v>43550.208333333328</v>
      </c>
      <c r="O633" s="11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 s="13">
        <v>30902</v>
      </c>
      <c r="F634" s="6">
        <f t="shared" si="54"/>
        <v>42.859916782246884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6"/>
        <v>41945.208333333336</v>
      </c>
      <c r="O634" s="11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 s="13">
        <v>5569</v>
      </c>
      <c r="F635" s="6">
        <f t="shared" si="54"/>
        <v>83.119402985074629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6"/>
        <v>42315.25</v>
      </c>
      <c r="O635" s="11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 s="13">
        <v>92824</v>
      </c>
      <c r="F636" s="6">
        <f t="shared" si="54"/>
        <v>78.531302876480552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6"/>
        <v>42819.208333333328</v>
      </c>
      <c r="O636" s="11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 s="13">
        <v>158590</v>
      </c>
      <c r="F637" s="6">
        <f t="shared" si="54"/>
        <v>114.09352517985612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6"/>
        <v>41314.25</v>
      </c>
      <c r="O637" s="11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 s="13">
        <v>127591</v>
      </c>
      <c r="F638" s="6">
        <f t="shared" si="54"/>
        <v>64.537683358624179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6"/>
        <v>40926.25</v>
      </c>
      <c r="O638" s="11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 s="13">
        <v>6750</v>
      </c>
      <c r="F639" s="6">
        <f t="shared" si="54"/>
        <v>79.411764705882348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6"/>
        <v>42688.25</v>
      </c>
      <c r="O639" s="11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 s="13">
        <v>9318</v>
      </c>
      <c r="F640" s="6">
        <f t="shared" si="54"/>
        <v>11.419117647058824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6"/>
        <v>40386.208333333336</v>
      </c>
      <c r="O640" s="11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 s="13">
        <v>4832</v>
      </c>
      <c r="F641" s="6">
        <f t="shared" si="54"/>
        <v>56.186046511627907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6"/>
        <v>43309.208333333328</v>
      </c>
      <c r="O641" s="11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 s="13">
        <v>19769</v>
      </c>
      <c r="F642" s="6">
        <f t="shared" ref="F642:F705" si="60">E642/D642*100</f>
        <v>16.501669449081803</v>
      </c>
      <c r="G642" t="s">
        <v>14</v>
      </c>
      <c r="H642">
        <v>257</v>
      </c>
      <c r="I642" s="6">
        <f t="shared" ref="I642:I705" si="61">IFERROR(E642/H642,0)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ref="N642:N705" si="62">(L642/86400)+25569</f>
        <v>42387.25</v>
      </c>
      <c r="O642" s="11">
        <f t="shared" ref="O642:O705" si="63">(M642/86400)+25569</f>
        <v>42390.25</v>
      </c>
      <c r="P642" t="b">
        <v>0</v>
      </c>
      <c r="Q642" t="b">
        <v>0</v>
      </c>
      <c r="R642" t="s">
        <v>33</v>
      </c>
      <c r="S642" t="str">
        <f t="shared" ref="S642:S705" si="64">LEFT(R642,SEARCH("/",R642,1)-1)</f>
        <v>theater</v>
      </c>
      <c r="T642" t="str">
        <f t="shared" ref="T642:T705" si="65">RIGHT(R642,LEN(R642)-SEARCH("/",R642,1))</f>
        <v>plays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 s="13">
        <v>11277</v>
      </c>
      <c r="F643" s="6">
        <f t="shared" si="60"/>
        <v>119.96808510638297</v>
      </c>
      <c r="G643" t="s">
        <v>20</v>
      </c>
      <c r="H643">
        <v>194</v>
      </c>
      <c r="I643" s="6">
        <f t="shared" si="61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si="62"/>
        <v>42786.25</v>
      </c>
      <c r="O643" s="11">
        <f t="shared" si="63"/>
        <v>42814.208333333328</v>
      </c>
      <c r="P643" t="b">
        <v>0</v>
      </c>
      <c r="Q643" t="b">
        <v>0</v>
      </c>
      <c r="R643" t="s">
        <v>33</v>
      </c>
      <c r="S643" t="str">
        <f t="shared" si="64"/>
        <v>theater</v>
      </c>
      <c r="T643" t="str">
        <f t="shared" si="65"/>
        <v>plays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 s="13">
        <v>13382</v>
      </c>
      <c r="F644" s="6">
        <f t="shared" si="60"/>
        <v>145.45652173913044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2"/>
        <v>43451.25</v>
      </c>
      <c r="O644" s="11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 s="13">
        <v>32986</v>
      </c>
      <c r="F645" s="6">
        <f t="shared" si="60"/>
        <v>221.38255033557047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2"/>
        <v>42795.25</v>
      </c>
      <c r="O645" s="11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 s="13">
        <v>81984</v>
      </c>
      <c r="F646" s="6">
        <f t="shared" si="60"/>
        <v>48.396694214876035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2"/>
        <v>43452.25</v>
      </c>
      <c r="O646" s="11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 s="13">
        <v>178483</v>
      </c>
      <c r="F647" s="6">
        <f t="shared" si="60"/>
        <v>92.911504424778755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2"/>
        <v>43369.208333333328</v>
      </c>
      <c r="O647" s="11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 s="13">
        <v>87448</v>
      </c>
      <c r="F648" s="6">
        <f t="shared" si="60"/>
        <v>88.599797365754824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2"/>
        <v>41346.208333333336</v>
      </c>
      <c r="O648" s="11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 s="13">
        <v>1863</v>
      </c>
      <c r="F649" s="6">
        <f t="shared" si="60"/>
        <v>41.4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2"/>
        <v>43199.208333333328</v>
      </c>
      <c r="O649" s="11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 s="13">
        <v>62174</v>
      </c>
      <c r="F650" s="6">
        <f t="shared" si="60"/>
        <v>63.056795131845846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2"/>
        <v>42922.208333333328</v>
      </c>
      <c r="O650" s="11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 s="13">
        <v>59003</v>
      </c>
      <c r="F651" s="6">
        <f t="shared" si="60"/>
        <v>48.482333607230892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2"/>
        <v>40471.208333333336</v>
      </c>
      <c r="O651" s="11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 s="13">
        <v>2</v>
      </c>
      <c r="F652" s="6">
        <f t="shared" si="60"/>
        <v>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2"/>
        <v>41828.208333333336</v>
      </c>
      <c r="O652" s="11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 s="13">
        <v>174039</v>
      </c>
      <c r="F653" s="6">
        <f t="shared" si="60"/>
        <v>88.47941026944585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2"/>
        <v>41692.25</v>
      </c>
      <c r="O653" s="11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 s="13">
        <v>12684</v>
      </c>
      <c r="F654" s="6">
        <f t="shared" si="60"/>
        <v>126.84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2"/>
        <v>42587.208333333328</v>
      </c>
      <c r="O654" s="11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 s="13">
        <v>14033</v>
      </c>
      <c r="F655" s="6">
        <f t="shared" si="60"/>
        <v>2338.833333333333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2"/>
        <v>42468.208333333328</v>
      </c>
      <c r="O655" s="11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 s="13">
        <v>177936</v>
      </c>
      <c r="F656" s="6">
        <f t="shared" si="60"/>
        <v>508.38857142857148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2"/>
        <v>42240.208333333328</v>
      </c>
      <c r="O656" s="11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 s="13">
        <v>13212</v>
      </c>
      <c r="F657" s="6">
        <f t="shared" si="60"/>
        <v>191.47826086956522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2"/>
        <v>42796.25</v>
      </c>
      <c r="O657" s="11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 s="13">
        <v>49879</v>
      </c>
      <c r="F658" s="6">
        <f t="shared" si="60"/>
        <v>42.127533783783782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2"/>
        <v>43097.25</v>
      </c>
      <c r="O658" s="11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 s="13">
        <v>824</v>
      </c>
      <c r="F659" s="6">
        <f t="shared" si="60"/>
        <v>8.24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2"/>
        <v>43096.25</v>
      </c>
      <c r="O659" s="11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 s="13">
        <v>31594</v>
      </c>
      <c r="F660" s="6">
        <f t="shared" si="60"/>
        <v>60.064638783269963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2"/>
        <v>42246.208333333328</v>
      </c>
      <c r="O660" s="11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 s="13">
        <v>57010</v>
      </c>
      <c r="F661" s="6">
        <f t="shared" si="60"/>
        <v>47.232808616404313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2"/>
        <v>40570.25</v>
      </c>
      <c r="O661" s="11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 s="13">
        <v>7438</v>
      </c>
      <c r="F662" s="6">
        <f t="shared" si="60"/>
        <v>81.736263736263737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2"/>
        <v>42237.208333333328</v>
      </c>
      <c r="O662" s="11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 s="13">
        <v>57872</v>
      </c>
      <c r="F663" s="6">
        <f t="shared" si="60"/>
        <v>54.187265917603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2"/>
        <v>40996.208333333336</v>
      </c>
      <c r="O663" s="11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 s="13">
        <v>8906</v>
      </c>
      <c r="F664" s="6">
        <f t="shared" si="60"/>
        <v>97.868131868131869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2"/>
        <v>43443.25</v>
      </c>
      <c r="O664" s="11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 s="13">
        <v>7724</v>
      </c>
      <c r="F665" s="6">
        <f t="shared" si="60"/>
        <v>77.239999999999995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2"/>
        <v>40458.208333333336</v>
      </c>
      <c r="O665" s="11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 s="13">
        <v>26571</v>
      </c>
      <c r="F666" s="6">
        <f t="shared" si="60"/>
        <v>33.464735516372798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2"/>
        <v>40959.25</v>
      </c>
      <c r="O666" s="11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 s="13">
        <v>12219</v>
      </c>
      <c r="F667" s="6">
        <f t="shared" si="60"/>
        <v>239.58823529411765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2"/>
        <v>40733.208333333336</v>
      </c>
      <c r="O667" s="11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 s="13">
        <v>1985</v>
      </c>
      <c r="F668" s="6">
        <f t="shared" si="60"/>
        <v>64.032258064516128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2"/>
        <v>41516.208333333336</v>
      </c>
      <c r="O668" s="11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 s="13">
        <v>12155</v>
      </c>
      <c r="F669" s="6">
        <f t="shared" si="60"/>
        <v>176.15942028985506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2"/>
        <v>41892.208333333336</v>
      </c>
      <c r="O669" s="11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 s="13">
        <v>5593</v>
      </c>
      <c r="F670" s="6">
        <f t="shared" si="60"/>
        <v>20.33818181818182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2"/>
        <v>41122.208333333336</v>
      </c>
      <c r="O670" s="11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 s="13">
        <v>175020</v>
      </c>
      <c r="F671" s="6">
        <f t="shared" si="60"/>
        <v>358.64754098360658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2"/>
        <v>42912.208333333328</v>
      </c>
      <c r="O671" s="11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 s="13">
        <v>75955</v>
      </c>
      <c r="F672" s="6">
        <f t="shared" si="60"/>
        <v>468.85802469135803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2"/>
        <v>42425.25</v>
      </c>
      <c r="O672" s="11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 s="13">
        <v>119127</v>
      </c>
      <c r="F673" s="6">
        <f t="shared" si="60"/>
        <v>122.05635245901641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2"/>
        <v>40390.208333333336</v>
      </c>
      <c r="O673" s="11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 s="13">
        <v>110689</v>
      </c>
      <c r="F674" s="6">
        <f t="shared" si="60"/>
        <v>55.931783729156137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2"/>
        <v>43180.208333333328</v>
      </c>
      <c r="O674" s="11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 s="13">
        <v>2445</v>
      </c>
      <c r="F675" s="6">
        <f t="shared" si="60"/>
        <v>43.660714285714285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2"/>
        <v>42475.208333333328</v>
      </c>
      <c r="O675" s="11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 s="13">
        <v>57250</v>
      </c>
      <c r="F676" s="6">
        <f t="shared" si="60"/>
        <v>33.53837141183363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2"/>
        <v>40774.208333333336</v>
      </c>
      <c r="O676" s="11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 s="13">
        <v>11929</v>
      </c>
      <c r="F677" s="6">
        <f t="shared" si="60"/>
        <v>122.97938144329896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2"/>
        <v>43719.208333333328</v>
      </c>
      <c r="O677" s="11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 s="13">
        <v>118214</v>
      </c>
      <c r="F678" s="6">
        <f t="shared" si="60"/>
        <v>189.74959871589084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2"/>
        <v>41178.208333333336</v>
      </c>
      <c r="O678" s="11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 s="13">
        <v>4432</v>
      </c>
      <c r="F679" s="6">
        <f t="shared" si="60"/>
        <v>83.622641509433961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2"/>
        <v>42561.208333333328</v>
      </c>
      <c r="O679" s="11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 s="13">
        <v>17879</v>
      </c>
      <c r="F680" s="6">
        <f t="shared" si="60"/>
        <v>17.968844221105527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2"/>
        <v>43484.25</v>
      </c>
      <c r="O680" s="11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 s="13">
        <v>14511</v>
      </c>
      <c r="F681" s="6">
        <f t="shared" si="60"/>
        <v>1036.5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2"/>
        <v>43756.208333333328</v>
      </c>
      <c r="O681" s="11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 s="13">
        <v>141822</v>
      </c>
      <c r="F682" s="6">
        <f t="shared" si="60"/>
        <v>97.405219780219781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2"/>
        <v>43813.25</v>
      </c>
      <c r="O682" s="11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 s="13">
        <v>159037</v>
      </c>
      <c r="F683" s="6">
        <f t="shared" si="60"/>
        <v>86.386203150461711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2"/>
        <v>40898.25</v>
      </c>
      <c r="O683" s="11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 s="13">
        <v>8109</v>
      </c>
      <c r="F684" s="6">
        <f t="shared" si="60"/>
        <v>150.16666666666666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2"/>
        <v>41619.25</v>
      </c>
      <c r="O684" s="11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 s="13">
        <v>8244</v>
      </c>
      <c r="F685" s="6">
        <f t="shared" si="60"/>
        <v>358.43478260869563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2"/>
        <v>43359.208333333328</v>
      </c>
      <c r="O685" s="11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 s="13">
        <v>7600</v>
      </c>
      <c r="F686" s="6">
        <f t="shared" si="60"/>
        <v>542.85714285714289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2"/>
        <v>40358.208333333336</v>
      </c>
      <c r="O686" s="11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 s="13">
        <v>94501</v>
      </c>
      <c r="F687" s="6">
        <f t="shared" si="60"/>
        <v>67.500714285714281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2"/>
        <v>42239.208333333328</v>
      </c>
      <c r="O687" s="11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 s="13">
        <v>14381</v>
      </c>
      <c r="F688" s="6">
        <f t="shared" si="60"/>
        <v>191.74666666666667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2"/>
        <v>43186.208333333328</v>
      </c>
      <c r="O688" s="11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 s="13">
        <v>13980</v>
      </c>
      <c r="F689" s="6">
        <f t="shared" si="60"/>
        <v>932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2"/>
        <v>42806.25</v>
      </c>
      <c r="O689" s="11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 s="13">
        <v>12449</v>
      </c>
      <c r="F690" s="6">
        <f t="shared" si="60"/>
        <v>429.27586206896552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2"/>
        <v>43475.25</v>
      </c>
      <c r="O690" s="11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 s="13">
        <v>7348</v>
      </c>
      <c r="F691" s="6">
        <f t="shared" si="60"/>
        <v>100.65753424657535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2"/>
        <v>41576.208333333336</v>
      </c>
      <c r="O691" s="11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 s="13">
        <v>8158</v>
      </c>
      <c r="F692" s="6">
        <f t="shared" si="60"/>
        <v>226.61111111111109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2"/>
        <v>40874.25</v>
      </c>
      <c r="O692" s="11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 s="13">
        <v>7119</v>
      </c>
      <c r="F693" s="6">
        <f t="shared" si="60"/>
        <v>142.38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2"/>
        <v>41185.208333333336</v>
      </c>
      <c r="O693" s="11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 s="13">
        <v>5438</v>
      </c>
      <c r="F694" s="6">
        <f t="shared" si="60"/>
        <v>90.633333333333326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2"/>
        <v>43655.208333333328</v>
      </c>
      <c r="O694" s="11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 s="13">
        <v>115396</v>
      </c>
      <c r="F695" s="6">
        <f t="shared" si="60"/>
        <v>63.966740576496676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2"/>
        <v>43025.208333333328</v>
      </c>
      <c r="O695" s="11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 s="13">
        <v>7656</v>
      </c>
      <c r="F696" s="6">
        <f t="shared" si="60"/>
        <v>84.131868131868131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2"/>
        <v>43066.25</v>
      </c>
      <c r="O696" s="11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 s="13">
        <v>12322</v>
      </c>
      <c r="F697" s="6">
        <f t="shared" si="60"/>
        <v>133.93478260869566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2"/>
        <v>42322.25</v>
      </c>
      <c r="O697" s="11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 s="13">
        <v>96888</v>
      </c>
      <c r="F698" s="6">
        <f t="shared" si="60"/>
        <v>59.042047531992694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2"/>
        <v>42114.208333333328</v>
      </c>
      <c r="O698" s="11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 s="13">
        <v>196960</v>
      </c>
      <c r="F699" s="6">
        <f t="shared" si="60"/>
        <v>152.80062063615205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2"/>
        <v>43190.208333333328</v>
      </c>
      <c r="O699" s="11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 s="13">
        <v>188057</v>
      </c>
      <c r="F700" s="6">
        <f t="shared" si="60"/>
        <v>446.69121140142522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2"/>
        <v>40871.25</v>
      </c>
      <c r="O700" s="11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 s="13">
        <v>6245</v>
      </c>
      <c r="F701" s="6">
        <f t="shared" si="60"/>
        <v>84.391891891891888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2"/>
        <v>43641.208333333328</v>
      </c>
      <c r="O701" s="11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 s="13">
        <v>3</v>
      </c>
      <c r="F702" s="6">
        <f t="shared" si="60"/>
        <v>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2"/>
        <v>40203.25</v>
      </c>
      <c r="O702" s="11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 s="13">
        <v>91014</v>
      </c>
      <c r="F703" s="6">
        <f t="shared" si="60"/>
        <v>175.02692307692308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2"/>
        <v>40629.208333333336</v>
      </c>
      <c r="O703" s="11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 s="13">
        <v>4710</v>
      </c>
      <c r="F704" s="6">
        <f t="shared" si="60"/>
        <v>54.137931034482754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2"/>
        <v>41477.208333333336</v>
      </c>
      <c r="O704" s="11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 s="13">
        <v>197728</v>
      </c>
      <c r="F705" s="6">
        <f t="shared" si="60"/>
        <v>311.87381703470032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2"/>
        <v>41020.208333333336</v>
      </c>
      <c r="O705" s="11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 s="13">
        <v>10682</v>
      </c>
      <c r="F706" s="6">
        <f t="shared" ref="F706:F769" si="66">E706/D706*100</f>
        <v>122.78160919540231</v>
      </c>
      <c r="G706" t="s">
        <v>20</v>
      </c>
      <c r="H706">
        <v>116</v>
      </c>
      <c r="I706" s="6">
        <f t="shared" ref="I706:I769" si="67">IFERROR(E706/H706,0)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ref="N706:N769" si="68">(L706/86400)+25569</f>
        <v>42555.208333333328</v>
      </c>
      <c r="O706" s="11">
        <f t="shared" ref="O706:O769" si="69">(M706/86400)+25569</f>
        <v>42570.208333333328</v>
      </c>
      <c r="P706" t="b">
        <v>0</v>
      </c>
      <c r="Q706" t="b">
        <v>0</v>
      </c>
      <c r="R706" t="s">
        <v>71</v>
      </c>
      <c r="S706" t="str">
        <f t="shared" ref="S706:S769" si="70">LEFT(R706,SEARCH("/",R706,1)-1)</f>
        <v>film &amp; video</v>
      </c>
      <c r="T706" t="str">
        <f t="shared" ref="T706:T769" si="71">RIGHT(R706,LEN(R706)-SEARCH("/",R706,1))</f>
        <v>animation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 s="13">
        <v>168048</v>
      </c>
      <c r="F707" s="6">
        <f t="shared" si="66"/>
        <v>99.026517383618156</v>
      </c>
      <c r="G707" t="s">
        <v>14</v>
      </c>
      <c r="H707">
        <v>2025</v>
      </c>
      <c r="I707" s="6">
        <f t="shared" si="67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si="68"/>
        <v>41619.25</v>
      </c>
      <c r="O707" s="11">
        <f t="shared" si="69"/>
        <v>41623.25</v>
      </c>
      <c r="P707" t="b">
        <v>0</v>
      </c>
      <c r="Q707" t="b">
        <v>0</v>
      </c>
      <c r="R707" t="s">
        <v>68</v>
      </c>
      <c r="S707" t="str">
        <f t="shared" si="70"/>
        <v>publishing</v>
      </c>
      <c r="T707" t="str">
        <f t="shared" si="71"/>
        <v>nonfiction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 s="13">
        <v>138586</v>
      </c>
      <c r="F708" s="6">
        <f t="shared" si="66"/>
        <v>127.84686346863469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8"/>
        <v>43471.25</v>
      </c>
      <c r="O708" s="11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 s="13">
        <v>11579</v>
      </c>
      <c r="F709" s="6">
        <f t="shared" si="66"/>
        <v>158.61643835616439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8"/>
        <v>43442.25</v>
      </c>
      <c r="O709" s="11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 s="13">
        <v>12020</v>
      </c>
      <c r="F710" s="6">
        <f t="shared" si="66"/>
        <v>707.05882352941171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8"/>
        <v>42877.208333333328</v>
      </c>
      <c r="O710" s="11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 s="13">
        <v>13954</v>
      </c>
      <c r="F711" s="6">
        <f t="shared" si="66"/>
        <v>142.38775510204081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8"/>
        <v>41018.208333333336</v>
      </c>
      <c r="O711" s="11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 s="13">
        <v>6358</v>
      </c>
      <c r="F712" s="6">
        <f t="shared" si="66"/>
        <v>147.86046511627907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8"/>
        <v>43295.208333333328</v>
      </c>
      <c r="O712" s="11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 s="13">
        <v>1260</v>
      </c>
      <c r="F713" s="6">
        <f t="shared" si="66"/>
        <v>20.322580645161288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8"/>
        <v>42393.25</v>
      </c>
      <c r="O713" s="11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 s="13">
        <v>14725</v>
      </c>
      <c r="F714" s="6">
        <f t="shared" si="66"/>
        <v>1840.625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8"/>
        <v>42559.208333333328</v>
      </c>
      <c r="O714" s="11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 s="13">
        <v>11174</v>
      </c>
      <c r="F715" s="6">
        <f t="shared" si="66"/>
        <v>161.94202898550725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8"/>
        <v>42604.208333333328</v>
      </c>
      <c r="O715" s="11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 s="13">
        <v>182036</v>
      </c>
      <c r="F716" s="6">
        <f t="shared" si="66"/>
        <v>472.82077922077923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8"/>
        <v>41870.208333333336</v>
      </c>
      <c r="O716" s="11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 s="13">
        <v>28870</v>
      </c>
      <c r="F717" s="6">
        <f t="shared" si="66"/>
        <v>24.466101694915253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8"/>
        <v>40397.208333333336</v>
      </c>
      <c r="O717" s="11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 s="13">
        <v>10353</v>
      </c>
      <c r="F718" s="6">
        <f t="shared" si="66"/>
        <v>517.65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8"/>
        <v>41465.208333333336</v>
      </c>
      <c r="O718" s="11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 s="13">
        <v>13868</v>
      </c>
      <c r="F719" s="6">
        <f t="shared" si="66"/>
        <v>247.64285714285714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8"/>
        <v>40777.208333333336</v>
      </c>
      <c r="O719" s="11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 s="13">
        <v>8317</v>
      </c>
      <c r="F720" s="6">
        <f t="shared" si="66"/>
        <v>100.20481927710843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8"/>
        <v>41442.208333333336</v>
      </c>
      <c r="O720" s="11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 s="13">
        <v>10557</v>
      </c>
      <c r="F721" s="6">
        <f t="shared" si="66"/>
        <v>153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8"/>
        <v>41058.208333333336</v>
      </c>
      <c r="O721" s="11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 s="13">
        <v>3227</v>
      </c>
      <c r="F722" s="6">
        <f t="shared" si="66"/>
        <v>37.091954022988503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8"/>
        <v>43152.25</v>
      </c>
      <c r="O722" s="11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 s="13">
        <v>5429</v>
      </c>
      <c r="F723" s="6">
        <f t="shared" si="66"/>
        <v>4.392394822006473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8"/>
        <v>43194.208333333328</v>
      </c>
      <c r="O723" s="11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 s="13">
        <v>75906</v>
      </c>
      <c r="F724" s="6">
        <f t="shared" si="66"/>
        <v>156.50721649484535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8"/>
        <v>43045.25</v>
      </c>
      <c r="O724" s="11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 s="13">
        <v>13250</v>
      </c>
      <c r="F725" s="6">
        <f t="shared" si="66"/>
        <v>270.40816326530609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8"/>
        <v>42431.25</v>
      </c>
      <c r="O725" s="11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 s="13">
        <v>11261</v>
      </c>
      <c r="F726" s="6">
        <f t="shared" si="66"/>
        <v>134.05952380952382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8"/>
        <v>41934.208333333336</v>
      </c>
      <c r="O726" s="11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 s="13">
        <v>97369</v>
      </c>
      <c r="F727" s="6">
        <f t="shared" si="66"/>
        <v>50.398033126293996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8"/>
        <v>41958.25</v>
      </c>
      <c r="O727" s="11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 s="13">
        <v>48227</v>
      </c>
      <c r="F728" s="6">
        <f t="shared" si="66"/>
        <v>88.815837937384899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8"/>
        <v>40476.208333333336</v>
      </c>
      <c r="O728" s="11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 s="13">
        <v>14685</v>
      </c>
      <c r="F729" s="6">
        <f t="shared" si="66"/>
        <v>165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8"/>
        <v>43485.25</v>
      </c>
      <c r="O729" s="11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 s="13">
        <v>735</v>
      </c>
      <c r="F730" s="6">
        <f t="shared" si="66"/>
        <v>17.5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8"/>
        <v>42515.208333333328</v>
      </c>
      <c r="O730" s="11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 s="13">
        <v>10397</v>
      </c>
      <c r="F731" s="6">
        <f t="shared" si="66"/>
        <v>185.66071428571428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8"/>
        <v>41309.25</v>
      </c>
      <c r="O731" s="11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 s="13">
        <v>118847</v>
      </c>
      <c r="F732" s="6">
        <f t="shared" si="66"/>
        <v>412.6631944444444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8"/>
        <v>42147.208333333328</v>
      </c>
      <c r="O732" s="11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 s="13">
        <v>7220</v>
      </c>
      <c r="F733" s="6">
        <f t="shared" si="66"/>
        <v>90.25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8"/>
        <v>42939.208333333328</v>
      </c>
      <c r="O733" s="11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 s="13">
        <v>107622</v>
      </c>
      <c r="F734" s="6">
        <f t="shared" si="66"/>
        <v>91.984615384615381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8"/>
        <v>42816.208333333328</v>
      </c>
      <c r="O734" s="11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 s="13">
        <v>83267</v>
      </c>
      <c r="F735" s="6">
        <f t="shared" si="66"/>
        <v>527.00632911392404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8"/>
        <v>41844.208333333336</v>
      </c>
      <c r="O735" s="11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 s="13">
        <v>13404</v>
      </c>
      <c r="F736" s="6">
        <f t="shared" si="66"/>
        <v>319.14285714285711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8"/>
        <v>42763.25</v>
      </c>
      <c r="O736" s="11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 s="13">
        <v>131404</v>
      </c>
      <c r="F737" s="6">
        <f t="shared" si="66"/>
        <v>354.18867924528303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8"/>
        <v>42459.208333333328</v>
      </c>
      <c r="O737" s="11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 s="13">
        <v>2533</v>
      </c>
      <c r="F738" s="6">
        <f t="shared" si="66"/>
        <v>32.896103896103895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8"/>
        <v>42055.25</v>
      </c>
      <c r="O738" s="11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 s="13">
        <v>5028</v>
      </c>
      <c r="F739" s="6">
        <f t="shared" si="66"/>
        <v>135.8918918918919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8"/>
        <v>42685.25</v>
      </c>
      <c r="O739" s="11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 s="13">
        <v>1557</v>
      </c>
      <c r="F740" s="6">
        <f t="shared" si="66"/>
        <v>2.0843373493975905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8"/>
        <v>41959.25</v>
      </c>
      <c r="O740" s="11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 s="13">
        <v>6100</v>
      </c>
      <c r="F741" s="6">
        <f t="shared" si="66"/>
        <v>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8"/>
        <v>41089.208333333336</v>
      </c>
      <c r="O741" s="11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 s="13">
        <v>1592</v>
      </c>
      <c r="F742" s="6">
        <f t="shared" si="66"/>
        <v>30.037735849056602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8"/>
        <v>42769.25</v>
      </c>
      <c r="O742" s="11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 s="13">
        <v>14150</v>
      </c>
      <c r="F743" s="6">
        <f t="shared" si="66"/>
        <v>1179.1666666666665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8"/>
        <v>40321.208333333336</v>
      </c>
      <c r="O743" s="11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 s="13">
        <v>13513</v>
      </c>
      <c r="F744" s="6">
        <f t="shared" si="66"/>
        <v>1126.0833333333335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8"/>
        <v>40197.25</v>
      </c>
      <c r="O744" s="11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 s="13">
        <v>504</v>
      </c>
      <c r="F745" s="6">
        <f t="shared" si="66"/>
        <v>12.923076923076923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8"/>
        <v>42298.208333333328</v>
      </c>
      <c r="O745" s="11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 s="13">
        <v>14240</v>
      </c>
      <c r="F746" s="6">
        <f t="shared" si="66"/>
        <v>712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8"/>
        <v>43322.208333333328</v>
      </c>
      <c r="O746" s="11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 s="13">
        <v>2091</v>
      </c>
      <c r="F747" s="6">
        <f t="shared" si="66"/>
        <v>30.304347826086957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8"/>
        <v>40328.208333333336</v>
      </c>
      <c r="O747" s="11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 s="13">
        <v>118580</v>
      </c>
      <c r="F748" s="6">
        <f t="shared" si="66"/>
        <v>212.50896057347671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8"/>
        <v>40825.208333333336</v>
      </c>
      <c r="O748" s="11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 s="13">
        <v>11214</v>
      </c>
      <c r="F749" s="6">
        <f t="shared" si="66"/>
        <v>228.85714285714286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8"/>
        <v>40423.208333333336</v>
      </c>
      <c r="O749" s="11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 s="13">
        <v>68137</v>
      </c>
      <c r="F750" s="6">
        <f t="shared" si="66"/>
        <v>34.959979476654695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8"/>
        <v>40238.25</v>
      </c>
      <c r="O750" s="11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 s="13">
        <v>13527</v>
      </c>
      <c r="F751" s="6">
        <f t="shared" si="66"/>
        <v>157.29069767441862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8"/>
        <v>41920.208333333336</v>
      </c>
      <c r="O751" s="11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 s="13">
        <v>1</v>
      </c>
      <c r="F752" s="6">
        <f t="shared" si="66"/>
        <v>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8"/>
        <v>40360.208333333336</v>
      </c>
      <c r="O752" s="11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 s="13">
        <v>8363</v>
      </c>
      <c r="F753" s="6">
        <f t="shared" si="66"/>
        <v>232.30555555555554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8"/>
        <v>42446.208333333328</v>
      </c>
      <c r="O753" s="11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 s="13">
        <v>5362</v>
      </c>
      <c r="F754" s="6">
        <f t="shared" si="66"/>
        <v>92.448275862068968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8"/>
        <v>40395.208333333336</v>
      </c>
      <c r="O754" s="11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 s="13">
        <v>12065</v>
      </c>
      <c r="F755" s="6">
        <f t="shared" si="66"/>
        <v>256.70212765957444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8"/>
        <v>40321.208333333336</v>
      </c>
      <c r="O755" s="11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 s="13">
        <v>118603</v>
      </c>
      <c r="F756" s="6">
        <f t="shared" si="66"/>
        <v>168.47017045454547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8"/>
        <v>41210.208333333336</v>
      </c>
      <c r="O756" s="11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 s="13">
        <v>7496</v>
      </c>
      <c r="F757" s="6">
        <f t="shared" si="66"/>
        <v>166.57777777777778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8"/>
        <v>43096.25</v>
      </c>
      <c r="O757" s="11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 s="13">
        <v>10037</v>
      </c>
      <c r="F758" s="6">
        <f t="shared" si="66"/>
        <v>772.07692307692309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8"/>
        <v>42024.25</v>
      </c>
      <c r="O758" s="11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 s="13">
        <v>5696</v>
      </c>
      <c r="F759" s="6">
        <f t="shared" si="66"/>
        <v>406.85714285714283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8"/>
        <v>40675.208333333336</v>
      </c>
      <c r="O759" s="11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 s="13">
        <v>167005</v>
      </c>
      <c r="F760" s="6">
        <f t="shared" si="66"/>
        <v>564.20608108108115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8"/>
        <v>41936.208333333336</v>
      </c>
      <c r="O760" s="11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 s="13">
        <v>114615</v>
      </c>
      <c r="F761" s="6">
        <f t="shared" si="66"/>
        <v>68.426865671641792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8"/>
        <v>43136.25</v>
      </c>
      <c r="O761" s="11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 s="13">
        <v>16592</v>
      </c>
      <c r="F762" s="6">
        <f t="shared" si="66"/>
        <v>34.351966873706004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8"/>
        <v>43678.208333333328</v>
      </c>
      <c r="O762" s="11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 s="13">
        <v>14420</v>
      </c>
      <c r="F763" s="6">
        <f t="shared" si="66"/>
        <v>655.4545454545455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8"/>
        <v>42938.208333333328</v>
      </c>
      <c r="O763" s="11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 s="13">
        <v>6204</v>
      </c>
      <c r="F764" s="6">
        <f t="shared" si="66"/>
        <v>177.25714285714284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8"/>
        <v>41241.25</v>
      </c>
      <c r="O764" s="11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 s="13">
        <v>6338</v>
      </c>
      <c r="F765" s="6">
        <f t="shared" si="66"/>
        <v>113.17857142857144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8"/>
        <v>41037.208333333336</v>
      </c>
      <c r="O765" s="11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 s="13">
        <v>8010</v>
      </c>
      <c r="F766" s="6">
        <f t="shared" si="66"/>
        <v>728.18181818181824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8"/>
        <v>40676.208333333336</v>
      </c>
      <c r="O766" s="11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 s="13">
        <v>8125</v>
      </c>
      <c r="F767" s="6">
        <f t="shared" si="66"/>
        <v>208.33333333333334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8"/>
        <v>42840.208333333328</v>
      </c>
      <c r="O767" s="11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 s="13">
        <v>13653</v>
      </c>
      <c r="F768" s="6">
        <f t="shared" si="66"/>
        <v>31.171232876712331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8"/>
        <v>43362.208333333328</v>
      </c>
      <c r="O768" s="11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 s="13">
        <v>55372</v>
      </c>
      <c r="F769" s="6">
        <f t="shared" si="66"/>
        <v>56.967078189300416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8"/>
        <v>42283.208333333328</v>
      </c>
      <c r="O769" s="11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 s="13">
        <v>11088</v>
      </c>
      <c r="F770" s="6">
        <f t="shared" ref="F770:F833" si="72">E770/D770*100</f>
        <v>231</v>
      </c>
      <c r="G770" t="s">
        <v>20</v>
      </c>
      <c r="H770">
        <v>150</v>
      </c>
      <c r="I770" s="6">
        <f t="shared" ref="I770:I833" si="73">IFERROR(E770/H770,0)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ref="N770:N833" si="74">(L770/86400)+25569</f>
        <v>41619.25</v>
      </c>
      <c r="O770" s="11">
        <f t="shared" ref="O770:O833" si="75">(M770/86400)+25569</f>
        <v>41634.25</v>
      </c>
      <c r="P770" t="b">
        <v>0</v>
      </c>
      <c r="Q770" t="b">
        <v>0</v>
      </c>
      <c r="R770" t="s">
        <v>33</v>
      </c>
      <c r="S770" t="str">
        <f t="shared" ref="S770:S833" si="76">LEFT(R770,SEARCH("/",R770,1)-1)</f>
        <v>theater</v>
      </c>
      <c r="T770" t="str">
        <f t="shared" ref="T770:T833" si="77">RIGHT(R770,LEN(R770)-SEARCH("/",R770,1))</f>
        <v>plays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 s="13">
        <v>109106</v>
      </c>
      <c r="F771" s="6">
        <f t="shared" si="72"/>
        <v>86.867834394904463</v>
      </c>
      <c r="G771" t="s">
        <v>14</v>
      </c>
      <c r="H771">
        <v>3410</v>
      </c>
      <c r="I771" s="6">
        <f t="shared" si="73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si="74"/>
        <v>41501.208333333336</v>
      </c>
      <c r="O771" s="11">
        <f t="shared" si="75"/>
        <v>41527.208333333336</v>
      </c>
      <c r="P771" t="b">
        <v>0</v>
      </c>
      <c r="Q771" t="b">
        <v>0</v>
      </c>
      <c r="R771" t="s">
        <v>89</v>
      </c>
      <c r="S771" t="str">
        <f t="shared" si="76"/>
        <v>games</v>
      </c>
      <c r="T771" t="str">
        <f t="shared" si="77"/>
        <v>video games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 s="13">
        <v>11642</v>
      </c>
      <c r="F772" s="6">
        <f t="shared" si="72"/>
        <v>270.74418604651163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4"/>
        <v>41743.208333333336</v>
      </c>
      <c r="O772" s="11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 s="13">
        <v>2769</v>
      </c>
      <c r="F773" s="6">
        <f t="shared" si="72"/>
        <v>49.446428571428569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4"/>
        <v>43491.25</v>
      </c>
      <c r="O773" s="11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 s="13">
        <v>169586</v>
      </c>
      <c r="F774" s="6">
        <f t="shared" si="72"/>
        <v>113.3596256684492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4"/>
        <v>43505.25</v>
      </c>
      <c r="O774" s="11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 s="13">
        <v>101185</v>
      </c>
      <c r="F775" s="6">
        <f t="shared" si="72"/>
        <v>190.55555555555554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4"/>
        <v>42838.208333333328</v>
      </c>
      <c r="O775" s="11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 s="13">
        <v>6775</v>
      </c>
      <c r="F776" s="6">
        <f t="shared" si="72"/>
        <v>135.5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4"/>
        <v>42513.208333333328</v>
      </c>
      <c r="O776" s="11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 s="13">
        <v>968</v>
      </c>
      <c r="F777" s="6">
        <f t="shared" si="72"/>
        <v>10.297872340425531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4"/>
        <v>41949.25</v>
      </c>
      <c r="O777" s="11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 s="13">
        <v>72623</v>
      </c>
      <c r="F778" s="6">
        <f t="shared" si="72"/>
        <v>65.544223826714799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4"/>
        <v>43650.208333333328</v>
      </c>
      <c r="O778" s="11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 s="13">
        <v>45987</v>
      </c>
      <c r="F779" s="6">
        <f t="shared" si="72"/>
        <v>49.026652452025587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4"/>
        <v>40809.208333333336</v>
      </c>
      <c r="O779" s="11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 s="13">
        <v>10243</v>
      </c>
      <c r="F780" s="6">
        <f t="shared" si="72"/>
        <v>787.92307692307691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4"/>
        <v>40768.208333333336</v>
      </c>
      <c r="O780" s="11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 s="13">
        <v>87293</v>
      </c>
      <c r="F781" s="6">
        <f t="shared" si="72"/>
        <v>80.306347746090154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4"/>
        <v>42230.208333333328</v>
      </c>
      <c r="O781" s="11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 s="13">
        <v>5421</v>
      </c>
      <c r="F782" s="6">
        <f t="shared" si="72"/>
        <v>106.29411764705883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4"/>
        <v>42573.208333333328</v>
      </c>
      <c r="O782" s="11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 s="13">
        <v>4414</v>
      </c>
      <c r="F783" s="6">
        <f t="shared" si="72"/>
        <v>50.735632183908038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4"/>
        <v>40482.208333333336</v>
      </c>
      <c r="O783" s="11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 s="13">
        <v>10981</v>
      </c>
      <c r="F784" s="6">
        <f t="shared" si="72"/>
        <v>215.31372549019611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4"/>
        <v>40603.25</v>
      </c>
      <c r="O784" s="11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 s="13">
        <v>10451</v>
      </c>
      <c r="F785" s="6">
        <f t="shared" si="72"/>
        <v>141.22972972972974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4"/>
        <v>41625.25</v>
      </c>
      <c r="O785" s="11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 s="13">
        <v>102535</v>
      </c>
      <c r="F786" s="6">
        <f t="shared" si="72"/>
        <v>115.33745781777279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4"/>
        <v>42435.25</v>
      </c>
      <c r="O786" s="11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 s="13">
        <v>12939</v>
      </c>
      <c r="F787" s="6">
        <f t="shared" si="72"/>
        <v>193.11940298507463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4"/>
        <v>43582.208333333328</v>
      </c>
      <c r="O787" s="11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 s="13">
        <v>10946</v>
      </c>
      <c r="F788" s="6">
        <f t="shared" si="72"/>
        <v>729.73333333333335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4"/>
        <v>43186.208333333328</v>
      </c>
      <c r="O788" s="11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 s="13">
        <v>60994</v>
      </c>
      <c r="F789" s="6">
        <f t="shared" si="72"/>
        <v>99.66339869281046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4"/>
        <v>40684.208333333336</v>
      </c>
      <c r="O789" s="11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 s="13">
        <v>3174</v>
      </c>
      <c r="F790" s="6">
        <f t="shared" si="72"/>
        <v>88.166666666666671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4"/>
        <v>41202.208333333336</v>
      </c>
      <c r="O790" s="11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 s="13">
        <v>3351</v>
      </c>
      <c r="F791" s="6">
        <f t="shared" si="72"/>
        <v>37.233333333333334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4"/>
        <v>41786.208333333336</v>
      </c>
      <c r="O791" s="11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 s="13">
        <v>56774</v>
      </c>
      <c r="F792" s="6">
        <f t="shared" si="72"/>
        <v>30.540075309306079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4"/>
        <v>40223.25</v>
      </c>
      <c r="O792" s="11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 s="13">
        <v>540</v>
      </c>
      <c r="F793" s="6">
        <f t="shared" si="72"/>
        <v>25.714285714285712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4"/>
        <v>42715.25</v>
      </c>
      <c r="O793" s="11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 s="13">
        <v>680</v>
      </c>
      <c r="F794" s="6">
        <f t="shared" si="72"/>
        <v>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4"/>
        <v>41451.208333333336</v>
      </c>
      <c r="O794" s="11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 s="13">
        <v>13045</v>
      </c>
      <c r="F795" s="6">
        <f t="shared" si="72"/>
        <v>1185.909090909091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4"/>
        <v>41450.208333333336</v>
      </c>
      <c r="O795" s="11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 s="13">
        <v>8276</v>
      </c>
      <c r="F796" s="6">
        <f t="shared" si="72"/>
        <v>125.39393939393939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4"/>
        <v>43091.25</v>
      </c>
      <c r="O796" s="11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 s="13">
        <v>1022</v>
      </c>
      <c r="F797" s="6">
        <f t="shared" si="72"/>
        <v>14.394366197183098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4"/>
        <v>42675.208333333328</v>
      </c>
      <c r="O797" s="11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 s="13">
        <v>4275</v>
      </c>
      <c r="F798" s="6">
        <f t="shared" si="72"/>
        <v>54.807692307692314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4"/>
        <v>41859.208333333336</v>
      </c>
      <c r="O798" s="11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 s="13">
        <v>8332</v>
      </c>
      <c r="F799" s="6">
        <f t="shared" si="72"/>
        <v>109.63157894736841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4"/>
        <v>43464.25</v>
      </c>
      <c r="O799" s="11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 s="13">
        <v>6408</v>
      </c>
      <c r="F800" s="6">
        <f t="shared" si="72"/>
        <v>188.47058823529412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4"/>
        <v>41060.208333333336</v>
      </c>
      <c r="O800" s="11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 s="13">
        <v>73522</v>
      </c>
      <c r="F801" s="6">
        <f t="shared" si="72"/>
        <v>87.008284023668637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4"/>
        <v>42399.25</v>
      </c>
      <c r="O801" s="11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 s="13">
        <v>1</v>
      </c>
      <c r="F802" s="6">
        <f t="shared" si="72"/>
        <v>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4"/>
        <v>42167.208333333328</v>
      </c>
      <c r="O802" s="11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 s="13">
        <v>4667</v>
      </c>
      <c r="F803" s="6">
        <f t="shared" si="72"/>
        <v>202.9130434782609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4"/>
        <v>43830.25</v>
      </c>
      <c r="O803" s="11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 s="13">
        <v>12216</v>
      </c>
      <c r="F804" s="6">
        <f t="shared" si="72"/>
        <v>197.03225806451613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4"/>
        <v>43650.208333333328</v>
      </c>
      <c r="O804" s="11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 s="13">
        <v>6527</v>
      </c>
      <c r="F805" s="6">
        <f t="shared" si="72"/>
        <v>107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4"/>
        <v>43492.25</v>
      </c>
      <c r="O805" s="11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 s="13">
        <v>6987</v>
      </c>
      <c r="F806" s="6">
        <f t="shared" si="72"/>
        <v>268.73076923076923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4"/>
        <v>43102.25</v>
      </c>
      <c r="O806" s="11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 s="13">
        <v>4932</v>
      </c>
      <c r="F807" s="6">
        <f t="shared" si="72"/>
        <v>50.845360824742272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4"/>
        <v>41958.25</v>
      </c>
      <c r="O807" s="11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 s="13">
        <v>8262</v>
      </c>
      <c r="F808" s="6">
        <f t="shared" si="72"/>
        <v>1180.2857142857142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4"/>
        <v>40973.25</v>
      </c>
      <c r="O808" s="11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 s="13">
        <v>1848</v>
      </c>
      <c r="F809" s="6">
        <f t="shared" si="72"/>
        <v>264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4"/>
        <v>43753.208333333328</v>
      </c>
      <c r="O809" s="11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 s="13">
        <v>1583</v>
      </c>
      <c r="F810" s="6">
        <f t="shared" si="72"/>
        <v>30.44230769230769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4"/>
        <v>42507.208333333328</v>
      </c>
      <c r="O810" s="11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 s="13">
        <v>88536</v>
      </c>
      <c r="F811" s="6">
        <f t="shared" si="72"/>
        <v>62.880681818181813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4"/>
        <v>41135.208333333336</v>
      </c>
      <c r="O811" s="11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 s="13">
        <v>12360</v>
      </c>
      <c r="F812" s="6">
        <f t="shared" si="72"/>
        <v>193.125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4"/>
        <v>43067.25</v>
      </c>
      <c r="O812" s="11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 s="13">
        <v>71320</v>
      </c>
      <c r="F813" s="6">
        <f t="shared" si="72"/>
        <v>77.102702702702715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4"/>
        <v>42378.25</v>
      </c>
      <c r="O813" s="11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 s="13">
        <v>134640</v>
      </c>
      <c r="F814" s="6">
        <f t="shared" si="72"/>
        <v>225.52763819095478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4"/>
        <v>43206.208333333328</v>
      </c>
      <c r="O814" s="11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 s="13">
        <v>7661</v>
      </c>
      <c r="F815" s="6">
        <f t="shared" si="72"/>
        <v>239.40625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4"/>
        <v>41148.208333333336</v>
      </c>
      <c r="O815" s="11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 s="13">
        <v>2950</v>
      </c>
      <c r="F816" s="6">
        <f t="shared" si="72"/>
        <v>92.1875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4"/>
        <v>42517.208333333328</v>
      </c>
      <c r="O816" s="11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 s="13">
        <v>11721</v>
      </c>
      <c r="F817" s="6">
        <f t="shared" si="72"/>
        <v>130.23333333333335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4"/>
        <v>43068.25</v>
      </c>
      <c r="O817" s="11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 s="13">
        <v>14150</v>
      </c>
      <c r="F818" s="6">
        <f t="shared" si="72"/>
        <v>615.21739130434787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4"/>
        <v>41680.25</v>
      </c>
      <c r="O818" s="11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 s="13">
        <v>189192</v>
      </c>
      <c r="F819" s="6">
        <f t="shared" si="72"/>
        <v>368.79532163742692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4"/>
        <v>43589.208333333328</v>
      </c>
      <c r="O819" s="11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 s="13">
        <v>7664</v>
      </c>
      <c r="F820" s="6">
        <f t="shared" si="72"/>
        <v>1094.8571428571429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4"/>
        <v>43486.25</v>
      </c>
      <c r="O820" s="11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 s="13">
        <v>4509</v>
      </c>
      <c r="F821" s="6">
        <f t="shared" si="72"/>
        <v>50.662921348314605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4"/>
        <v>41237.25</v>
      </c>
      <c r="O821" s="11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 s="13">
        <v>12009</v>
      </c>
      <c r="F822" s="6">
        <f t="shared" si="72"/>
        <v>800.6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4"/>
        <v>43310.208333333328</v>
      </c>
      <c r="O822" s="11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 s="13">
        <v>14273</v>
      </c>
      <c r="F823" s="6">
        <f t="shared" si="72"/>
        <v>291.28571428571428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4"/>
        <v>42794.25</v>
      </c>
      <c r="O823" s="11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 s="13">
        <v>188982</v>
      </c>
      <c r="F824" s="6">
        <f t="shared" si="72"/>
        <v>349.9666666666667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4"/>
        <v>41698.25</v>
      </c>
      <c r="O824" s="11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 s="13">
        <v>14640</v>
      </c>
      <c r="F825" s="6">
        <f t="shared" si="72"/>
        <v>357.07317073170731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4"/>
        <v>41892.208333333336</v>
      </c>
      <c r="O825" s="11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 s="13">
        <v>107516</v>
      </c>
      <c r="F826" s="6">
        <f t="shared" si="72"/>
        <v>126.48941176470588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4"/>
        <v>40348.208333333336</v>
      </c>
      <c r="O826" s="11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 s="13">
        <v>13950</v>
      </c>
      <c r="F827" s="6">
        <f t="shared" si="72"/>
        <v>387.5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4"/>
        <v>42941.208333333328</v>
      </c>
      <c r="O827" s="11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 s="13">
        <v>12797</v>
      </c>
      <c r="F828" s="6">
        <f t="shared" si="72"/>
        <v>457.03571428571428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4"/>
        <v>40525.25</v>
      </c>
      <c r="O828" s="11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 s="13">
        <v>6134</v>
      </c>
      <c r="F829" s="6">
        <f t="shared" si="72"/>
        <v>266.69565217391306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4"/>
        <v>40666.208333333336</v>
      </c>
      <c r="O829" s="11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 s="13">
        <v>4899</v>
      </c>
      <c r="F830" s="6">
        <f t="shared" si="72"/>
        <v>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4"/>
        <v>43340.208333333328</v>
      </c>
      <c r="O830" s="11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 s="13">
        <v>4929</v>
      </c>
      <c r="F831" s="6">
        <f t="shared" si="72"/>
        <v>51.34375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4"/>
        <v>42164.208333333328</v>
      </c>
      <c r="O831" s="11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 s="13">
        <v>1424</v>
      </c>
      <c r="F832" s="6">
        <f t="shared" si="72"/>
        <v>1.1710526315789473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4"/>
        <v>43103.25</v>
      </c>
      <c r="O832" s="11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 s="13">
        <v>105817</v>
      </c>
      <c r="F833" s="6">
        <f t="shared" si="72"/>
        <v>108.97734294541709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4"/>
        <v>40994.208333333336</v>
      </c>
      <c r="O833" s="11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 s="13">
        <v>136156</v>
      </c>
      <c r="F834" s="6">
        <f t="shared" ref="F834:F897" si="78">E834/D834*100</f>
        <v>315.17592592592592</v>
      </c>
      <c r="G834" t="s">
        <v>20</v>
      </c>
      <c r="H834">
        <v>1297</v>
      </c>
      <c r="I834" s="6">
        <f t="shared" ref="I834:I897" si="79">IFERROR(E834/H834,0)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ref="N834:N897" si="80">(L834/86400)+25569</f>
        <v>42299.208333333328</v>
      </c>
      <c r="O834" s="11">
        <f t="shared" ref="O834:O897" si="81">(M834/86400)+25569</f>
        <v>42333.25</v>
      </c>
      <c r="P834" t="b">
        <v>1</v>
      </c>
      <c r="Q834" t="b">
        <v>0</v>
      </c>
      <c r="R834" t="s">
        <v>206</v>
      </c>
      <c r="S834" t="str">
        <f t="shared" ref="S834:S897" si="82">LEFT(R834,SEARCH("/",R834,1)-1)</f>
        <v>publishing</v>
      </c>
      <c r="T834" t="str">
        <f t="shared" ref="T834:T897" si="83">RIGHT(R834,LEN(R834)-SEARCH("/",R834,1))</f>
        <v>translations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 s="13">
        <v>10723</v>
      </c>
      <c r="F835" s="6">
        <f t="shared" si="78"/>
        <v>157.69117647058823</v>
      </c>
      <c r="G835" t="s">
        <v>20</v>
      </c>
      <c r="H835">
        <v>165</v>
      </c>
      <c r="I835" s="6">
        <f t="shared" si="79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si="80"/>
        <v>40588.25</v>
      </c>
      <c r="O835" s="11">
        <f t="shared" si="81"/>
        <v>40599.25</v>
      </c>
      <c r="P835" t="b">
        <v>0</v>
      </c>
      <c r="Q835" t="b">
        <v>0</v>
      </c>
      <c r="R835" t="s">
        <v>206</v>
      </c>
      <c r="S835" t="str">
        <f t="shared" si="82"/>
        <v>publishing</v>
      </c>
      <c r="T835" t="str">
        <f t="shared" si="83"/>
        <v>translations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 s="13">
        <v>11228</v>
      </c>
      <c r="F836" s="6">
        <f t="shared" si="78"/>
        <v>153.8082191780822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80"/>
        <v>41448.208333333336</v>
      </c>
      <c r="O836" s="11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 s="13">
        <v>77355</v>
      </c>
      <c r="F837" s="6">
        <f t="shared" si="78"/>
        <v>89.738979118329468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80"/>
        <v>42063.25</v>
      </c>
      <c r="O837" s="11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 s="13">
        <v>6086</v>
      </c>
      <c r="F838" s="6">
        <f t="shared" si="78"/>
        <v>75.135802469135797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80"/>
        <v>40214.25</v>
      </c>
      <c r="O838" s="11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 s="13">
        <v>150960</v>
      </c>
      <c r="F839" s="6">
        <f t="shared" si="78"/>
        <v>852.88135593220341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80"/>
        <v>40629.208333333336</v>
      </c>
      <c r="O839" s="11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 s="13">
        <v>8890</v>
      </c>
      <c r="F840" s="6">
        <f t="shared" si="78"/>
        <v>138.90625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80"/>
        <v>43370.208333333328</v>
      </c>
      <c r="O840" s="11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 s="13">
        <v>14644</v>
      </c>
      <c r="F841" s="6">
        <f t="shared" si="78"/>
        <v>190.18181818181819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80"/>
        <v>41715.208333333336</v>
      </c>
      <c r="O841" s="11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 s="13">
        <v>116583</v>
      </c>
      <c r="F842" s="6">
        <f t="shared" si="78"/>
        <v>100.24333619948409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80"/>
        <v>41836.208333333336</v>
      </c>
      <c r="O842" s="11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 s="13">
        <v>12991</v>
      </c>
      <c r="F843" s="6">
        <f t="shared" si="78"/>
        <v>142.75824175824175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80"/>
        <v>42419.25</v>
      </c>
      <c r="O843" s="11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 s="13">
        <v>8447</v>
      </c>
      <c r="F844" s="6">
        <f t="shared" si="78"/>
        <v>563.13333333333333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80"/>
        <v>43266.208333333328</v>
      </c>
      <c r="O844" s="11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 s="13">
        <v>2703</v>
      </c>
      <c r="F845" s="6">
        <f t="shared" si="78"/>
        <v>30.715909090909086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80"/>
        <v>43338.208333333328</v>
      </c>
      <c r="O845" s="11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 s="13">
        <v>8747</v>
      </c>
      <c r="F846" s="6">
        <f t="shared" si="78"/>
        <v>99.39772727272728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80"/>
        <v>40930.25</v>
      </c>
      <c r="O846" s="11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 s="13">
        <v>138087</v>
      </c>
      <c r="F847" s="6">
        <f t="shared" si="78"/>
        <v>197.54935622317598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80"/>
        <v>43235.208333333328</v>
      </c>
      <c r="O847" s="11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 s="13">
        <v>5085</v>
      </c>
      <c r="F848" s="6">
        <f t="shared" si="78"/>
        <v>508.5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80"/>
        <v>43302.208333333328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 s="13">
        <v>11174</v>
      </c>
      <c r="F849" s="6">
        <f t="shared" si="78"/>
        <v>237.74468085106383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80"/>
        <v>43107.25</v>
      </c>
      <c r="O849" s="11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 s="13">
        <v>10831</v>
      </c>
      <c r="F850" s="6">
        <f t="shared" si="78"/>
        <v>338.46875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80"/>
        <v>40341.208333333336</v>
      </c>
      <c r="O850" s="11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 s="13">
        <v>8917</v>
      </c>
      <c r="F851" s="6">
        <f t="shared" si="78"/>
        <v>133.08955223880596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80"/>
        <v>40948.25</v>
      </c>
      <c r="O851" s="11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 s="13">
        <v>1</v>
      </c>
      <c r="F852" s="6">
        <f t="shared" si="78"/>
        <v>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80"/>
        <v>40866.25</v>
      </c>
      <c r="O852" s="11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 s="13">
        <v>12468</v>
      </c>
      <c r="F853" s="6">
        <f t="shared" si="78"/>
        <v>207.79999999999998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80"/>
        <v>41031.208333333336</v>
      </c>
      <c r="O853" s="11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 s="13">
        <v>2505</v>
      </c>
      <c r="F854" s="6">
        <f t="shared" si="78"/>
        <v>51.122448979591837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80"/>
        <v>40740.208333333336</v>
      </c>
      <c r="O854" s="11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 s="13">
        <v>111502</v>
      </c>
      <c r="F855" s="6">
        <f t="shared" si="78"/>
        <v>652.05847953216369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80"/>
        <v>40714.208333333336</v>
      </c>
      <c r="O855" s="11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 s="13">
        <v>194309</v>
      </c>
      <c r="F856" s="6">
        <f t="shared" si="78"/>
        <v>113.63099415204678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80"/>
        <v>43787.25</v>
      </c>
      <c r="O856" s="11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 s="13">
        <v>23956</v>
      </c>
      <c r="F857" s="6">
        <f t="shared" si="78"/>
        <v>102.37606837606839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80"/>
        <v>40712.208333333336</v>
      </c>
      <c r="O857" s="11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 s="13">
        <v>8558</v>
      </c>
      <c r="F858" s="6">
        <f t="shared" si="78"/>
        <v>356.58333333333331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80"/>
        <v>41023.208333333336</v>
      </c>
      <c r="O858" s="11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 s="13">
        <v>7413</v>
      </c>
      <c r="F859" s="6">
        <f t="shared" si="78"/>
        <v>139.86792452830187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80"/>
        <v>40944.25</v>
      </c>
      <c r="O859" s="11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 s="13">
        <v>2778</v>
      </c>
      <c r="F860" s="6">
        <f t="shared" si="78"/>
        <v>69.45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80"/>
        <v>43211.208333333328</v>
      </c>
      <c r="O860" s="11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 s="13">
        <v>2594</v>
      </c>
      <c r="F861" s="6">
        <f t="shared" si="78"/>
        <v>35.534246575342465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80"/>
        <v>41334.25</v>
      </c>
      <c r="O861" s="11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 s="13">
        <v>5033</v>
      </c>
      <c r="F862" s="6">
        <f t="shared" si="78"/>
        <v>251.65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80"/>
        <v>43515.25</v>
      </c>
      <c r="O862" s="11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 s="13">
        <v>9317</v>
      </c>
      <c r="F863" s="6">
        <f t="shared" si="78"/>
        <v>105.87500000000001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80"/>
        <v>40258.208333333336</v>
      </c>
      <c r="O863" s="11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 s="13">
        <v>6560</v>
      </c>
      <c r="F864" s="6">
        <f t="shared" si="78"/>
        <v>187.42857142857144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80"/>
        <v>40756.208333333336</v>
      </c>
      <c r="O864" s="11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 s="13">
        <v>5415</v>
      </c>
      <c r="F865" s="6">
        <f t="shared" si="78"/>
        <v>386.78571428571428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80"/>
        <v>42172.208333333328</v>
      </c>
      <c r="O865" s="11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 s="13">
        <v>14577</v>
      </c>
      <c r="F866" s="6">
        <f t="shared" si="78"/>
        <v>347.07142857142856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80"/>
        <v>42601.208333333328</v>
      </c>
      <c r="O866" s="11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 s="13">
        <v>150515</v>
      </c>
      <c r="F867" s="6">
        <f t="shared" si="78"/>
        <v>185.82098765432099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80"/>
        <v>41897.208333333336</v>
      </c>
      <c r="O867" s="11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 s="13">
        <v>79045</v>
      </c>
      <c r="F868" s="6">
        <f t="shared" si="78"/>
        <v>43.241247264770237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80"/>
        <v>40671.208333333336</v>
      </c>
      <c r="O868" s="11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 s="13">
        <v>7797</v>
      </c>
      <c r="F869" s="6">
        <f t="shared" si="78"/>
        <v>162.4375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80"/>
        <v>43382.208333333328</v>
      </c>
      <c r="O869" s="11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 s="13">
        <v>12939</v>
      </c>
      <c r="F870" s="6">
        <f t="shared" si="78"/>
        <v>184.84285714285716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80"/>
        <v>41559.208333333336</v>
      </c>
      <c r="O870" s="11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 s="13">
        <v>38376</v>
      </c>
      <c r="F871" s="6">
        <f t="shared" si="78"/>
        <v>23.703520691785052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80"/>
        <v>40350.208333333336</v>
      </c>
      <c r="O871" s="11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 s="13">
        <v>6920</v>
      </c>
      <c r="F872" s="6">
        <f t="shared" si="78"/>
        <v>89.870129870129873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80"/>
        <v>42240.208333333328</v>
      </c>
      <c r="O872" s="11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 s="13">
        <v>194912</v>
      </c>
      <c r="F873" s="6">
        <f t="shared" si="78"/>
        <v>272.6041958041958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80"/>
        <v>43040.208333333328</v>
      </c>
      <c r="O873" s="11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 s="13">
        <v>7992</v>
      </c>
      <c r="F874" s="6">
        <f t="shared" si="78"/>
        <v>170.04255319148936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80"/>
        <v>43346.208333333328</v>
      </c>
      <c r="O874" s="11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 s="13">
        <v>79268</v>
      </c>
      <c r="F875" s="6">
        <f t="shared" si="78"/>
        <v>188.28503562945369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80"/>
        <v>41647.25</v>
      </c>
      <c r="O875" s="11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 s="13">
        <v>139468</v>
      </c>
      <c r="F876" s="6">
        <f t="shared" si="78"/>
        <v>346.93532338308455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80"/>
        <v>40291.208333333336</v>
      </c>
      <c r="O876" s="11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 s="13">
        <v>5465</v>
      </c>
      <c r="F877" s="6">
        <f t="shared" si="78"/>
        <v>69.177215189873422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80"/>
        <v>40556.25</v>
      </c>
      <c r="O877" s="11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 s="13">
        <v>2111</v>
      </c>
      <c r="F878" s="6">
        <f t="shared" si="78"/>
        <v>25.433734939759034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80"/>
        <v>43624.208333333328</v>
      </c>
      <c r="O878" s="11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 s="13">
        <v>126628</v>
      </c>
      <c r="F879" s="6">
        <f t="shared" si="78"/>
        <v>77.400977995110026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80"/>
        <v>42577.208333333328</v>
      </c>
      <c r="O879" s="11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 s="13">
        <v>1012</v>
      </c>
      <c r="F880" s="6">
        <f t="shared" si="78"/>
        <v>37.481481481481481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80"/>
        <v>43845.25</v>
      </c>
      <c r="O880" s="11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 s="13">
        <v>5438</v>
      </c>
      <c r="F881" s="6">
        <f t="shared" si="78"/>
        <v>543.79999999999995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80"/>
        <v>42788.25</v>
      </c>
      <c r="O881" s="11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 s="13">
        <v>193101</v>
      </c>
      <c r="F882" s="6">
        <f t="shared" si="78"/>
        <v>228.52189349112427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80"/>
        <v>43667.208333333328</v>
      </c>
      <c r="O882" s="11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 s="13">
        <v>31665</v>
      </c>
      <c r="F883" s="6">
        <f t="shared" si="78"/>
        <v>38.948339483394832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80"/>
        <v>42194.208333333328</v>
      </c>
      <c r="O883" s="11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 s="13">
        <v>2960</v>
      </c>
      <c r="F884" s="6">
        <f t="shared" si="78"/>
        <v>370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80"/>
        <v>42025.25</v>
      </c>
      <c r="O884" s="11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 s="13">
        <v>8089</v>
      </c>
      <c r="F885" s="6">
        <f t="shared" si="78"/>
        <v>237.91176470588232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80"/>
        <v>40323.208333333336</v>
      </c>
      <c r="O885" s="11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 s="13">
        <v>109374</v>
      </c>
      <c r="F886" s="6">
        <f t="shared" si="78"/>
        <v>64.036299765807954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80"/>
        <v>41763.208333333336</v>
      </c>
      <c r="O886" s="11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 s="13">
        <v>2129</v>
      </c>
      <c r="F887" s="6">
        <f t="shared" si="78"/>
        <v>118.27777777777777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80"/>
        <v>40335.208333333336</v>
      </c>
      <c r="O887" s="11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 s="13">
        <v>127745</v>
      </c>
      <c r="F888" s="6">
        <f t="shared" si="78"/>
        <v>84.824037184594957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80"/>
        <v>40416.208333333336</v>
      </c>
      <c r="O888" s="11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 s="13">
        <v>2289</v>
      </c>
      <c r="F889" s="6">
        <f t="shared" si="78"/>
        <v>29.346153846153843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80"/>
        <v>42202.208333333328</v>
      </c>
      <c r="O889" s="11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 s="13">
        <v>12174</v>
      </c>
      <c r="F890" s="6">
        <f t="shared" si="78"/>
        <v>209.89655172413794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80"/>
        <v>42836.208333333328</v>
      </c>
      <c r="O890" s="11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 s="13">
        <v>9508</v>
      </c>
      <c r="F891" s="6">
        <f t="shared" si="78"/>
        <v>169.78571428571431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80"/>
        <v>41710.208333333336</v>
      </c>
      <c r="O891" s="11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 s="13">
        <v>155849</v>
      </c>
      <c r="F892" s="6">
        <f t="shared" si="78"/>
        <v>115.95907738095239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80"/>
        <v>43640.208333333328</v>
      </c>
      <c r="O892" s="11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 s="13">
        <v>7758</v>
      </c>
      <c r="F893" s="6">
        <f t="shared" si="78"/>
        <v>258.59999999999997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80"/>
        <v>40880.25</v>
      </c>
      <c r="O893" s="11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 s="13">
        <v>13835</v>
      </c>
      <c r="F894" s="6">
        <f t="shared" si="78"/>
        <v>230.58333333333331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80"/>
        <v>40319.208333333336</v>
      </c>
      <c r="O894" s="11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 s="13">
        <v>10770</v>
      </c>
      <c r="F895" s="6">
        <f t="shared" si="78"/>
        <v>128.21428571428572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80"/>
        <v>42170.208333333328</v>
      </c>
      <c r="O895" s="11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 s="13">
        <v>3208</v>
      </c>
      <c r="F896" s="6">
        <f t="shared" si="78"/>
        <v>188.70588235294116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80"/>
        <v>41466.208333333336</v>
      </c>
      <c r="O896" s="11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 s="13">
        <v>11108</v>
      </c>
      <c r="F897" s="6">
        <f t="shared" si="78"/>
        <v>6.9511889862327907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80"/>
        <v>43134.25</v>
      </c>
      <c r="O897" s="11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 s="13">
        <v>153338</v>
      </c>
      <c r="F898" s="6">
        <f t="shared" ref="F898:F961" si="84">E898/D898*100</f>
        <v>774.43434343434342</v>
      </c>
      <c r="G898" t="s">
        <v>20</v>
      </c>
      <c r="H898">
        <v>1460</v>
      </c>
      <c r="I898" s="6">
        <f t="shared" ref="I898:I961" si="85">IFERROR(E898/H898,0)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ref="N898:N961" si="86">(L898/86400)+25569</f>
        <v>40738.208333333336</v>
      </c>
      <c r="O898" s="11">
        <f t="shared" ref="O898:O961" si="87">(M898/86400)+25569</f>
        <v>40741.208333333336</v>
      </c>
      <c r="P898" t="b">
        <v>0</v>
      </c>
      <c r="Q898" t="b">
        <v>1</v>
      </c>
      <c r="R898" t="s">
        <v>17</v>
      </c>
      <c r="S898" t="str">
        <f t="shared" ref="S898:S961" si="88">LEFT(R898,SEARCH("/",R898,1)-1)</f>
        <v>food</v>
      </c>
      <c r="T898" t="str">
        <f t="shared" ref="T898:T961" si="89">RIGHT(R898,LEN(R898)-SEARCH("/",R898,1))</f>
        <v>food trucks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 s="13">
        <v>2437</v>
      </c>
      <c r="F899" s="6">
        <f t="shared" si="84"/>
        <v>27.693181818181817</v>
      </c>
      <c r="G899" t="s">
        <v>14</v>
      </c>
      <c r="H899">
        <v>27</v>
      </c>
      <c r="I899" s="6">
        <f t="shared" si="8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si="86"/>
        <v>43583.208333333328</v>
      </c>
      <c r="O899" s="11">
        <f t="shared" si="87"/>
        <v>43585.208333333328</v>
      </c>
      <c r="P899" t="b">
        <v>0</v>
      </c>
      <c r="Q899" t="b">
        <v>0</v>
      </c>
      <c r="R899" t="s">
        <v>33</v>
      </c>
      <c r="S899" t="str">
        <f t="shared" si="88"/>
        <v>theater</v>
      </c>
      <c r="T899" t="str">
        <f t="shared" si="89"/>
        <v>plays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 s="13">
        <v>93991</v>
      </c>
      <c r="F900" s="6">
        <f t="shared" si="84"/>
        <v>52.479620323841424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6"/>
        <v>43815.25</v>
      </c>
      <c r="O900" s="11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 s="13">
        <v>12620</v>
      </c>
      <c r="F901" s="6">
        <f t="shared" si="84"/>
        <v>407.09677419354841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6"/>
        <v>41554.208333333336</v>
      </c>
      <c r="O901" s="11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 s="13">
        <v>2</v>
      </c>
      <c r="F902" s="6">
        <f t="shared" si="84"/>
        <v>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6"/>
        <v>41901.208333333336</v>
      </c>
      <c r="O902" s="11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 s="13">
        <v>8746</v>
      </c>
      <c r="F903" s="6">
        <f t="shared" si="84"/>
        <v>156.17857142857144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6"/>
        <v>43298.208333333328</v>
      </c>
      <c r="O903" s="11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 s="13">
        <v>3534</v>
      </c>
      <c r="F904" s="6">
        <f t="shared" si="84"/>
        <v>252.42857142857144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6"/>
        <v>42399.25</v>
      </c>
      <c r="O904" s="11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 s="13">
        <v>709</v>
      </c>
      <c r="F905" s="6">
        <f t="shared" si="84"/>
        <v>1.729268292682927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6"/>
        <v>41034.208333333336</v>
      </c>
      <c r="O905" s="11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 s="13">
        <v>795</v>
      </c>
      <c r="F906" s="6">
        <f t="shared" si="84"/>
        <v>12.230769230769232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6"/>
        <v>41186.208333333336</v>
      </c>
      <c r="O906" s="11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 s="13">
        <v>12955</v>
      </c>
      <c r="F907" s="6">
        <f t="shared" si="84"/>
        <v>163.98734177215189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6"/>
        <v>41536.208333333336</v>
      </c>
      <c r="O907" s="11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 s="13">
        <v>8964</v>
      </c>
      <c r="F908" s="6">
        <f t="shared" si="84"/>
        <v>162.98181818181817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6"/>
        <v>42868.208333333328</v>
      </c>
      <c r="O908" s="11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 s="13">
        <v>1843</v>
      </c>
      <c r="F909" s="6">
        <f t="shared" si="84"/>
        <v>20.252747252747252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6"/>
        <v>40660.208333333336</v>
      </c>
      <c r="O909" s="11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 s="13">
        <v>121950</v>
      </c>
      <c r="F910" s="6">
        <f t="shared" si="84"/>
        <v>319.24083769633506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6"/>
        <v>41031.208333333336</v>
      </c>
      <c r="O910" s="11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 s="13">
        <v>8621</v>
      </c>
      <c r="F911" s="6">
        <f t="shared" si="84"/>
        <v>478.94444444444446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6"/>
        <v>43255.208333333328</v>
      </c>
      <c r="O911" s="11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 s="13">
        <v>30215</v>
      </c>
      <c r="F912" s="6">
        <f t="shared" si="84"/>
        <v>19.556634304207122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6"/>
        <v>42026.25</v>
      </c>
      <c r="O912" s="11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 s="13">
        <v>11539</v>
      </c>
      <c r="F913" s="6">
        <f t="shared" si="84"/>
        <v>198.94827586206895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6"/>
        <v>43717.208333333328</v>
      </c>
      <c r="O913" s="11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 s="13">
        <v>14310</v>
      </c>
      <c r="F914" s="6">
        <f t="shared" si="84"/>
        <v>795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6"/>
        <v>41157.208333333336</v>
      </c>
      <c r="O914" s="11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 s="13">
        <v>35536</v>
      </c>
      <c r="F915" s="6">
        <f t="shared" si="84"/>
        <v>50.621082621082621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6"/>
        <v>43597.208333333328</v>
      </c>
      <c r="O915" s="11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 s="13">
        <v>3676</v>
      </c>
      <c r="F916" s="6">
        <f t="shared" si="84"/>
        <v>57.4375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6"/>
        <v>41490.208333333336</v>
      </c>
      <c r="O916" s="11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 s="13">
        <v>195936</v>
      </c>
      <c r="F917" s="6">
        <f t="shared" si="84"/>
        <v>155.62827640984909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6"/>
        <v>42976.208333333328</v>
      </c>
      <c r="O917" s="11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 s="13">
        <v>1343</v>
      </c>
      <c r="F918" s="6">
        <f t="shared" si="84"/>
        <v>36.297297297297298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6"/>
        <v>41991.25</v>
      </c>
      <c r="O918" s="11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 s="13">
        <v>2097</v>
      </c>
      <c r="F919" s="6">
        <f t="shared" si="84"/>
        <v>58.25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6"/>
        <v>40722.208333333336</v>
      </c>
      <c r="O919" s="11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 s="13">
        <v>9021</v>
      </c>
      <c r="F920" s="6">
        <f t="shared" si="84"/>
        <v>237.39473684210526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6"/>
        <v>41117.208333333336</v>
      </c>
      <c r="O920" s="11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 s="13">
        <v>20915</v>
      </c>
      <c r="F921" s="6">
        <f t="shared" si="84"/>
        <v>58.75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6"/>
        <v>43022.208333333328</v>
      </c>
      <c r="O921" s="11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 s="13">
        <v>9676</v>
      </c>
      <c r="F922" s="6">
        <f t="shared" si="84"/>
        <v>182.56603773584905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6"/>
        <v>43503.25</v>
      </c>
      <c r="O922" s="11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 s="13">
        <v>1210</v>
      </c>
      <c r="F923" s="6">
        <f t="shared" si="84"/>
        <v>0.75436408977556113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6"/>
        <v>40951.25</v>
      </c>
      <c r="O923" s="11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 s="13">
        <v>90440</v>
      </c>
      <c r="F924" s="6">
        <f t="shared" si="84"/>
        <v>175.95330739299609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6"/>
        <v>43443.25</v>
      </c>
      <c r="O924" s="11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 s="13">
        <v>4044</v>
      </c>
      <c r="F925" s="6">
        <f t="shared" si="84"/>
        <v>237.88235294117646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6"/>
        <v>40373.208333333336</v>
      </c>
      <c r="O925" s="11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 s="13">
        <v>192292</v>
      </c>
      <c r="F926" s="6">
        <f t="shared" si="84"/>
        <v>488.05076142131981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6"/>
        <v>43769.208333333328</v>
      </c>
      <c r="O926" s="11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 s="13">
        <v>6722</v>
      </c>
      <c r="F927" s="6">
        <f t="shared" si="84"/>
        <v>224.06666666666669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6"/>
        <v>43000.208333333328</v>
      </c>
      <c r="O927" s="11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 s="13">
        <v>1577</v>
      </c>
      <c r="F928" s="6">
        <f t="shared" si="84"/>
        <v>18.126436781609197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6"/>
        <v>42502.208333333328</v>
      </c>
      <c r="O928" s="11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 s="13">
        <v>3301</v>
      </c>
      <c r="F929" s="6">
        <f t="shared" si="84"/>
        <v>45.847222222222221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6"/>
        <v>41102.208333333336</v>
      </c>
      <c r="O929" s="11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 s="13">
        <v>196386</v>
      </c>
      <c r="F930" s="6">
        <f t="shared" si="84"/>
        <v>117.31541218637993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6"/>
        <v>41637.25</v>
      </c>
      <c r="O930" s="11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 s="13">
        <v>11952</v>
      </c>
      <c r="F931" s="6">
        <f t="shared" si="84"/>
        <v>217.30909090909088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6"/>
        <v>42858.208333333328</v>
      </c>
      <c r="O931" s="11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 s="13">
        <v>3930</v>
      </c>
      <c r="F932" s="6">
        <f t="shared" si="84"/>
        <v>112.28571428571428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6"/>
        <v>42060.25</v>
      </c>
      <c r="O932" s="11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 s="13">
        <v>5729</v>
      </c>
      <c r="F933" s="6">
        <f t="shared" si="84"/>
        <v>72.51898734177216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6"/>
        <v>41818.208333333336</v>
      </c>
      <c r="O933" s="11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 s="13">
        <v>4883</v>
      </c>
      <c r="F934" s="6">
        <f t="shared" si="84"/>
        <v>212.30434782608697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6"/>
        <v>41709.208333333336</v>
      </c>
      <c r="O934" s="11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 s="13">
        <v>175015</v>
      </c>
      <c r="F935" s="6">
        <f t="shared" si="84"/>
        <v>239.74657534246577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6"/>
        <v>41372.208333333336</v>
      </c>
      <c r="O935" s="11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 s="13">
        <v>11280</v>
      </c>
      <c r="F936" s="6">
        <f t="shared" si="84"/>
        <v>181.93548387096774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6"/>
        <v>42422.25</v>
      </c>
      <c r="O936" s="11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 s="13">
        <v>10012</v>
      </c>
      <c r="F937" s="6">
        <f t="shared" si="84"/>
        <v>164.13114754098362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6"/>
        <v>42209.208333333328</v>
      </c>
      <c r="O937" s="11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 s="13">
        <v>1690</v>
      </c>
      <c r="F938" s="6">
        <f t="shared" si="84"/>
        <v>1.6375968992248062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6"/>
        <v>43668.208333333328</v>
      </c>
      <c r="O938" s="11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 s="13">
        <v>84891</v>
      </c>
      <c r="F939" s="6">
        <f t="shared" si="84"/>
        <v>49.64385964912281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6"/>
        <v>42334.25</v>
      </c>
      <c r="O939" s="11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 s="13">
        <v>10093</v>
      </c>
      <c r="F940" s="6">
        <f t="shared" si="84"/>
        <v>109.70652173913042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6"/>
        <v>43263.208333333328</v>
      </c>
      <c r="O940" s="11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 s="13">
        <v>3839</v>
      </c>
      <c r="F941" s="6">
        <f t="shared" si="84"/>
        <v>49.217948717948715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6"/>
        <v>40670.208333333336</v>
      </c>
      <c r="O941" s="11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 s="13">
        <v>6161</v>
      </c>
      <c r="F942" s="6">
        <f t="shared" si="84"/>
        <v>62.232323232323225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6"/>
        <v>41244.25</v>
      </c>
      <c r="O942" s="11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 s="13">
        <v>5615</v>
      </c>
      <c r="F943" s="6">
        <f t="shared" si="84"/>
        <v>13.05813953488372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6"/>
        <v>40552.25</v>
      </c>
      <c r="O943" s="11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 s="13">
        <v>6205</v>
      </c>
      <c r="F944" s="6">
        <f t="shared" si="84"/>
        <v>64.635416666666671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6"/>
        <v>40568.25</v>
      </c>
      <c r="O944" s="11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 s="13">
        <v>11969</v>
      </c>
      <c r="F945" s="6">
        <f t="shared" si="84"/>
        <v>159.58666666666667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6"/>
        <v>41906.208333333336</v>
      </c>
      <c r="O945" s="11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 s="13">
        <v>8142</v>
      </c>
      <c r="F946" s="6">
        <f t="shared" si="84"/>
        <v>81.42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6"/>
        <v>42776.25</v>
      </c>
      <c r="O946" s="11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 s="13">
        <v>55805</v>
      </c>
      <c r="F947" s="6">
        <f t="shared" si="84"/>
        <v>32.444767441860463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6"/>
        <v>41004.208333333336</v>
      </c>
      <c r="O947" s="11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 s="13">
        <v>15238</v>
      </c>
      <c r="F948" s="6">
        <f t="shared" si="84"/>
        <v>9.9141184124918666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6"/>
        <v>40710.208333333336</v>
      </c>
      <c r="O948" s="11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 s="13">
        <v>961</v>
      </c>
      <c r="F949" s="6">
        <f t="shared" si="84"/>
        <v>26.694444444444443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6"/>
        <v>41908.208333333336</v>
      </c>
      <c r="O949" s="11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 s="13">
        <v>5918</v>
      </c>
      <c r="F950" s="6">
        <f t="shared" si="84"/>
        <v>62.957446808510639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6"/>
        <v>41985.25</v>
      </c>
      <c r="O950" s="11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 s="13">
        <v>9520</v>
      </c>
      <c r="F951" s="6">
        <f t="shared" si="84"/>
        <v>161.35593220338984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6"/>
        <v>42112.208333333328</v>
      </c>
      <c r="O951" s="11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 s="13">
        <v>5</v>
      </c>
      <c r="F952" s="6">
        <f t="shared" si="84"/>
        <v>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6"/>
        <v>43571.208333333328</v>
      </c>
      <c r="O952" s="11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 s="13">
        <v>159056</v>
      </c>
      <c r="F953" s="6">
        <f t="shared" si="84"/>
        <v>1096.9379310344827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6"/>
        <v>42730.25</v>
      </c>
      <c r="O953" s="11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 s="13">
        <v>101987</v>
      </c>
      <c r="F954" s="6">
        <f t="shared" si="84"/>
        <v>70.094158075601371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6"/>
        <v>42591.208333333328</v>
      </c>
      <c r="O954" s="11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 s="13">
        <v>1980</v>
      </c>
      <c r="F955" s="6">
        <f t="shared" si="84"/>
        <v>60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6"/>
        <v>42358.25</v>
      </c>
      <c r="O955" s="11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 s="13">
        <v>156384</v>
      </c>
      <c r="F956" s="6">
        <f t="shared" si="84"/>
        <v>367.0985915492958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6"/>
        <v>41174.208333333336</v>
      </c>
      <c r="O956" s="11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 s="13">
        <v>7763</v>
      </c>
      <c r="F957" s="6">
        <f t="shared" si="84"/>
        <v>1109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6"/>
        <v>41238.25</v>
      </c>
      <c r="O957" s="11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 s="13">
        <v>35698</v>
      </c>
      <c r="F958" s="6">
        <f t="shared" si="84"/>
        <v>19.028784648187631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6"/>
        <v>42360.25</v>
      </c>
      <c r="O958" s="11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 s="13">
        <v>12434</v>
      </c>
      <c r="F959" s="6">
        <f t="shared" si="84"/>
        <v>126.87755102040816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6"/>
        <v>40955.25</v>
      </c>
      <c r="O959" s="11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 s="13">
        <v>8081</v>
      </c>
      <c r="F960" s="6">
        <f t="shared" si="84"/>
        <v>734.63636363636363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6"/>
        <v>40350.208333333336</v>
      </c>
      <c r="O960" s="11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 s="13">
        <v>6631</v>
      </c>
      <c r="F961" s="6">
        <f t="shared" si="84"/>
        <v>4.5731034482758623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6"/>
        <v>40357.208333333336</v>
      </c>
      <c r="O961" s="11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 s="13">
        <v>4678</v>
      </c>
      <c r="F962" s="6">
        <f t="shared" ref="F962:F1001" si="90">E962/D962*100</f>
        <v>85.054545454545448</v>
      </c>
      <c r="G962" t="s">
        <v>14</v>
      </c>
      <c r="H962">
        <v>55</v>
      </c>
      <c r="I962" s="6">
        <f t="shared" ref="I962:I1001" si="91">IFERROR(E962/H962,0)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ref="N962:N1001" si="92">(L962/86400)+25569</f>
        <v>42408.25</v>
      </c>
      <c r="O962" s="11">
        <f t="shared" ref="O962:O1001" si="93">(M962/86400)+25569</f>
        <v>42445.208333333328</v>
      </c>
      <c r="P962" t="b">
        <v>0</v>
      </c>
      <c r="Q962" t="b">
        <v>0</v>
      </c>
      <c r="R962" t="s">
        <v>28</v>
      </c>
      <c r="S962" t="str">
        <f t="shared" ref="S962:S1001" si="94">LEFT(R962,SEARCH("/",R962,1)-1)</f>
        <v>technology</v>
      </c>
      <c r="T962" t="str">
        <f t="shared" ref="T962:T1001" si="95">RIGHT(R962,LEN(R962)-SEARCH("/",R962,1))</f>
        <v>web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 s="13">
        <v>6800</v>
      </c>
      <c r="F963" s="6">
        <f t="shared" si="90"/>
        <v>119.29824561403508</v>
      </c>
      <c r="G963" t="s">
        <v>20</v>
      </c>
      <c r="H963">
        <v>155</v>
      </c>
      <c r="I963" s="6">
        <f t="shared" si="91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si="92"/>
        <v>40591.25</v>
      </c>
      <c r="O963" s="11">
        <f t="shared" si="93"/>
        <v>40595.25</v>
      </c>
      <c r="P963" t="b">
        <v>0</v>
      </c>
      <c r="Q963" t="b">
        <v>0</v>
      </c>
      <c r="R963" t="s">
        <v>206</v>
      </c>
      <c r="S963" t="str">
        <f t="shared" si="94"/>
        <v>publishing</v>
      </c>
      <c r="T963" t="str">
        <f t="shared" si="95"/>
        <v>translations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 s="13">
        <v>10657</v>
      </c>
      <c r="F964" s="6">
        <f t="shared" si="90"/>
        <v>296.02777777777777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2"/>
        <v>41592.25</v>
      </c>
      <c r="O964" s="11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 s="13">
        <v>4997</v>
      </c>
      <c r="F965" s="6">
        <f t="shared" si="90"/>
        <v>84.694915254237287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2"/>
        <v>40607.25</v>
      </c>
      <c r="O965" s="11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 s="13">
        <v>13164</v>
      </c>
      <c r="F966" s="6">
        <f t="shared" si="90"/>
        <v>355.7837837837838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2"/>
        <v>42135.208333333328</v>
      </c>
      <c r="O966" s="11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 s="13">
        <v>8501</v>
      </c>
      <c r="F967" s="6">
        <f t="shared" si="90"/>
        <v>386.40909090909093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2"/>
        <v>40203.25</v>
      </c>
      <c r="O967" s="11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 s="13">
        <v>13468</v>
      </c>
      <c r="F968" s="6">
        <f t="shared" si="90"/>
        <v>792.23529411764707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2"/>
        <v>42901.208333333328</v>
      </c>
      <c r="O968" s="11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 s="13">
        <v>121138</v>
      </c>
      <c r="F969" s="6">
        <f t="shared" si="90"/>
        <v>137.03393665158373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2"/>
        <v>41005.208333333336</v>
      </c>
      <c r="O969" s="11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 s="13">
        <v>8117</v>
      </c>
      <c r="F970" s="6">
        <f t="shared" si="90"/>
        <v>338.20833333333337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2"/>
        <v>40544.25</v>
      </c>
      <c r="O970" s="11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 s="13">
        <v>8550</v>
      </c>
      <c r="F971" s="6">
        <f t="shared" si="90"/>
        <v>108.22784810126582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2"/>
        <v>43821.25</v>
      </c>
      <c r="O971" s="11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 s="13">
        <v>57659</v>
      </c>
      <c r="F972" s="6">
        <f t="shared" si="90"/>
        <v>60.757639620653315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2"/>
        <v>40672.208333333336</v>
      </c>
      <c r="O972" s="11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 s="13">
        <v>1414</v>
      </c>
      <c r="F973" s="6">
        <f t="shared" si="90"/>
        <v>27.725490196078432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2"/>
        <v>41555.208333333336</v>
      </c>
      <c r="O973" s="11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 s="13">
        <v>97524</v>
      </c>
      <c r="F974" s="6">
        <f t="shared" si="90"/>
        <v>228.3934426229508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2"/>
        <v>41792.208333333336</v>
      </c>
      <c r="O974" s="11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 s="13">
        <v>26176</v>
      </c>
      <c r="F975" s="6">
        <f t="shared" si="90"/>
        <v>21.615194054500414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2"/>
        <v>40522.25</v>
      </c>
      <c r="O975" s="11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 s="13">
        <v>2991</v>
      </c>
      <c r="F976" s="6">
        <f t="shared" si="90"/>
        <v>373.875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2"/>
        <v>41412.208333333336</v>
      </c>
      <c r="O976" s="11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 s="13">
        <v>8366</v>
      </c>
      <c r="F977" s="6">
        <f t="shared" si="90"/>
        <v>154.92592592592592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2"/>
        <v>42337.25</v>
      </c>
      <c r="O977" s="11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 s="13">
        <v>12886</v>
      </c>
      <c r="F978" s="6">
        <f t="shared" si="90"/>
        <v>322.14999999999998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2"/>
        <v>40571.25</v>
      </c>
      <c r="O978" s="11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 s="13">
        <v>5177</v>
      </c>
      <c r="F979" s="6">
        <f t="shared" si="90"/>
        <v>73.957142857142856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2"/>
        <v>43138.25</v>
      </c>
      <c r="O979" s="11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 s="13">
        <v>8641</v>
      </c>
      <c r="F980" s="6">
        <f t="shared" si="90"/>
        <v>864.1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2"/>
        <v>42686.25</v>
      </c>
      <c r="O980" s="11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 s="13">
        <v>86244</v>
      </c>
      <c r="F981" s="6">
        <f t="shared" si="90"/>
        <v>143.26245847176079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2"/>
        <v>42078.208333333328</v>
      </c>
      <c r="O981" s="11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 s="13">
        <v>78630</v>
      </c>
      <c r="F982" s="6">
        <f t="shared" si="90"/>
        <v>40.281762295081968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2"/>
        <v>42307.208333333328</v>
      </c>
      <c r="O982" s="11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 s="13">
        <v>11941</v>
      </c>
      <c r="F983" s="6">
        <f t="shared" si="90"/>
        <v>178.22388059701493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2"/>
        <v>43094.25</v>
      </c>
      <c r="O983" s="11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 s="13">
        <v>6115</v>
      </c>
      <c r="F984" s="6">
        <f t="shared" si="90"/>
        <v>84.930555555555557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2"/>
        <v>40743.208333333336</v>
      </c>
      <c r="O984" s="11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 s="13">
        <v>188404</v>
      </c>
      <c r="F985" s="6">
        <f t="shared" si="90"/>
        <v>145.93648334624322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2"/>
        <v>43681.208333333328</v>
      </c>
      <c r="O985" s="11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 s="13">
        <v>9910</v>
      </c>
      <c r="F986" s="6">
        <f t="shared" si="90"/>
        <v>152.46153846153848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2"/>
        <v>43716.208333333328</v>
      </c>
      <c r="O986" s="11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 s="13">
        <v>114523</v>
      </c>
      <c r="F987" s="6">
        <f t="shared" si="90"/>
        <v>67.129542790152414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2"/>
        <v>41614.25</v>
      </c>
      <c r="O987" s="11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 s="13">
        <v>3144</v>
      </c>
      <c r="F988" s="6">
        <f t="shared" si="90"/>
        <v>40.307692307692307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2"/>
        <v>40638.208333333336</v>
      </c>
      <c r="O988" s="11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 s="13">
        <v>13441</v>
      </c>
      <c r="F989" s="6">
        <f t="shared" si="90"/>
        <v>216.79032258064518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2"/>
        <v>42852.208333333328</v>
      </c>
      <c r="O989" s="11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 s="13">
        <v>4899</v>
      </c>
      <c r="F990" s="6">
        <f t="shared" si="90"/>
        <v>52.117021276595743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2"/>
        <v>42686.25</v>
      </c>
      <c r="O990" s="11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 s="13">
        <v>11990</v>
      </c>
      <c r="F991" s="6">
        <f t="shared" si="90"/>
        <v>499.58333333333337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2"/>
        <v>43571.208333333328</v>
      </c>
      <c r="O991" s="11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 s="13">
        <v>6839</v>
      </c>
      <c r="F992" s="6">
        <f t="shared" si="90"/>
        <v>87.679487179487182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2"/>
        <v>42432.25</v>
      </c>
      <c r="O992" s="11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 s="13">
        <v>11091</v>
      </c>
      <c r="F993" s="6">
        <f t="shared" si="90"/>
        <v>113.17346938775511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2"/>
        <v>41907.208333333336</v>
      </c>
      <c r="O993" s="11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 s="13">
        <v>13223</v>
      </c>
      <c r="F994" s="6">
        <f t="shared" si="90"/>
        <v>426.54838709677421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2"/>
        <v>43227.208333333328</v>
      </c>
      <c r="O994" s="11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 s="13">
        <v>7608</v>
      </c>
      <c r="F995" s="6">
        <f t="shared" si="90"/>
        <v>77.632653061224488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2"/>
        <v>42362.25</v>
      </c>
      <c r="O995" s="11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 s="13">
        <v>74073</v>
      </c>
      <c r="F996" s="6">
        <f t="shared" si="90"/>
        <v>52.496810772501767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2"/>
        <v>41929.208333333336</v>
      </c>
      <c r="O996" s="11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 s="13">
        <v>153216</v>
      </c>
      <c r="F997" s="6">
        <f t="shared" si="90"/>
        <v>157.46762589928059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2"/>
        <v>43408.208333333328</v>
      </c>
      <c r="O997" s="11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 s="13">
        <v>4814</v>
      </c>
      <c r="F998" s="6">
        <f t="shared" si="90"/>
        <v>72.939393939393938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2"/>
        <v>41276.25</v>
      </c>
      <c r="O998" s="11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 s="13">
        <v>4603</v>
      </c>
      <c r="F999" s="6">
        <f t="shared" si="90"/>
        <v>60.565789473684205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2"/>
        <v>41659.25</v>
      </c>
      <c r="O999" s="11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 s="13">
        <v>37823</v>
      </c>
      <c r="F1000" s="6">
        <f t="shared" si="90"/>
        <v>56.791291291291287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2"/>
        <v>40220.25</v>
      </c>
      <c r="O1000" s="11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 s="13">
        <v>62819</v>
      </c>
      <c r="F1001" s="6">
        <f t="shared" si="90"/>
        <v>56.542754275427541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2"/>
        <v>42550.208333333328</v>
      </c>
      <c r="O1001" s="11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>
    <sortState xmlns:xlrd2="http://schemas.microsoft.com/office/spreadsheetml/2017/richdata2" ref="A2:T1001">
      <sortCondition ref="A1"/>
    </sortState>
  </autoFilter>
  <conditionalFormatting sqref="G2:G1001">
    <cfRule type="containsText" dxfId="19" priority="2" operator="containsText" text="successful">
      <formula>NOT(ISERROR(SEARCH("successful",G2)))</formula>
    </cfRule>
    <cfRule type="containsText" dxfId="18" priority="3" operator="containsText" text="failed">
      <formula>NOT(ISERROR(SEARCH("failed",G2)))</formula>
    </cfRule>
    <cfRule type="containsText" dxfId="17" priority="4" operator="containsText" text="canceled">
      <formula>NOT(ISERROR(SEARCH("canceled",G2)))</formula>
    </cfRule>
    <cfRule type="containsText" dxfId="16" priority="5" operator="containsText" text="live">
      <formula>NOT(ISERROR(SEARCH("live",G2)))</formula>
    </cfRule>
  </conditionalFormatting>
  <conditionalFormatting sqref="F2:F1001">
    <cfRule type="colorScale" priority="1">
      <colorScale>
        <cfvo type="percent" val="0"/>
        <cfvo type="num" val="100"/>
        <cfvo type="num" val="200"/>
        <color rgb="FFF8696B"/>
        <color theme="9" tint="0.39997558519241921"/>
        <color theme="8" tint="-0.249977111117893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1F1CE-C451-48B9-B6ED-B6224E053513}">
  <sheetPr codeName="Sheet2"/>
  <dimension ref="A2:F15"/>
  <sheetViews>
    <sheetView zoomScale="160" zoomScaleNormal="160" workbookViewId="0">
      <selection activeCell="E16" sqref="E1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8" t="s">
        <v>6</v>
      </c>
      <c r="B2" t="s">
        <v>2033</v>
      </c>
    </row>
    <row r="4" spans="1:6" x14ac:dyDescent="0.25">
      <c r="A4" s="8" t="s">
        <v>2034</v>
      </c>
      <c r="B4" s="8" t="s">
        <v>2070</v>
      </c>
    </row>
    <row r="5" spans="1:6" x14ac:dyDescent="0.25">
      <c r="A5" s="8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5">
      <c r="A6" s="10" t="s">
        <v>2061</v>
      </c>
      <c r="B6" s="9">
        <v>11</v>
      </c>
      <c r="C6" s="9">
        <v>60</v>
      </c>
      <c r="D6" s="9">
        <v>5</v>
      </c>
      <c r="E6" s="9">
        <v>102</v>
      </c>
      <c r="F6" s="9">
        <v>178</v>
      </c>
    </row>
    <row r="7" spans="1:6" x14ac:dyDescent="0.25">
      <c r="A7" s="10" t="s">
        <v>2065</v>
      </c>
      <c r="B7" s="9">
        <v>4</v>
      </c>
      <c r="C7" s="9">
        <v>20</v>
      </c>
      <c r="D7" s="9"/>
      <c r="E7" s="9">
        <v>22</v>
      </c>
      <c r="F7" s="9">
        <v>46</v>
      </c>
    </row>
    <row r="8" spans="1:6" x14ac:dyDescent="0.25">
      <c r="A8" s="10" t="s">
        <v>2066</v>
      </c>
      <c r="B8" s="9">
        <v>1</v>
      </c>
      <c r="C8" s="9">
        <v>23</v>
      </c>
      <c r="D8" s="9">
        <v>3</v>
      </c>
      <c r="E8" s="9">
        <v>21</v>
      </c>
      <c r="F8" s="9">
        <v>48</v>
      </c>
    </row>
    <row r="9" spans="1:6" x14ac:dyDescent="0.25">
      <c r="A9" s="10" t="s">
        <v>2062</v>
      </c>
      <c r="B9" s="9"/>
      <c r="C9" s="9"/>
      <c r="D9" s="9"/>
      <c r="E9" s="9">
        <v>4</v>
      </c>
      <c r="F9" s="9">
        <v>4</v>
      </c>
    </row>
    <row r="10" spans="1:6" x14ac:dyDescent="0.25">
      <c r="A10" s="10" t="s">
        <v>2063</v>
      </c>
      <c r="B10" s="9">
        <v>10</v>
      </c>
      <c r="C10" s="9">
        <v>66</v>
      </c>
      <c r="D10" s="9"/>
      <c r="E10" s="9">
        <v>99</v>
      </c>
      <c r="F10" s="9">
        <v>175</v>
      </c>
    </row>
    <row r="11" spans="1:6" x14ac:dyDescent="0.25">
      <c r="A11" s="10" t="s">
        <v>2067</v>
      </c>
      <c r="B11" s="9">
        <v>4</v>
      </c>
      <c r="C11" s="9">
        <v>11</v>
      </c>
      <c r="D11" s="9">
        <v>1</v>
      </c>
      <c r="E11" s="9">
        <v>26</v>
      </c>
      <c r="F11" s="9">
        <v>42</v>
      </c>
    </row>
    <row r="12" spans="1:6" x14ac:dyDescent="0.25">
      <c r="A12" s="10" t="s">
        <v>2064</v>
      </c>
      <c r="B12" s="9">
        <v>2</v>
      </c>
      <c r="C12" s="9">
        <v>24</v>
      </c>
      <c r="D12" s="9">
        <v>1</v>
      </c>
      <c r="E12" s="9">
        <v>40</v>
      </c>
      <c r="F12" s="9">
        <v>67</v>
      </c>
    </row>
    <row r="13" spans="1:6" x14ac:dyDescent="0.25">
      <c r="A13" s="10" t="s">
        <v>2069</v>
      </c>
      <c r="B13" s="9">
        <v>2</v>
      </c>
      <c r="C13" s="9">
        <v>28</v>
      </c>
      <c r="D13" s="9">
        <v>2</v>
      </c>
      <c r="E13" s="9">
        <v>64</v>
      </c>
      <c r="F13" s="9">
        <v>96</v>
      </c>
    </row>
    <row r="14" spans="1:6" x14ac:dyDescent="0.25">
      <c r="A14" s="10" t="s">
        <v>2068</v>
      </c>
      <c r="B14" s="9">
        <v>23</v>
      </c>
      <c r="C14" s="9">
        <v>132</v>
      </c>
      <c r="D14" s="9">
        <v>2</v>
      </c>
      <c r="E14" s="9">
        <v>187</v>
      </c>
      <c r="F14" s="9">
        <v>344</v>
      </c>
    </row>
    <row r="15" spans="1:6" x14ac:dyDescent="0.25">
      <c r="A15" s="10" t="s">
        <v>2036</v>
      </c>
      <c r="B15" s="9">
        <v>57</v>
      </c>
      <c r="C15" s="9">
        <v>364</v>
      </c>
      <c r="D15" s="9">
        <v>14</v>
      </c>
      <c r="E15" s="9">
        <v>565</v>
      </c>
      <c r="F15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B2C21-1F6A-407E-8FF5-9500FB9A8A6F}">
  <sheetPr codeName="Sheet3"/>
  <dimension ref="A1:F30"/>
  <sheetViews>
    <sheetView zoomScale="130" zoomScaleNormal="130" workbookViewId="0">
      <selection activeCell="F34" sqref="F34"/>
    </sheetView>
  </sheetViews>
  <sheetFormatPr defaultRowHeight="15.75" x14ac:dyDescent="0.25"/>
  <cols>
    <col min="1" max="1" width="17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2033</v>
      </c>
    </row>
    <row r="2" spans="1:6" x14ac:dyDescent="0.25">
      <c r="A2" s="8" t="s">
        <v>2032</v>
      </c>
      <c r="B2" t="s">
        <v>2033</v>
      </c>
    </row>
    <row r="4" spans="1:6" x14ac:dyDescent="0.25">
      <c r="A4" s="8" t="s">
        <v>2034</v>
      </c>
      <c r="B4" s="8" t="s">
        <v>2070</v>
      </c>
    </row>
    <row r="5" spans="1:6" x14ac:dyDescent="0.25">
      <c r="A5" s="8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5">
      <c r="A6" s="10" t="s">
        <v>2037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10" t="s">
        <v>2038</v>
      </c>
      <c r="B7" s="9"/>
      <c r="C7" s="9"/>
      <c r="D7" s="9"/>
      <c r="E7" s="9">
        <v>4</v>
      </c>
      <c r="F7" s="9">
        <v>4</v>
      </c>
    </row>
    <row r="8" spans="1:6" x14ac:dyDescent="0.25">
      <c r="A8" s="10" t="s">
        <v>2039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10" t="s">
        <v>2040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10" t="s">
        <v>2041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10" t="s">
        <v>2042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10" t="s">
        <v>2043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10" t="s">
        <v>2044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10" t="s">
        <v>2045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10" t="s">
        <v>2046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10" t="s">
        <v>2047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10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10" t="s">
        <v>2049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10" t="s">
        <v>2050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10" t="s">
        <v>2051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10" t="s">
        <v>2052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10" t="s">
        <v>2053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10" t="s">
        <v>2054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10" t="s">
        <v>2055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10" t="s">
        <v>2056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10" t="s">
        <v>2057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10" t="s">
        <v>2058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10" t="s">
        <v>2059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10" t="s">
        <v>2060</v>
      </c>
      <c r="B29" s="9"/>
      <c r="C29" s="9"/>
      <c r="D29" s="9"/>
      <c r="E29" s="9">
        <v>3</v>
      </c>
      <c r="F29" s="9">
        <v>3</v>
      </c>
    </row>
    <row r="30" spans="1:6" x14ac:dyDescent="0.25">
      <c r="A30" s="10" t="s">
        <v>2036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2052-9ED7-42B1-804A-464DEB8750D9}">
  <sheetPr codeName="Sheet4"/>
  <dimension ref="A2:E19"/>
  <sheetViews>
    <sheetView zoomScale="85" zoomScaleNormal="85" workbookViewId="0">
      <selection activeCell="C31" sqref="C3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2" spans="1:5" x14ac:dyDescent="0.25">
      <c r="A2" s="8" t="s">
        <v>2032</v>
      </c>
      <c r="B2" t="s">
        <v>2033</v>
      </c>
    </row>
    <row r="3" spans="1:5" x14ac:dyDescent="0.25">
      <c r="A3" s="8" t="s">
        <v>2085</v>
      </c>
      <c r="B3" t="s">
        <v>2033</v>
      </c>
    </row>
    <row r="5" spans="1:5" x14ac:dyDescent="0.25">
      <c r="A5" s="8" t="s">
        <v>2034</v>
      </c>
      <c r="B5" s="8" t="s">
        <v>2070</v>
      </c>
    </row>
    <row r="6" spans="1:5" x14ac:dyDescent="0.25">
      <c r="A6" s="8" t="s">
        <v>2035</v>
      </c>
      <c r="B6" t="s">
        <v>74</v>
      </c>
      <c r="C6" t="s">
        <v>14</v>
      </c>
      <c r="D6" t="s">
        <v>20</v>
      </c>
      <c r="E6" t="s">
        <v>2036</v>
      </c>
    </row>
    <row r="7" spans="1:5" x14ac:dyDescent="0.25">
      <c r="A7" s="12" t="s">
        <v>2073</v>
      </c>
      <c r="B7" s="9">
        <v>6</v>
      </c>
      <c r="C7" s="9">
        <v>36</v>
      </c>
      <c r="D7" s="9">
        <v>49</v>
      </c>
      <c r="E7" s="9">
        <v>91</v>
      </c>
    </row>
    <row r="8" spans="1:5" x14ac:dyDescent="0.25">
      <c r="A8" s="12" t="s">
        <v>2074</v>
      </c>
      <c r="B8" s="9">
        <v>7</v>
      </c>
      <c r="C8" s="9">
        <v>28</v>
      </c>
      <c r="D8" s="9">
        <v>44</v>
      </c>
      <c r="E8" s="9">
        <v>79</v>
      </c>
    </row>
    <row r="9" spans="1:5" x14ac:dyDescent="0.25">
      <c r="A9" s="12" t="s">
        <v>2075</v>
      </c>
      <c r="B9" s="9">
        <v>4</v>
      </c>
      <c r="C9" s="9">
        <v>33</v>
      </c>
      <c r="D9" s="9">
        <v>49</v>
      </c>
      <c r="E9" s="9">
        <v>86</v>
      </c>
    </row>
    <row r="10" spans="1:5" x14ac:dyDescent="0.25">
      <c r="A10" s="12" t="s">
        <v>2076</v>
      </c>
      <c r="B10" s="9">
        <v>1</v>
      </c>
      <c r="C10" s="9">
        <v>30</v>
      </c>
      <c r="D10" s="9">
        <v>46</v>
      </c>
      <c r="E10" s="9">
        <v>77</v>
      </c>
    </row>
    <row r="11" spans="1:5" x14ac:dyDescent="0.25">
      <c r="A11" s="12" t="s">
        <v>2077</v>
      </c>
      <c r="B11" s="9">
        <v>3</v>
      </c>
      <c r="C11" s="9">
        <v>35</v>
      </c>
      <c r="D11" s="9">
        <v>46</v>
      </c>
      <c r="E11" s="9">
        <v>84</v>
      </c>
    </row>
    <row r="12" spans="1:5" x14ac:dyDescent="0.25">
      <c r="A12" s="12" t="s">
        <v>2078</v>
      </c>
      <c r="B12" s="9">
        <v>3</v>
      </c>
      <c r="C12" s="9">
        <v>28</v>
      </c>
      <c r="D12" s="9">
        <v>55</v>
      </c>
      <c r="E12" s="9">
        <v>86</v>
      </c>
    </row>
    <row r="13" spans="1:5" x14ac:dyDescent="0.25">
      <c r="A13" s="12" t="s">
        <v>2079</v>
      </c>
      <c r="B13" s="9">
        <v>4</v>
      </c>
      <c r="C13" s="9">
        <v>31</v>
      </c>
      <c r="D13" s="9">
        <v>58</v>
      </c>
      <c r="E13" s="9">
        <v>93</v>
      </c>
    </row>
    <row r="14" spans="1:5" x14ac:dyDescent="0.25">
      <c r="A14" s="12" t="s">
        <v>2080</v>
      </c>
      <c r="B14" s="9">
        <v>8</v>
      </c>
      <c r="C14" s="9">
        <v>35</v>
      </c>
      <c r="D14" s="9">
        <v>41</v>
      </c>
      <c r="E14" s="9">
        <v>84</v>
      </c>
    </row>
    <row r="15" spans="1:5" x14ac:dyDescent="0.25">
      <c r="A15" s="12" t="s">
        <v>2081</v>
      </c>
      <c r="B15" s="9">
        <v>5</v>
      </c>
      <c r="C15" s="9">
        <v>23</v>
      </c>
      <c r="D15" s="9">
        <v>45</v>
      </c>
      <c r="E15" s="9">
        <v>73</v>
      </c>
    </row>
    <row r="16" spans="1:5" x14ac:dyDescent="0.25">
      <c r="A16" s="12" t="s">
        <v>2082</v>
      </c>
      <c r="B16" s="9">
        <v>6</v>
      </c>
      <c r="C16" s="9">
        <v>26</v>
      </c>
      <c r="D16" s="9">
        <v>45</v>
      </c>
      <c r="E16" s="9">
        <v>77</v>
      </c>
    </row>
    <row r="17" spans="1:5" x14ac:dyDescent="0.25">
      <c r="A17" s="12" t="s">
        <v>2083</v>
      </c>
      <c r="B17" s="9">
        <v>3</v>
      </c>
      <c r="C17" s="9">
        <v>27</v>
      </c>
      <c r="D17" s="9">
        <v>45</v>
      </c>
      <c r="E17" s="9">
        <v>75</v>
      </c>
    </row>
    <row r="18" spans="1:5" x14ac:dyDescent="0.25">
      <c r="A18" s="12" t="s">
        <v>2084</v>
      </c>
      <c r="B18" s="9">
        <v>7</v>
      </c>
      <c r="C18" s="9">
        <v>32</v>
      </c>
      <c r="D18" s="9">
        <v>42</v>
      </c>
      <c r="E18" s="9">
        <v>81</v>
      </c>
    </row>
    <row r="19" spans="1:5" x14ac:dyDescent="0.25">
      <c r="A19" s="12" t="s">
        <v>2036</v>
      </c>
      <c r="B19" s="9">
        <v>57</v>
      </c>
      <c r="C19" s="9">
        <v>364</v>
      </c>
      <c r="D19" s="9">
        <v>565</v>
      </c>
      <c r="E19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0BB50-1CB3-4644-81A6-F6DE41C5E882}">
  <sheetPr codeName="Sheet5"/>
  <dimension ref="A1:H13"/>
  <sheetViews>
    <sheetView workbookViewId="0">
      <selection activeCell="B5" sqref="B5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2.625" bestFit="1" customWidth="1"/>
    <col min="8" max="8" width="18.25" bestFit="1" customWidth="1"/>
  </cols>
  <sheetData>
    <row r="1" spans="1:8" x14ac:dyDescent="0.25">
      <c r="A1" s="14" t="s">
        <v>2086</v>
      </c>
      <c r="B1" s="14" t="s">
        <v>2087</v>
      </c>
      <c r="C1" s="14" t="s">
        <v>2088</v>
      </c>
      <c r="D1" s="14" t="s">
        <v>2089</v>
      </c>
      <c r="E1" s="14" t="s">
        <v>2090</v>
      </c>
      <c r="F1" s="14" t="s">
        <v>2091</v>
      </c>
      <c r="G1" s="14" t="s">
        <v>2092</v>
      </c>
      <c r="H1" s="14" t="s">
        <v>2093</v>
      </c>
    </row>
    <row r="2" spans="1:8" x14ac:dyDescent="0.25">
      <c r="A2" t="s">
        <v>2094</v>
      </c>
      <c r="B2">
        <f>COUNTIFS(Crowdfunding!$G:$G,RIGHT(B$1,LEN(B$1)-SEARCH(" ",B$1,1)),Crowdfunding!$D:$D,"&lt;1000")</f>
        <v>30</v>
      </c>
      <c r="C2">
        <f>COUNTIFS(Crowdfunding!$G:$G,RIGHT(C$1,LEN(C$1)-SEARCH(" ",C$1,1)),Crowdfunding!$D:$D,"&lt;1000")</f>
        <v>20</v>
      </c>
      <c r="D2">
        <f>COUNTIFS(Crowdfunding!$G:$G,RIGHT(D$1,LEN(D$1)-SEARCH(" ",D$1,1)),Crowdfunding!$D:$D,"&lt;1000")</f>
        <v>1</v>
      </c>
      <c r="E2">
        <f>SUM(B2:D2)</f>
        <v>51</v>
      </c>
      <c r="F2" s="5">
        <f>B2/$E2</f>
        <v>0.58823529411764708</v>
      </c>
      <c r="G2" s="5">
        <f t="shared" ref="G2:H2" si="0">C2/$E2</f>
        <v>0.39215686274509803</v>
      </c>
      <c r="H2" s="5">
        <f t="shared" si="0"/>
        <v>1.9607843137254902E-2</v>
      </c>
    </row>
    <row r="3" spans="1:8" x14ac:dyDescent="0.25">
      <c r="A3" t="s">
        <v>2095</v>
      </c>
      <c r="B3">
        <f>COUNTIFS(Crowdfunding!$G:$G,RIGHT(B$1,LEN(B$1)-SEARCH(" ",B$1,1)),Crowdfunding!$D:$D,"&gt;=1000",Crowdfunding!$D:$D,"&lt;4999")</f>
        <v>191</v>
      </c>
      <c r="C3">
        <f>COUNTIFS(Crowdfunding!$G:$G,RIGHT(C$1,LEN(C$1)-SEARCH(" ",C$1,1)),Crowdfunding!$D:$D,"&gt;=1000",Crowdfunding!$D:$D,"&lt;4999")</f>
        <v>38</v>
      </c>
      <c r="D3">
        <f>COUNTIFS(Crowdfunding!$G:$G,RIGHT(D$1,LEN(D$1)-SEARCH(" ",D$1,1)),Crowdfunding!$D:$D,"&gt;=1000",Crowdfunding!$D:$D,"&lt;4999")</f>
        <v>2</v>
      </c>
      <c r="E3">
        <f t="shared" ref="E3:E13" si="1">SUM(B3:D3)</f>
        <v>231</v>
      </c>
      <c r="F3" s="5">
        <f t="shared" ref="F3:F13" si="2">B3/$E3</f>
        <v>0.82683982683982682</v>
      </c>
      <c r="G3" s="5">
        <f t="shared" ref="G3:G13" si="3">C3/$E3</f>
        <v>0.16450216450216451</v>
      </c>
      <c r="H3" s="5">
        <f t="shared" ref="H3:H13" si="4">D3/$E3</f>
        <v>8.658008658008658E-3</v>
      </c>
    </row>
    <row r="4" spans="1:8" x14ac:dyDescent="0.25">
      <c r="A4" t="s">
        <v>2096</v>
      </c>
      <c r="B4">
        <f>COUNTIFS(Crowdfunding!$G:$G,RIGHT(B$1,LEN(B$1)-SEARCH(" ",B$1,1)),Crowdfunding!$D:$D,"&gt;=5000",Crowdfunding!$D:$D,"&lt;9999")</f>
        <v>164</v>
      </c>
      <c r="C4">
        <f>COUNTIFS(Crowdfunding!$G:$G,RIGHT(C$1,LEN(C$1)-SEARCH(" ",C$1,1)),Crowdfunding!$D:$D,"&gt;=5000",Crowdfunding!$D:$D,"&lt;9999")</f>
        <v>126</v>
      </c>
      <c r="D4">
        <f>COUNTIFS(Crowdfunding!$G:$G,RIGHT(D$1,LEN(D$1)-SEARCH(" ",D$1,1)),Crowdfunding!$D:$D,"&gt;=5000",Crowdfunding!$D:$D,"&lt;9999")</f>
        <v>25</v>
      </c>
      <c r="E4">
        <f t="shared" si="1"/>
        <v>315</v>
      </c>
      <c r="F4" s="5">
        <f t="shared" si="2"/>
        <v>0.52063492063492067</v>
      </c>
      <c r="G4" s="5">
        <f t="shared" si="3"/>
        <v>0.4</v>
      </c>
      <c r="H4" s="5">
        <f t="shared" si="4"/>
        <v>7.9365079365079361E-2</v>
      </c>
    </row>
    <row r="5" spans="1:8" x14ac:dyDescent="0.25">
      <c r="A5" t="s">
        <v>2097</v>
      </c>
      <c r="B5">
        <f>COUNTIFS(Crowdfunding!$G:$G,RIGHT(B$1,LEN(B$1)-SEARCH(" ",B$1,1)),Crowdfunding!$D:$D,"&gt;=10000",Crowdfunding!$D:$D,"&lt;14999")</f>
        <v>4</v>
      </c>
      <c r="C5">
        <f>COUNTIFS(Crowdfunding!$G:$G,RIGHT(C$1,LEN(C$1)-SEARCH(" ",C$1,1)),Crowdfunding!$D:$D,"&gt;=10000",Crowdfunding!$D:$D,"&lt;14999")</f>
        <v>5</v>
      </c>
      <c r="D5">
        <f>COUNTIFS(Crowdfunding!$G:$G,RIGHT(D$1,LEN(D$1)-SEARCH(" ",D$1,1)),Crowdfunding!$D:$D,"&gt;=10000",Crowdfunding!$D:$D,"&lt;14999")</f>
        <v>0</v>
      </c>
      <c r="E5">
        <f t="shared" si="1"/>
        <v>9</v>
      </c>
      <c r="F5" s="5">
        <f t="shared" si="2"/>
        <v>0.44444444444444442</v>
      </c>
      <c r="G5" s="5">
        <f t="shared" si="3"/>
        <v>0.55555555555555558</v>
      </c>
      <c r="H5" s="5">
        <f t="shared" si="4"/>
        <v>0</v>
      </c>
    </row>
    <row r="6" spans="1:8" x14ac:dyDescent="0.25">
      <c r="A6" t="s">
        <v>2098</v>
      </c>
      <c r="B6">
        <f>COUNTIFS(Crowdfunding!$G:$G,RIGHT(B$1,LEN(B$1)-SEARCH(" ",B$1,1)),Crowdfunding!$D:$D,"&gt;=15000",Crowdfunding!$D:$D,"&lt;19999")</f>
        <v>10</v>
      </c>
      <c r="C6">
        <f>COUNTIFS(Crowdfunding!$G:$G,RIGHT(C$1,LEN(C$1)-SEARCH(" ",C$1,1)),Crowdfunding!$D:$D,"&gt;=15000",Crowdfunding!$D:$D,"&lt;19999")</f>
        <v>0</v>
      </c>
      <c r="D6">
        <f>COUNTIFS(Crowdfunding!$G:$G,RIGHT(D$1,LEN(D$1)-SEARCH(" ",D$1,1)),Crowdfunding!$D:$D,"&gt;=15000",Crowdfunding!$D:$D,"&lt;19999")</f>
        <v>0</v>
      </c>
      <c r="E6">
        <f t="shared" si="1"/>
        <v>10</v>
      </c>
      <c r="F6" s="5">
        <f t="shared" si="2"/>
        <v>1</v>
      </c>
      <c r="G6" s="5">
        <f t="shared" si="3"/>
        <v>0</v>
      </c>
      <c r="H6" s="5">
        <f t="shared" si="4"/>
        <v>0</v>
      </c>
    </row>
    <row r="7" spans="1:8" x14ac:dyDescent="0.25">
      <c r="A7" t="s">
        <v>2099</v>
      </c>
      <c r="B7">
        <f>COUNTIFS(Crowdfunding!$G:$G,RIGHT(B$1,LEN(B$1)-SEARCH(" ",B$1,1)),Crowdfunding!$D:$D,"&gt;=20000",Crowdfunding!$D:$D,"&lt;24999")</f>
        <v>7</v>
      </c>
      <c r="C7">
        <f>COUNTIFS(Crowdfunding!$G:$G,RIGHT(C$1,LEN(C$1)-SEARCH(" ",C$1,1)),Crowdfunding!$D:$D,"&gt;=20000",Crowdfunding!$D:$D,"&lt;24999")</f>
        <v>0</v>
      </c>
      <c r="D7">
        <f>COUNTIFS(Crowdfunding!$G:$G,RIGHT(D$1,LEN(D$1)-SEARCH(" ",D$1,1)),Crowdfunding!$D:$D,"&gt;=20000",Crowdfunding!$D:$D,"&lt;24999")</f>
        <v>0</v>
      </c>
      <c r="E7">
        <f t="shared" si="1"/>
        <v>7</v>
      </c>
      <c r="F7" s="5">
        <f t="shared" si="2"/>
        <v>1</v>
      </c>
      <c r="G7" s="5">
        <f t="shared" si="3"/>
        <v>0</v>
      </c>
      <c r="H7" s="5">
        <f t="shared" si="4"/>
        <v>0</v>
      </c>
    </row>
    <row r="8" spans="1:8" x14ac:dyDescent="0.25">
      <c r="A8" t="s">
        <v>2100</v>
      </c>
      <c r="B8">
        <f>COUNTIFS(Crowdfunding!$G:$G,RIGHT(B$1,LEN(B$1)-SEARCH(" ",B$1,1)),Crowdfunding!$D:$D,"&gt;=25000",Crowdfunding!$D:$D,"&lt;29999")</f>
        <v>11</v>
      </c>
      <c r="C8">
        <f>COUNTIFS(Crowdfunding!$G:$G,RIGHT(C$1,LEN(C$1)-SEARCH(" ",C$1,1)),Crowdfunding!$D:$D,"&gt;=25000",Crowdfunding!$D:$D,"&lt;29999")</f>
        <v>3</v>
      </c>
      <c r="D8">
        <f>COUNTIFS(Crowdfunding!$G:$G,RIGHT(D$1,LEN(D$1)-SEARCH(" ",D$1,1)),Crowdfunding!$D:$D,"&gt;=25000",Crowdfunding!$D:$D,"&lt;29999")</f>
        <v>0</v>
      </c>
      <c r="E8">
        <f t="shared" si="1"/>
        <v>14</v>
      </c>
      <c r="F8" s="5">
        <f t="shared" si="2"/>
        <v>0.7857142857142857</v>
      </c>
      <c r="G8" s="5">
        <f t="shared" si="3"/>
        <v>0.21428571428571427</v>
      </c>
      <c r="H8" s="5">
        <f t="shared" si="4"/>
        <v>0</v>
      </c>
    </row>
    <row r="9" spans="1:8" x14ac:dyDescent="0.25">
      <c r="A9" t="s">
        <v>2104</v>
      </c>
      <c r="B9">
        <f>COUNTIFS(Crowdfunding!$G:$G,RIGHT(B$1,LEN(B$1)-SEARCH(" ",B$1,1)),Crowdfunding!$D:$D,"&gt;=30000",Crowdfunding!$D:$D,"&lt;34999")</f>
        <v>7</v>
      </c>
      <c r="C9">
        <f>COUNTIFS(Crowdfunding!$G:$G,RIGHT(C$1,LEN(C$1)-SEARCH(" ",C$1,1)),Crowdfunding!$D:$D,"&gt;=30000",Crowdfunding!$D:$D,"&lt;34999")</f>
        <v>0</v>
      </c>
      <c r="D9">
        <f>COUNTIFS(Crowdfunding!$G:$G,RIGHT(D$1,LEN(D$1)-SEARCH(" ",D$1,1)),Crowdfunding!$D:$D,"&gt;=30000",Crowdfunding!$D:$D,"&lt;34999")</f>
        <v>0</v>
      </c>
      <c r="E9">
        <f t="shared" si="1"/>
        <v>7</v>
      </c>
      <c r="F9" s="5">
        <f t="shared" si="2"/>
        <v>1</v>
      </c>
      <c r="G9" s="5">
        <f t="shared" si="3"/>
        <v>0</v>
      </c>
      <c r="H9" s="5">
        <f t="shared" si="4"/>
        <v>0</v>
      </c>
    </row>
    <row r="10" spans="1:8" x14ac:dyDescent="0.25">
      <c r="A10" t="s">
        <v>2105</v>
      </c>
      <c r="B10">
        <f>COUNTIFS(Crowdfunding!$G:$G,RIGHT(B$1,LEN(B$1)-SEARCH(" ",B$1,1)),Crowdfunding!$D:$D,"&gt;=35000",Crowdfunding!$D:$D,"&lt;39999")</f>
        <v>8</v>
      </c>
      <c r="C10">
        <f>COUNTIFS(Crowdfunding!$G:$G,RIGHT(C$1,LEN(C$1)-SEARCH(" ",C$1,1)),Crowdfunding!$D:$D,"&gt;=35000",Crowdfunding!$D:$D,"&lt;39999")</f>
        <v>3</v>
      </c>
      <c r="D10">
        <f>COUNTIFS(Crowdfunding!$G:$G,RIGHT(D$1,LEN(D$1)-SEARCH(" ",D$1,1)),Crowdfunding!$D:$D,"&gt;=35000",Crowdfunding!$D:$D,"&lt;39999")</f>
        <v>1</v>
      </c>
      <c r="E10">
        <f t="shared" ref="E10" si="5">SUM(B10:D10)</f>
        <v>12</v>
      </c>
      <c r="F10" s="5">
        <f t="shared" si="2"/>
        <v>0.66666666666666663</v>
      </c>
      <c r="G10" s="5">
        <f t="shared" si="3"/>
        <v>0.25</v>
      </c>
      <c r="H10" s="5">
        <f t="shared" si="4"/>
        <v>8.3333333333333329E-2</v>
      </c>
    </row>
    <row r="11" spans="1:8" x14ac:dyDescent="0.25">
      <c r="A11" t="s">
        <v>2101</v>
      </c>
      <c r="B11">
        <f>COUNTIFS(Crowdfunding!$G:$G,RIGHT(B$1,LEN(B$1)-SEARCH(" ",B$1,1)),Crowdfunding!$D:$D,"&gt;=40000",Crowdfunding!$D:$D,"&lt;44999")</f>
        <v>11</v>
      </c>
      <c r="C11">
        <f>COUNTIFS(Crowdfunding!$G:$G,RIGHT(C$1,LEN(C$1)-SEARCH(" ",C$1,1)),Crowdfunding!$D:$D,"&gt;=40000",Crowdfunding!$D:$D,"&lt;44999")</f>
        <v>3</v>
      </c>
      <c r="D11">
        <f>COUNTIFS(Crowdfunding!$G:$G,RIGHT(D$1,LEN(D$1)-SEARCH(" ",D$1,1)),Crowdfunding!$D:$D,"&gt;=40000",Crowdfunding!$D:$D,"&lt;44999")</f>
        <v>0</v>
      </c>
      <c r="E11">
        <f t="shared" si="1"/>
        <v>14</v>
      </c>
      <c r="F11" s="5">
        <f t="shared" si="2"/>
        <v>0.7857142857142857</v>
      </c>
      <c r="G11" s="5">
        <f t="shared" si="3"/>
        <v>0.21428571428571427</v>
      </c>
      <c r="H11" s="5">
        <f t="shared" si="4"/>
        <v>0</v>
      </c>
    </row>
    <row r="12" spans="1:8" x14ac:dyDescent="0.25">
      <c r="A12" t="s">
        <v>2102</v>
      </c>
      <c r="B12">
        <f>COUNTIFS(Crowdfunding!$G:$G,RIGHT(B$1,LEN(B$1)-SEARCH(" ",B$1,1)),Crowdfunding!$D:$D,"&gt;=45000",Crowdfunding!$D:$D,"&lt;49999")</f>
        <v>8</v>
      </c>
      <c r="C12">
        <f>COUNTIFS(Crowdfunding!$G:$G,RIGHT(C$1,LEN(C$1)-SEARCH(" ",C$1,1)),Crowdfunding!$D:$D,"&gt;=45000",Crowdfunding!$D:$D,"&lt;49999")</f>
        <v>3</v>
      </c>
      <c r="D12">
        <f>COUNTIFS(Crowdfunding!$G:$G,RIGHT(D$1,LEN(D$1)-SEARCH(" ",D$1,1)),Crowdfunding!$D:$D,"&gt;=45000",Crowdfunding!$D:$D,"&lt;49999")</f>
        <v>0</v>
      </c>
      <c r="E12">
        <f t="shared" si="1"/>
        <v>11</v>
      </c>
      <c r="F12" s="5">
        <f t="shared" si="2"/>
        <v>0.72727272727272729</v>
      </c>
      <c r="G12" s="5">
        <f t="shared" si="3"/>
        <v>0.27272727272727271</v>
      </c>
      <c r="H12" s="5">
        <f t="shared" si="4"/>
        <v>0</v>
      </c>
    </row>
    <row r="13" spans="1:8" x14ac:dyDescent="0.25">
      <c r="A13" t="s">
        <v>2103</v>
      </c>
      <c r="B13">
        <f>COUNTIFS(Crowdfunding!$G:$G,RIGHT(B$1,LEN(B$1)-SEARCH(" ",B$1,1)),Crowdfunding!$D:$D,"&gt;=50000")</f>
        <v>114</v>
      </c>
      <c r="C13">
        <f>COUNTIFS(Crowdfunding!$G:$G,RIGHT(C$1,LEN(C$1)-SEARCH(" ",C$1,1)),Crowdfunding!$D:$D,"&gt;=50000")</f>
        <v>163</v>
      </c>
      <c r="D13">
        <f>COUNTIFS(Crowdfunding!$G:$G,RIGHT(D$1,LEN(D$1)-SEARCH(" ",D$1,1)),Crowdfunding!$D:$D,"&gt;=50000")</f>
        <v>28</v>
      </c>
      <c r="E13">
        <f t="shared" si="1"/>
        <v>305</v>
      </c>
      <c r="F13" s="5">
        <f t="shared" si="2"/>
        <v>0.3737704918032787</v>
      </c>
      <c r="G13" s="5">
        <f t="shared" si="3"/>
        <v>0.53442622950819674</v>
      </c>
      <c r="H13" s="5">
        <f t="shared" si="4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5FCA-2380-421E-9A51-46D0BC535C92}">
  <sheetPr codeName="Sheet6"/>
  <dimension ref="A1:Q566"/>
  <sheetViews>
    <sheetView workbookViewId="0">
      <selection activeCell="H9" sqref="H9"/>
    </sheetView>
  </sheetViews>
  <sheetFormatPr defaultRowHeight="15.75" x14ac:dyDescent="0.25"/>
  <cols>
    <col min="2" max="2" width="12.625" bestFit="1" customWidth="1"/>
    <col min="4" max="4" width="12.75" bestFit="1" customWidth="1"/>
    <col min="7" max="7" width="16.125" bestFit="1" customWidth="1"/>
    <col min="8" max="8" width="10.125" bestFit="1" customWidth="1"/>
    <col min="11" max="11" width="16.125" bestFit="1" customWidth="1"/>
    <col min="12" max="12" width="8.625" bestFit="1" customWidth="1"/>
  </cols>
  <sheetData>
    <row r="1" spans="1:17" x14ac:dyDescent="0.25">
      <c r="A1" s="1" t="s">
        <v>4</v>
      </c>
      <c r="B1" s="1" t="s">
        <v>5</v>
      </c>
      <c r="C1" s="1" t="s">
        <v>4</v>
      </c>
      <c r="D1" s="1" t="s">
        <v>5</v>
      </c>
      <c r="G1" s="1" t="s">
        <v>4</v>
      </c>
      <c r="L1" s="1" t="s">
        <v>4</v>
      </c>
    </row>
    <row r="2" spans="1:17" x14ac:dyDescent="0.25">
      <c r="A2" t="s">
        <v>20</v>
      </c>
      <c r="B2">
        <v>158</v>
      </c>
      <c r="C2" t="s">
        <v>14</v>
      </c>
      <c r="D2">
        <v>0</v>
      </c>
      <c r="G2" t="s">
        <v>20</v>
      </c>
      <c r="L2" t="s">
        <v>14</v>
      </c>
    </row>
    <row r="3" spans="1:17" x14ac:dyDescent="0.25">
      <c r="A3" t="s">
        <v>20</v>
      </c>
      <c r="B3">
        <v>1425</v>
      </c>
      <c r="C3" t="s">
        <v>14</v>
      </c>
      <c r="D3">
        <v>24</v>
      </c>
      <c r="G3" t="s">
        <v>2106</v>
      </c>
      <c r="H3" s="13">
        <f>AVERAGE(B2:B566)</f>
        <v>851.14690265486729</v>
      </c>
      <c r="K3" t="s">
        <v>2106</v>
      </c>
      <c r="L3" s="13">
        <f>AVERAGE(D2:D566)</f>
        <v>585.61538461538464</v>
      </c>
    </row>
    <row r="4" spans="1:17" x14ac:dyDescent="0.25">
      <c r="A4" t="s">
        <v>20</v>
      </c>
      <c r="B4">
        <v>174</v>
      </c>
      <c r="C4" t="s">
        <v>14</v>
      </c>
      <c r="D4">
        <v>53</v>
      </c>
      <c r="G4" t="s">
        <v>2107</v>
      </c>
      <c r="H4">
        <f>MEDIAN(B2:B566)</f>
        <v>201</v>
      </c>
      <c r="K4" t="s">
        <v>2107</v>
      </c>
      <c r="L4">
        <f>MEDIAN(D2:D566)</f>
        <v>114.5</v>
      </c>
    </row>
    <row r="5" spans="1:17" x14ac:dyDescent="0.25">
      <c r="A5" t="s">
        <v>20</v>
      </c>
      <c r="B5">
        <v>227</v>
      </c>
      <c r="C5" t="s">
        <v>14</v>
      </c>
      <c r="D5">
        <v>18</v>
      </c>
      <c r="G5" t="s">
        <v>2108</v>
      </c>
      <c r="H5">
        <f>MIN(B2:B566)</f>
        <v>16</v>
      </c>
      <c r="K5" t="s">
        <v>2108</v>
      </c>
      <c r="L5">
        <f>MIN(D2:D566)</f>
        <v>0</v>
      </c>
    </row>
    <row r="6" spans="1:17" x14ac:dyDescent="0.25">
      <c r="A6" t="s">
        <v>20</v>
      </c>
      <c r="B6">
        <v>220</v>
      </c>
      <c r="C6" t="s">
        <v>14</v>
      </c>
      <c r="D6">
        <v>44</v>
      </c>
      <c r="G6" t="s">
        <v>2109</v>
      </c>
      <c r="H6">
        <f>MAX(B2:B566)</f>
        <v>7295</v>
      </c>
      <c r="K6" t="s">
        <v>2109</v>
      </c>
      <c r="L6">
        <f>MAX(D2:D566)</f>
        <v>6080</v>
      </c>
    </row>
    <row r="7" spans="1:17" x14ac:dyDescent="0.25">
      <c r="A7" t="s">
        <v>20</v>
      </c>
      <c r="B7">
        <v>98</v>
      </c>
      <c r="C7" t="s">
        <v>14</v>
      </c>
      <c r="D7">
        <v>27</v>
      </c>
      <c r="G7" t="s">
        <v>2110</v>
      </c>
      <c r="H7" s="13">
        <f>_xlfn.VAR.S(B2:B566)</f>
        <v>1606216.5936295739</v>
      </c>
      <c r="K7" t="s">
        <v>2110</v>
      </c>
      <c r="L7" s="13">
        <f>_xlfn.VAR.S(D2:D566)</f>
        <v>924113.45496927318</v>
      </c>
    </row>
    <row r="8" spans="1:17" x14ac:dyDescent="0.25">
      <c r="A8" t="s">
        <v>20</v>
      </c>
      <c r="B8">
        <v>100</v>
      </c>
      <c r="C8" t="s">
        <v>14</v>
      </c>
      <c r="D8">
        <v>55</v>
      </c>
      <c r="G8" t="s">
        <v>2111</v>
      </c>
      <c r="H8" s="6">
        <f>_xlfn.STDEV.S(B2:B566)</f>
        <v>1267.366006183523</v>
      </c>
      <c r="K8" t="s">
        <v>2111</v>
      </c>
      <c r="L8" s="6">
        <f>_xlfn.STDEV.S(D2:D566)</f>
        <v>961.30819978260524</v>
      </c>
    </row>
    <row r="9" spans="1:17" x14ac:dyDescent="0.25">
      <c r="A9" t="s">
        <v>20</v>
      </c>
      <c r="B9">
        <v>1249</v>
      </c>
      <c r="C9" t="s">
        <v>14</v>
      </c>
      <c r="D9">
        <v>200</v>
      </c>
      <c r="H9" s="6"/>
    </row>
    <row r="10" spans="1:17" x14ac:dyDescent="0.25">
      <c r="A10" t="s">
        <v>20</v>
      </c>
      <c r="B10">
        <v>1396</v>
      </c>
      <c r="C10" t="s">
        <v>14</v>
      </c>
      <c r="D10">
        <v>452</v>
      </c>
      <c r="H10" s="15"/>
    </row>
    <row r="11" spans="1:17" x14ac:dyDescent="0.25">
      <c r="A11" t="s">
        <v>20</v>
      </c>
      <c r="B11">
        <v>890</v>
      </c>
      <c r="C11" t="s">
        <v>14</v>
      </c>
      <c r="D11">
        <v>674</v>
      </c>
    </row>
    <row r="12" spans="1:17" x14ac:dyDescent="0.25">
      <c r="A12" t="s">
        <v>20</v>
      </c>
      <c r="B12">
        <v>142</v>
      </c>
      <c r="C12" t="s">
        <v>14</v>
      </c>
      <c r="D12">
        <v>558</v>
      </c>
      <c r="Q12" t="s">
        <v>2112</v>
      </c>
    </row>
    <row r="13" spans="1:17" x14ac:dyDescent="0.25">
      <c r="A13" t="s">
        <v>20</v>
      </c>
      <c r="B13">
        <v>2673</v>
      </c>
      <c r="C13" t="s">
        <v>14</v>
      </c>
      <c r="D13">
        <v>15</v>
      </c>
    </row>
    <row r="14" spans="1:17" x14ac:dyDescent="0.25">
      <c r="A14" t="s">
        <v>20</v>
      </c>
      <c r="B14">
        <v>163</v>
      </c>
      <c r="C14" t="s">
        <v>14</v>
      </c>
      <c r="D14">
        <v>2307</v>
      </c>
    </row>
    <row r="15" spans="1:17" x14ac:dyDescent="0.25">
      <c r="A15" t="s">
        <v>20</v>
      </c>
      <c r="B15">
        <v>2220</v>
      </c>
      <c r="C15" t="s">
        <v>14</v>
      </c>
      <c r="D15">
        <v>88</v>
      </c>
    </row>
    <row r="16" spans="1:17" x14ac:dyDescent="0.25">
      <c r="A16" t="s">
        <v>20</v>
      </c>
      <c r="B16">
        <v>1606</v>
      </c>
      <c r="C16" t="s">
        <v>14</v>
      </c>
      <c r="D16">
        <v>48</v>
      </c>
    </row>
    <row r="17" spans="1:4" x14ac:dyDescent="0.25">
      <c r="A17" t="s">
        <v>20</v>
      </c>
      <c r="B17">
        <v>129</v>
      </c>
      <c r="C17" t="s">
        <v>14</v>
      </c>
      <c r="D17">
        <v>1</v>
      </c>
    </row>
    <row r="18" spans="1:4" x14ac:dyDescent="0.25">
      <c r="A18" t="s">
        <v>20</v>
      </c>
      <c r="B18">
        <v>226</v>
      </c>
      <c r="C18" t="s">
        <v>14</v>
      </c>
      <c r="D18">
        <v>1467</v>
      </c>
    </row>
    <row r="19" spans="1:4" x14ac:dyDescent="0.25">
      <c r="A19" t="s">
        <v>20</v>
      </c>
      <c r="B19">
        <v>5419</v>
      </c>
      <c r="C19" t="s">
        <v>14</v>
      </c>
      <c r="D19">
        <v>75</v>
      </c>
    </row>
    <row r="20" spans="1:4" x14ac:dyDescent="0.25">
      <c r="A20" t="s">
        <v>20</v>
      </c>
      <c r="B20">
        <v>165</v>
      </c>
      <c r="C20" t="s">
        <v>14</v>
      </c>
      <c r="D20">
        <v>120</v>
      </c>
    </row>
    <row r="21" spans="1:4" x14ac:dyDescent="0.25">
      <c r="A21" t="s">
        <v>20</v>
      </c>
      <c r="B21">
        <v>1965</v>
      </c>
      <c r="C21" t="s">
        <v>14</v>
      </c>
      <c r="D21">
        <v>2253</v>
      </c>
    </row>
    <row r="22" spans="1:4" x14ac:dyDescent="0.25">
      <c r="A22" t="s">
        <v>20</v>
      </c>
      <c r="B22">
        <v>16</v>
      </c>
      <c r="C22" t="s">
        <v>14</v>
      </c>
      <c r="D22">
        <v>5</v>
      </c>
    </row>
    <row r="23" spans="1:4" x14ac:dyDescent="0.25">
      <c r="A23" t="s">
        <v>20</v>
      </c>
      <c r="B23">
        <v>107</v>
      </c>
      <c r="C23" t="s">
        <v>14</v>
      </c>
      <c r="D23">
        <v>38</v>
      </c>
    </row>
    <row r="24" spans="1:4" x14ac:dyDescent="0.25">
      <c r="A24" t="s">
        <v>20</v>
      </c>
      <c r="B24">
        <v>134</v>
      </c>
      <c r="C24" t="s">
        <v>14</v>
      </c>
      <c r="D24">
        <v>12</v>
      </c>
    </row>
    <row r="25" spans="1:4" x14ac:dyDescent="0.25">
      <c r="A25" t="s">
        <v>20</v>
      </c>
      <c r="B25">
        <v>198</v>
      </c>
      <c r="C25" t="s">
        <v>14</v>
      </c>
      <c r="D25">
        <v>1684</v>
      </c>
    </row>
    <row r="26" spans="1:4" x14ac:dyDescent="0.25">
      <c r="A26" t="s">
        <v>20</v>
      </c>
      <c r="B26">
        <v>111</v>
      </c>
      <c r="C26" t="s">
        <v>14</v>
      </c>
      <c r="D26">
        <v>56</v>
      </c>
    </row>
    <row r="27" spans="1:4" x14ac:dyDescent="0.25">
      <c r="A27" t="s">
        <v>20</v>
      </c>
      <c r="B27">
        <v>222</v>
      </c>
      <c r="C27" t="s">
        <v>14</v>
      </c>
      <c r="D27">
        <v>838</v>
      </c>
    </row>
    <row r="28" spans="1:4" x14ac:dyDescent="0.25">
      <c r="A28" t="s">
        <v>20</v>
      </c>
      <c r="B28">
        <v>6212</v>
      </c>
      <c r="C28" t="s">
        <v>14</v>
      </c>
      <c r="D28">
        <v>1000</v>
      </c>
    </row>
    <row r="29" spans="1:4" x14ac:dyDescent="0.25">
      <c r="A29" t="s">
        <v>20</v>
      </c>
      <c r="B29">
        <v>98</v>
      </c>
      <c r="C29" t="s">
        <v>14</v>
      </c>
      <c r="D29">
        <v>1482</v>
      </c>
    </row>
    <row r="30" spans="1:4" x14ac:dyDescent="0.25">
      <c r="A30" t="s">
        <v>20</v>
      </c>
      <c r="B30">
        <v>92</v>
      </c>
      <c r="C30" t="s">
        <v>14</v>
      </c>
      <c r="D30">
        <v>106</v>
      </c>
    </row>
    <row r="31" spans="1:4" x14ac:dyDescent="0.25">
      <c r="A31" t="s">
        <v>20</v>
      </c>
      <c r="B31">
        <v>149</v>
      </c>
      <c r="C31" t="s">
        <v>14</v>
      </c>
      <c r="D31">
        <v>679</v>
      </c>
    </row>
    <row r="32" spans="1:4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15" priority="13" operator="containsText" text="successful">
      <formula>NOT(ISERROR(SEARCH("successful",A2)))</formula>
    </cfRule>
    <cfRule type="containsText" dxfId="14" priority="14" operator="containsText" text="failed">
      <formula>NOT(ISERROR(SEARCH("failed",A2)))</formula>
    </cfRule>
    <cfRule type="containsText" dxfId="13" priority="15" operator="containsText" text="canceled">
      <formula>NOT(ISERROR(SEARCH("canceled",A2)))</formula>
    </cfRule>
    <cfRule type="containsText" dxfId="12" priority="16" operator="containsText" text="live">
      <formula>NOT(ISERROR(SEARCH("live",A2)))</formula>
    </cfRule>
  </conditionalFormatting>
  <conditionalFormatting sqref="C2:C365">
    <cfRule type="containsText" dxfId="11" priority="9" operator="containsText" text="successful">
      <formula>NOT(ISERROR(SEARCH("successful",C2)))</formula>
    </cfRule>
    <cfRule type="containsText" dxfId="10" priority="10" operator="containsText" text="failed">
      <formula>NOT(ISERROR(SEARCH("failed",C2)))</formula>
    </cfRule>
    <cfRule type="containsText" dxfId="9" priority="11" operator="containsText" text="canceled">
      <formula>NOT(ISERROR(SEARCH("canceled",C2)))</formula>
    </cfRule>
    <cfRule type="containsText" dxfId="8" priority="12" operator="containsText" text="live">
      <formula>NOT(ISERROR(SEARCH("live",C2)))</formula>
    </cfRule>
  </conditionalFormatting>
  <conditionalFormatting sqref="G2">
    <cfRule type="containsText" dxfId="7" priority="5" operator="containsText" text="successful">
      <formula>NOT(ISERROR(SEARCH("successful",G2)))</formula>
    </cfRule>
    <cfRule type="containsText" dxfId="6" priority="6" operator="containsText" text="failed">
      <formula>NOT(ISERROR(SEARCH("failed",G2)))</formula>
    </cfRule>
    <cfRule type="containsText" dxfId="5" priority="7" operator="containsText" text="canceled">
      <formula>NOT(ISERROR(SEARCH("canceled",G2)))</formula>
    </cfRule>
    <cfRule type="containsText" dxfId="4" priority="8" operator="containsText" text="live">
      <formula>NOT(ISERROR(SEARCH("live",G2)))</formula>
    </cfRule>
  </conditionalFormatting>
  <conditionalFormatting sqref="L2">
    <cfRule type="containsText" dxfId="3" priority="1" operator="containsText" text="successful">
      <formula>NOT(ISERROR(SEARCH("successful",L2)))</formula>
    </cfRule>
    <cfRule type="containsText" dxfId="2" priority="2" operator="containsText" text="failed">
      <formula>NOT(ISERROR(SEARCH("failed",L2)))</formula>
    </cfRule>
    <cfRule type="containsText" dxfId="1" priority="3" operator="containsText" text="canceled">
      <formula>NOT(ISERROR(SEARCH("canceled",L2)))</formula>
    </cfRule>
    <cfRule type="containsText" dxfId="0" priority="4" operator="containsText" text="live">
      <formula>NOT(ISERROR(SEARCH("live",L2)))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and chart 1</vt:lpstr>
      <vt:lpstr>Pivot and chart 2</vt:lpstr>
      <vt:lpstr>Pivot and chart 3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Tim</cp:lastModifiedBy>
  <dcterms:created xsi:type="dcterms:W3CDTF">2021-09-29T18:52:28Z</dcterms:created>
  <dcterms:modified xsi:type="dcterms:W3CDTF">2022-07-19T01:52:46Z</dcterms:modified>
</cp:coreProperties>
</file>