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0" yWindow="0" windowWidth="24660" windowHeight="14940" activeTab="5"/>
  </bookViews>
  <sheets>
    <sheet name="Sheet1" sheetId="6" r:id="rId1"/>
    <sheet name="Cavelier" sheetId="1" r:id="rId2"/>
    <sheet name="Corolla" sheetId="5" r:id="rId3"/>
    <sheet name="commute" sheetId="2" r:id="rId4"/>
    <sheet name="bike" sheetId="4" r:id="rId5"/>
    <sheet name="Corolla2" sheetId="7" r:id="rId6"/>
    <sheet name="RAV4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8" l="1"/>
  <c r="B35" i="8"/>
  <c r="E45" i="8"/>
  <c r="G45" i="8"/>
  <c r="H45" i="8"/>
  <c r="G66" i="8"/>
  <c r="H66" i="8"/>
  <c r="G37" i="8"/>
  <c r="H37" i="8"/>
  <c r="G39" i="8"/>
  <c r="H39" i="8"/>
  <c r="G40" i="8"/>
  <c r="H40" i="8"/>
  <c r="G23" i="8"/>
  <c r="H23" i="8"/>
  <c r="G31" i="8"/>
  <c r="H31" i="8"/>
  <c r="G42" i="8"/>
  <c r="H42" i="8"/>
  <c r="G44" i="8"/>
  <c r="H44" i="8"/>
  <c r="G4" i="8"/>
  <c r="H4" i="8"/>
  <c r="G48" i="8"/>
  <c r="H48" i="8"/>
  <c r="G43" i="8"/>
  <c r="H43" i="8"/>
  <c r="G50" i="8"/>
  <c r="H50" i="8"/>
  <c r="G49" i="8"/>
  <c r="H49" i="8"/>
  <c r="G52" i="8"/>
  <c r="H52" i="8"/>
  <c r="G53" i="8"/>
  <c r="H53" i="8"/>
  <c r="G51" i="8"/>
  <c r="H51" i="8"/>
  <c r="G56" i="8"/>
  <c r="H56" i="8"/>
  <c r="G55" i="8"/>
  <c r="H55" i="8"/>
  <c r="G30" i="8"/>
  <c r="H30" i="8"/>
  <c r="G58" i="8"/>
  <c r="H58" i="8"/>
  <c r="G57" i="8"/>
  <c r="H57" i="8"/>
  <c r="G59" i="8"/>
  <c r="H59" i="8"/>
  <c r="G60" i="8"/>
  <c r="H60" i="8"/>
  <c r="G61" i="8"/>
  <c r="H61" i="8"/>
  <c r="G62" i="8"/>
  <c r="H62" i="8"/>
  <c r="G63" i="8"/>
  <c r="H63" i="8"/>
  <c r="G8" i="8"/>
  <c r="H8" i="8"/>
  <c r="G46" i="8"/>
  <c r="H46" i="8"/>
  <c r="G65" i="8"/>
  <c r="H65" i="8"/>
  <c r="G64" i="8"/>
  <c r="H64" i="8"/>
  <c r="G25" i="8"/>
  <c r="H25" i="8"/>
  <c r="G11" i="8"/>
  <c r="H11" i="8"/>
  <c r="G14" i="8"/>
  <c r="H14" i="8"/>
  <c r="G19" i="8"/>
  <c r="H19" i="8"/>
  <c r="G5" i="8"/>
  <c r="H5" i="8"/>
  <c r="G32" i="8"/>
  <c r="H32" i="8"/>
  <c r="G15" i="8"/>
  <c r="H15" i="8"/>
  <c r="G24" i="8"/>
  <c r="H24" i="8"/>
  <c r="H28" i="8"/>
  <c r="G28" i="8"/>
  <c r="G7" i="8"/>
  <c r="H7" i="8"/>
  <c r="G36" i="8"/>
  <c r="H36" i="8"/>
  <c r="G34" i="8"/>
  <c r="H34" i="8"/>
  <c r="G33" i="8"/>
  <c r="H33" i="8"/>
  <c r="G38" i="8"/>
  <c r="H38" i="8"/>
  <c r="G16" i="8"/>
  <c r="H16" i="8"/>
  <c r="G41" i="8"/>
  <c r="H41" i="8"/>
  <c r="G54" i="8"/>
  <c r="H54" i="8"/>
  <c r="G35" i="8"/>
  <c r="H35" i="8"/>
  <c r="G29" i="8"/>
  <c r="H29" i="8"/>
  <c r="G6" i="8"/>
  <c r="H6" i="8"/>
  <c r="G13" i="8"/>
  <c r="H13" i="8"/>
  <c r="G12" i="8"/>
  <c r="H12" i="8"/>
  <c r="G9" i="8"/>
  <c r="H9" i="8"/>
  <c r="G20" i="8"/>
  <c r="H20" i="8"/>
  <c r="G10" i="8"/>
  <c r="H10" i="8"/>
  <c r="G21" i="8"/>
  <c r="H21" i="8"/>
  <c r="G22" i="8"/>
  <c r="H22" i="8"/>
  <c r="G17" i="8"/>
  <c r="H17" i="8"/>
  <c r="G18" i="8"/>
  <c r="H18" i="8"/>
  <c r="G27" i="8"/>
  <c r="H27" i="8"/>
  <c r="G26" i="8"/>
  <c r="H26" i="8"/>
  <c r="G161" i="7"/>
  <c r="H161" i="7"/>
  <c r="H47" i="8"/>
  <c r="G47" i="8"/>
  <c r="B44" i="7"/>
  <c r="G42" i="7"/>
  <c r="H42" i="7"/>
  <c r="G28" i="7"/>
  <c r="H28" i="7"/>
  <c r="G6" i="7"/>
  <c r="H6" i="7"/>
  <c r="G10" i="7"/>
  <c r="H10" i="7"/>
  <c r="G8" i="7"/>
  <c r="H8" i="7"/>
  <c r="G17" i="7"/>
  <c r="H17" i="7"/>
  <c r="G12" i="7"/>
  <c r="H12" i="7"/>
  <c r="G16" i="7"/>
  <c r="H16" i="7"/>
  <c r="G15" i="7"/>
  <c r="H15" i="7"/>
  <c r="G9" i="7"/>
  <c r="H9" i="7"/>
  <c r="G11" i="7"/>
  <c r="H11" i="7"/>
  <c r="G3" i="7"/>
  <c r="H3" i="7"/>
  <c r="G4" i="7"/>
  <c r="H4" i="7"/>
  <c r="G5" i="7"/>
  <c r="H5" i="7"/>
  <c r="G18" i="7"/>
  <c r="H18" i="7"/>
  <c r="G21" i="7"/>
  <c r="H21" i="7"/>
  <c r="G19" i="7"/>
  <c r="H19" i="7"/>
  <c r="G20" i="7"/>
  <c r="H20" i="7"/>
  <c r="G22" i="7"/>
  <c r="H22" i="7"/>
  <c r="G23" i="7"/>
  <c r="H23" i="7"/>
  <c r="G24" i="7"/>
  <c r="H24" i="7"/>
  <c r="G25" i="7"/>
  <c r="H25" i="7"/>
  <c r="G7" i="7"/>
  <c r="H7" i="7"/>
  <c r="G26" i="7"/>
  <c r="H26" i="7"/>
  <c r="G37" i="7"/>
  <c r="H37" i="7"/>
  <c r="G36" i="7"/>
  <c r="H36" i="7"/>
  <c r="G35" i="7"/>
  <c r="H35" i="7"/>
  <c r="G34" i="7"/>
  <c r="H34" i="7"/>
  <c r="G33" i="7"/>
  <c r="H33" i="7"/>
  <c r="G29" i="7"/>
  <c r="H29" i="7"/>
  <c r="G32" i="7"/>
  <c r="H32" i="7"/>
  <c r="G31" i="7"/>
  <c r="H31" i="7"/>
  <c r="G30" i="7"/>
  <c r="H30" i="7"/>
  <c r="G27" i="7"/>
  <c r="H27" i="7"/>
  <c r="G14" i="7"/>
  <c r="H14" i="7"/>
  <c r="G13" i="7"/>
  <c r="H13" i="7"/>
  <c r="G121" i="7"/>
  <c r="H121" i="7"/>
  <c r="G115" i="7"/>
  <c r="H115" i="7"/>
  <c r="G120" i="7"/>
  <c r="H120" i="7"/>
  <c r="G113" i="7"/>
  <c r="H113" i="7"/>
  <c r="G116" i="7"/>
  <c r="H116" i="7"/>
  <c r="G127" i="7"/>
  <c r="H127" i="7"/>
  <c r="G112" i="7"/>
  <c r="H112" i="7"/>
  <c r="G124" i="7"/>
  <c r="H124" i="7"/>
  <c r="G108" i="7"/>
  <c r="H108" i="7"/>
  <c r="G106" i="7"/>
  <c r="H106" i="7"/>
  <c r="G123" i="7"/>
  <c r="H123" i="7"/>
  <c r="G107" i="7"/>
  <c r="H107" i="7"/>
  <c r="G119" i="7"/>
  <c r="H119" i="7"/>
  <c r="G122" i="7"/>
  <c r="H122" i="7"/>
  <c r="G126" i="7"/>
  <c r="H126" i="7"/>
  <c r="G114" i="7"/>
  <c r="H114" i="7"/>
  <c r="G117" i="7"/>
  <c r="H117" i="7"/>
  <c r="G118" i="7"/>
  <c r="H118" i="7"/>
  <c r="G111" i="7"/>
  <c r="H111" i="7"/>
  <c r="G125" i="7"/>
  <c r="H125" i="7"/>
  <c r="G110" i="7"/>
  <c r="H110" i="7"/>
  <c r="G109" i="7"/>
  <c r="H109" i="7"/>
  <c r="G91" i="7"/>
  <c r="H91" i="7"/>
  <c r="G94" i="7"/>
  <c r="H94" i="7"/>
  <c r="G101" i="7"/>
  <c r="H101" i="7"/>
  <c r="G69" i="7"/>
  <c r="H69" i="7"/>
  <c r="G67" i="7"/>
  <c r="H67" i="7"/>
  <c r="G102" i="7"/>
  <c r="H102" i="7"/>
  <c r="G103" i="7"/>
  <c r="H103" i="7"/>
  <c r="G99" i="7"/>
  <c r="H99" i="7"/>
  <c r="G78" i="7"/>
  <c r="H78" i="7"/>
  <c r="G100" i="7"/>
  <c r="H100" i="7"/>
  <c r="G98" i="7"/>
  <c r="H98" i="7"/>
  <c r="G93" i="7"/>
  <c r="H93" i="7"/>
  <c r="G90" i="7"/>
  <c r="H90" i="7"/>
  <c r="G70" i="7"/>
  <c r="H70" i="7"/>
  <c r="G95" i="7"/>
  <c r="H95" i="7"/>
  <c r="G79" i="7"/>
  <c r="H79" i="7"/>
  <c r="G40" i="7"/>
  <c r="H40" i="7"/>
  <c r="G54" i="7"/>
  <c r="H54" i="7"/>
  <c r="G72" i="7"/>
  <c r="H72" i="7"/>
  <c r="G96" i="7"/>
  <c r="H96" i="7"/>
  <c r="G68" i="7"/>
  <c r="H68" i="7"/>
  <c r="G89" i="7"/>
  <c r="H89" i="7"/>
  <c r="G87" i="7"/>
  <c r="H87" i="7"/>
  <c r="G85" i="7"/>
  <c r="H85" i="7"/>
  <c r="G83" i="7"/>
  <c r="H83" i="7"/>
  <c r="G82" i="7"/>
  <c r="H82" i="7"/>
  <c r="G84" i="7"/>
  <c r="H84" i="7"/>
  <c r="G92" i="7"/>
  <c r="H92" i="7"/>
  <c r="G97" i="7"/>
  <c r="H97" i="7"/>
  <c r="G71" i="7"/>
  <c r="H71" i="7"/>
  <c r="G86" i="7"/>
  <c r="H86" i="7"/>
  <c r="G88" i="7"/>
  <c r="H88" i="7"/>
  <c r="G75" i="7"/>
  <c r="H75" i="7"/>
  <c r="G73" i="7"/>
  <c r="H73" i="7"/>
  <c r="G81" i="7"/>
  <c r="H81" i="7"/>
  <c r="G77" i="7"/>
  <c r="H77" i="7"/>
  <c r="G105" i="7"/>
  <c r="H105" i="7"/>
  <c r="G104" i="7"/>
  <c r="H104" i="7"/>
  <c r="G80" i="7"/>
  <c r="H80" i="7"/>
  <c r="G74" i="7"/>
  <c r="H74" i="7"/>
  <c r="G76" i="7"/>
  <c r="H76" i="7"/>
  <c r="G65" i="7"/>
  <c r="H65" i="7"/>
  <c r="G56" i="7"/>
  <c r="H56" i="7"/>
  <c r="G66" i="7"/>
  <c r="H66" i="7"/>
  <c r="G43" i="7"/>
  <c r="H43" i="7"/>
  <c r="G59" i="7"/>
  <c r="H59" i="7"/>
  <c r="G61" i="7"/>
  <c r="H61" i="7"/>
  <c r="G62" i="7"/>
  <c r="H62" i="7"/>
  <c r="G64" i="7"/>
  <c r="H64" i="7"/>
  <c r="G63" i="7"/>
  <c r="H63" i="7"/>
  <c r="G44" i="7"/>
  <c r="H44" i="7"/>
  <c r="G60" i="7"/>
  <c r="H60" i="7"/>
  <c r="G49" i="7"/>
  <c r="H49" i="7"/>
  <c r="G52" i="7"/>
  <c r="H52" i="7"/>
  <c r="G57" i="7"/>
  <c r="H57" i="7"/>
  <c r="G58" i="7"/>
  <c r="H58" i="7"/>
  <c r="G46" i="7"/>
  <c r="H46" i="7"/>
  <c r="G53" i="7"/>
  <c r="H53" i="7"/>
  <c r="G48" i="7"/>
  <c r="H48" i="7"/>
  <c r="G50" i="7"/>
  <c r="H50" i="7"/>
  <c r="G45" i="7"/>
  <c r="H45" i="7"/>
  <c r="G47" i="7"/>
  <c r="H47" i="7"/>
  <c r="G39" i="7"/>
  <c r="H39" i="7"/>
  <c r="G51" i="7"/>
  <c r="H51" i="7"/>
  <c r="G38" i="7"/>
  <c r="H38" i="7"/>
  <c r="G55" i="7"/>
  <c r="H55" i="7"/>
  <c r="G41" i="7"/>
  <c r="H41" i="7"/>
  <c r="G159" i="7"/>
  <c r="H159" i="7"/>
  <c r="G158" i="7"/>
  <c r="H158" i="7"/>
  <c r="H134" i="7"/>
  <c r="G134" i="7"/>
  <c r="G147" i="7"/>
  <c r="H147" i="7"/>
  <c r="G135" i="7"/>
  <c r="H135" i="7"/>
  <c r="G150" i="7"/>
  <c r="H150" i="7"/>
  <c r="G152" i="7"/>
  <c r="H152" i="7"/>
  <c r="G149" i="7"/>
  <c r="H149" i="7"/>
  <c r="G148" i="7"/>
  <c r="H148" i="7"/>
  <c r="G151" i="7"/>
  <c r="H151" i="7"/>
  <c r="G153" i="7"/>
  <c r="H153" i="7"/>
  <c r="G154" i="7"/>
  <c r="H154" i="7"/>
  <c r="G146" i="7"/>
  <c r="H146" i="7"/>
  <c r="G156" i="7"/>
  <c r="H156" i="7"/>
  <c r="G160" i="7"/>
  <c r="H160" i="7"/>
  <c r="G136" i="7"/>
  <c r="H136" i="7"/>
  <c r="G142" i="7"/>
  <c r="H142" i="7"/>
  <c r="G140" i="7"/>
  <c r="H140" i="7"/>
  <c r="G138" i="7"/>
  <c r="H138" i="7"/>
  <c r="G133" i="7"/>
  <c r="H133" i="7"/>
  <c r="G132" i="7"/>
  <c r="H132" i="7"/>
  <c r="G139" i="7"/>
  <c r="H139" i="7"/>
  <c r="G145" i="7"/>
  <c r="H145" i="7"/>
  <c r="G131" i="7"/>
  <c r="H131" i="7"/>
  <c r="G141" i="7"/>
  <c r="H141" i="7"/>
  <c r="G137" i="7"/>
  <c r="H137" i="7"/>
  <c r="G157" i="7"/>
  <c r="H157" i="7"/>
  <c r="G155" i="7"/>
  <c r="H155" i="7"/>
  <c r="G143" i="7"/>
  <c r="H143" i="7"/>
  <c r="G144" i="7"/>
  <c r="H144" i="7"/>
  <c r="G130" i="7"/>
  <c r="H130" i="7"/>
  <c r="G129" i="7"/>
  <c r="H129" i="7"/>
  <c r="H128" i="7"/>
  <c r="G128" i="7"/>
  <c r="H223" i="5"/>
  <c r="G223" i="5"/>
  <c r="G331" i="1"/>
  <c r="H331" i="1"/>
  <c r="G341" i="1"/>
  <c r="H341" i="1"/>
  <c r="E386" i="1"/>
  <c r="D386" i="1"/>
  <c r="G382" i="1"/>
  <c r="H382" i="1"/>
  <c r="B386" i="1"/>
  <c r="G381" i="1"/>
  <c r="H381" i="1"/>
  <c r="G380" i="1"/>
  <c r="H380" i="1"/>
  <c r="G379" i="1"/>
  <c r="H379" i="1"/>
  <c r="G378" i="1"/>
  <c r="H378" i="1"/>
  <c r="Z46" i="1"/>
  <c r="T185" i="1"/>
  <c r="T187" i="1"/>
  <c r="T188" i="1"/>
  <c r="T189" i="1"/>
  <c r="T190" i="1"/>
  <c r="T191" i="1"/>
  <c r="T192" i="1"/>
  <c r="T193" i="1"/>
  <c r="T194" i="1"/>
  <c r="T196" i="1"/>
  <c r="C17" i="6"/>
  <c r="V185" i="1"/>
  <c r="V187" i="1"/>
  <c r="V188" i="1"/>
  <c r="V189" i="1"/>
  <c r="V190" i="1"/>
  <c r="V191" i="1"/>
  <c r="V192" i="1"/>
  <c r="V193" i="1"/>
  <c r="V194" i="1"/>
  <c r="V196" i="1"/>
  <c r="E17" i="6"/>
  <c r="G17" i="6"/>
  <c r="U185" i="1"/>
  <c r="U187" i="1"/>
  <c r="U188" i="1"/>
  <c r="U189" i="1"/>
  <c r="U190" i="1"/>
  <c r="U191" i="1"/>
  <c r="U192" i="1"/>
  <c r="U193" i="1"/>
  <c r="U194" i="1"/>
  <c r="U196" i="1"/>
  <c r="D17" i="6"/>
  <c r="F17" i="6"/>
  <c r="W196" i="1"/>
  <c r="G377" i="1"/>
  <c r="H377" i="1"/>
  <c r="W188" i="1"/>
  <c r="W189" i="1"/>
  <c r="W190" i="1"/>
  <c r="W191" i="1"/>
  <c r="W192" i="1"/>
  <c r="W194" i="1"/>
  <c r="W187" i="1"/>
  <c r="W185" i="1"/>
  <c r="H376" i="1"/>
  <c r="G376" i="1"/>
  <c r="E69" i="1"/>
  <c r="E141" i="1"/>
  <c r="E207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U32" i="1"/>
  <c r="U33" i="1"/>
  <c r="U34" i="1"/>
  <c r="U35" i="1"/>
  <c r="U36" i="1"/>
  <c r="U37" i="1"/>
  <c r="U39" i="1"/>
  <c r="U40" i="1"/>
  <c r="U41" i="1"/>
  <c r="U42" i="1"/>
  <c r="U43" i="1"/>
  <c r="D8" i="6"/>
  <c r="Q8" i="6"/>
  <c r="U49" i="1"/>
  <c r="U50" i="1"/>
  <c r="U51" i="1"/>
  <c r="U52" i="1"/>
  <c r="U53" i="1"/>
  <c r="U54" i="1"/>
  <c r="U55" i="1"/>
  <c r="U56" i="1"/>
  <c r="U57" i="1"/>
  <c r="U58" i="1"/>
  <c r="U59" i="1"/>
  <c r="U60" i="1"/>
  <c r="D9" i="6"/>
  <c r="Q9" i="6"/>
  <c r="U66" i="1"/>
  <c r="U67" i="1"/>
  <c r="U68" i="1"/>
  <c r="U69" i="1"/>
  <c r="U70" i="1"/>
  <c r="U71" i="1"/>
  <c r="U72" i="1"/>
  <c r="U73" i="1"/>
  <c r="U74" i="1"/>
  <c r="U75" i="1"/>
  <c r="U76" i="1"/>
  <c r="D10" i="6"/>
  <c r="Q10" i="6"/>
  <c r="U83" i="1"/>
  <c r="U84" i="1"/>
  <c r="U85" i="1"/>
  <c r="U86" i="1"/>
  <c r="U87" i="1"/>
  <c r="U88" i="1"/>
  <c r="U89" i="1"/>
  <c r="U90" i="1"/>
  <c r="U91" i="1"/>
  <c r="U92" i="1"/>
  <c r="U93" i="1"/>
  <c r="U94" i="1"/>
  <c r="D11" i="6"/>
  <c r="Q11" i="6"/>
  <c r="U100" i="1"/>
  <c r="U101" i="1"/>
  <c r="U102" i="1"/>
  <c r="U103" i="1"/>
  <c r="U104" i="1"/>
  <c r="U105" i="1"/>
  <c r="U106" i="1"/>
  <c r="U107" i="1"/>
  <c r="U108" i="1"/>
  <c r="U109" i="1"/>
  <c r="U110" i="1"/>
  <c r="U111" i="1"/>
  <c r="D12" i="6"/>
  <c r="Q12" i="6"/>
  <c r="U117" i="1"/>
  <c r="U118" i="1"/>
  <c r="U119" i="1"/>
  <c r="U120" i="1"/>
  <c r="U121" i="1"/>
  <c r="U122" i="1"/>
  <c r="U123" i="1"/>
  <c r="U124" i="1"/>
  <c r="U125" i="1"/>
  <c r="U126" i="1"/>
  <c r="U127" i="1"/>
  <c r="U128" i="1"/>
  <c r="D13" i="6"/>
  <c r="Q13" i="6"/>
  <c r="U141" i="1"/>
  <c r="U143" i="1"/>
  <c r="U144" i="1"/>
  <c r="U145" i="1"/>
  <c r="D14" i="6"/>
  <c r="Q14" i="6"/>
  <c r="U151" i="1"/>
  <c r="U152" i="1"/>
  <c r="U153" i="1"/>
  <c r="U155" i="1"/>
  <c r="U156" i="1"/>
  <c r="U157" i="1"/>
  <c r="U158" i="1"/>
  <c r="U159" i="1"/>
  <c r="U160" i="1"/>
  <c r="U161" i="1"/>
  <c r="D15" i="6"/>
  <c r="Q15" i="6"/>
  <c r="U168" i="1"/>
  <c r="U169" i="1"/>
  <c r="U170" i="1"/>
  <c r="U171" i="1"/>
  <c r="U172" i="1"/>
  <c r="U173" i="1"/>
  <c r="U174" i="1"/>
  <c r="U175" i="1"/>
  <c r="U176" i="1"/>
  <c r="U177" i="1"/>
  <c r="U178" i="1"/>
  <c r="U179" i="1"/>
  <c r="D16" i="6"/>
  <c r="Q16" i="6"/>
  <c r="U18" i="1"/>
  <c r="U19" i="1"/>
  <c r="U20" i="1"/>
  <c r="U21" i="1"/>
  <c r="U22" i="1"/>
  <c r="U23" i="1"/>
  <c r="U24" i="1"/>
  <c r="U25" i="1"/>
  <c r="U26" i="1"/>
  <c r="D7" i="6"/>
  <c r="Q7" i="6"/>
  <c r="T32" i="1"/>
  <c r="T33" i="1"/>
  <c r="T34" i="1"/>
  <c r="T35" i="1"/>
  <c r="T36" i="1"/>
  <c r="T37" i="1"/>
  <c r="T39" i="1"/>
  <c r="T40" i="1"/>
  <c r="T41" i="1"/>
  <c r="T42" i="1"/>
  <c r="T43" i="1"/>
  <c r="C8" i="6"/>
  <c r="P8" i="6"/>
  <c r="T49" i="1"/>
  <c r="T50" i="1"/>
  <c r="T51" i="1"/>
  <c r="T52" i="1"/>
  <c r="T53" i="1"/>
  <c r="T54" i="1"/>
  <c r="T55" i="1"/>
  <c r="T56" i="1"/>
  <c r="T57" i="1"/>
  <c r="T58" i="1"/>
  <c r="T59" i="1"/>
  <c r="T60" i="1"/>
  <c r="C9" i="6"/>
  <c r="P9" i="6"/>
  <c r="T66" i="1"/>
  <c r="T67" i="1"/>
  <c r="T68" i="1"/>
  <c r="T69" i="1"/>
  <c r="T70" i="1"/>
  <c r="T71" i="1"/>
  <c r="T72" i="1"/>
  <c r="T73" i="1"/>
  <c r="T74" i="1"/>
  <c r="T75" i="1"/>
  <c r="T76" i="1"/>
  <c r="C10" i="6"/>
  <c r="P10" i="6"/>
  <c r="T83" i="1"/>
  <c r="T84" i="1"/>
  <c r="T85" i="1"/>
  <c r="T86" i="1"/>
  <c r="T87" i="1"/>
  <c r="T88" i="1"/>
  <c r="T89" i="1"/>
  <c r="T90" i="1"/>
  <c r="T91" i="1"/>
  <c r="T92" i="1"/>
  <c r="T93" i="1"/>
  <c r="T94" i="1"/>
  <c r="C11" i="6"/>
  <c r="P11" i="6"/>
  <c r="T100" i="1"/>
  <c r="T101" i="1"/>
  <c r="T102" i="1"/>
  <c r="T103" i="1"/>
  <c r="T104" i="1"/>
  <c r="T105" i="1"/>
  <c r="T106" i="1"/>
  <c r="T107" i="1"/>
  <c r="T108" i="1"/>
  <c r="T109" i="1"/>
  <c r="T110" i="1"/>
  <c r="T111" i="1"/>
  <c r="C12" i="6"/>
  <c r="P12" i="6"/>
  <c r="T117" i="1"/>
  <c r="T118" i="1"/>
  <c r="T119" i="1"/>
  <c r="T120" i="1"/>
  <c r="T121" i="1"/>
  <c r="T122" i="1"/>
  <c r="T123" i="1"/>
  <c r="T124" i="1"/>
  <c r="T125" i="1"/>
  <c r="T126" i="1"/>
  <c r="T127" i="1"/>
  <c r="T128" i="1"/>
  <c r="C13" i="6"/>
  <c r="P13" i="6"/>
  <c r="T141" i="1"/>
  <c r="T143" i="1"/>
  <c r="T144" i="1"/>
  <c r="T145" i="1"/>
  <c r="C14" i="6"/>
  <c r="P14" i="6"/>
  <c r="T151" i="1"/>
  <c r="T152" i="1"/>
  <c r="T153" i="1"/>
  <c r="T155" i="1"/>
  <c r="T156" i="1"/>
  <c r="T157" i="1"/>
  <c r="T158" i="1"/>
  <c r="T159" i="1"/>
  <c r="T160" i="1"/>
  <c r="T161" i="1"/>
  <c r="C15" i="6"/>
  <c r="P15" i="6"/>
  <c r="T168" i="1"/>
  <c r="T169" i="1"/>
  <c r="T170" i="1"/>
  <c r="T171" i="1"/>
  <c r="T172" i="1"/>
  <c r="T173" i="1"/>
  <c r="T174" i="1"/>
  <c r="T175" i="1"/>
  <c r="T176" i="1"/>
  <c r="T177" i="1"/>
  <c r="T178" i="1"/>
  <c r="T179" i="1"/>
  <c r="C16" i="6"/>
  <c r="P16" i="6"/>
  <c r="T18" i="1"/>
  <c r="T19" i="1"/>
  <c r="T20" i="1"/>
  <c r="T21" i="1"/>
  <c r="T22" i="1"/>
  <c r="T23" i="1"/>
  <c r="T24" i="1"/>
  <c r="T25" i="1"/>
  <c r="T26" i="1"/>
  <c r="C7" i="6"/>
  <c r="P7" i="6"/>
  <c r="J16" i="6"/>
  <c r="L16" i="6"/>
  <c r="N16" i="6"/>
  <c r="K16" i="6"/>
  <c r="M16" i="6"/>
  <c r="J15" i="6"/>
  <c r="L15" i="6"/>
  <c r="N15" i="6"/>
  <c r="K15" i="6"/>
  <c r="M15" i="6"/>
  <c r="J14" i="6"/>
  <c r="L14" i="6"/>
  <c r="N14" i="6"/>
  <c r="K14" i="6"/>
  <c r="M14" i="6"/>
  <c r="T87" i="5"/>
  <c r="J13" i="6"/>
  <c r="V87" i="5"/>
  <c r="L13" i="6"/>
  <c r="N13" i="6"/>
  <c r="U87" i="5"/>
  <c r="K13" i="6"/>
  <c r="M13" i="6"/>
  <c r="J12" i="6"/>
  <c r="L12" i="6"/>
  <c r="N12" i="6"/>
  <c r="K12" i="6"/>
  <c r="M12" i="6"/>
  <c r="J11" i="6"/>
  <c r="L11" i="6"/>
  <c r="N11" i="6"/>
  <c r="K11" i="6"/>
  <c r="M11" i="6"/>
  <c r="V168" i="1"/>
  <c r="V169" i="1"/>
  <c r="V170" i="1"/>
  <c r="V171" i="1"/>
  <c r="V172" i="1"/>
  <c r="V173" i="1"/>
  <c r="V174" i="1"/>
  <c r="V175" i="1"/>
  <c r="V176" i="1"/>
  <c r="V177" i="1"/>
  <c r="V178" i="1"/>
  <c r="V179" i="1"/>
  <c r="E16" i="6"/>
  <c r="G16" i="6"/>
  <c r="F16" i="6"/>
  <c r="V151" i="1"/>
  <c r="V152" i="1"/>
  <c r="V153" i="1"/>
  <c r="V155" i="1"/>
  <c r="V156" i="1"/>
  <c r="V157" i="1"/>
  <c r="V158" i="1"/>
  <c r="V159" i="1"/>
  <c r="V160" i="1"/>
  <c r="V161" i="1"/>
  <c r="E15" i="6"/>
  <c r="G15" i="6"/>
  <c r="F15" i="6"/>
  <c r="V141" i="1"/>
  <c r="V143" i="1"/>
  <c r="V144" i="1"/>
  <c r="V145" i="1"/>
  <c r="E14" i="6"/>
  <c r="G14" i="6"/>
  <c r="F14" i="6"/>
  <c r="V117" i="1"/>
  <c r="V118" i="1"/>
  <c r="V119" i="1"/>
  <c r="V120" i="1"/>
  <c r="V121" i="1"/>
  <c r="V122" i="1"/>
  <c r="V123" i="1"/>
  <c r="V124" i="1"/>
  <c r="V125" i="1"/>
  <c r="V126" i="1"/>
  <c r="V127" i="1"/>
  <c r="V128" i="1"/>
  <c r="E13" i="6"/>
  <c r="G13" i="6"/>
  <c r="F13" i="6"/>
  <c r="V100" i="1"/>
  <c r="V101" i="1"/>
  <c r="V102" i="1"/>
  <c r="V103" i="1"/>
  <c r="V104" i="1"/>
  <c r="V105" i="1"/>
  <c r="V106" i="1"/>
  <c r="V107" i="1"/>
  <c r="V108" i="1"/>
  <c r="V109" i="1"/>
  <c r="V110" i="1"/>
  <c r="V111" i="1"/>
  <c r="E12" i="6"/>
  <c r="G12" i="6"/>
  <c r="F12" i="6"/>
  <c r="V83" i="1"/>
  <c r="V84" i="1"/>
  <c r="V85" i="1"/>
  <c r="V86" i="1"/>
  <c r="V87" i="1"/>
  <c r="V88" i="1"/>
  <c r="V89" i="1"/>
  <c r="V90" i="1"/>
  <c r="V91" i="1"/>
  <c r="V92" i="1"/>
  <c r="V93" i="1"/>
  <c r="V94" i="1"/>
  <c r="E11" i="6"/>
  <c r="G11" i="6"/>
  <c r="F11" i="6"/>
  <c r="V66" i="1"/>
  <c r="V67" i="1"/>
  <c r="V68" i="1"/>
  <c r="V69" i="1"/>
  <c r="V70" i="1"/>
  <c r="V71" i="1"/>
  <c r="V72" i="1"/>
  <c r="V73" i="1"/>
  <c r="V74" i="1"/>
  <c r="D205" i="1"/>
  <c r="V75" i="1"/>
  <c r="V76" i="1"/>
  <c r="E10" i="6"/>
  <c r="G10" i="6"/>
  <c r="F10" i="6"/>
  <c r="V49" i="1"/>
  <c r="V50" i="1"/>
  <c r="V51" i="1"/>
  <c r="V52" i="1"/>
  <c r="V53" i="1"/>
  <c r="V54" i="1"/>
  <c r="V55" i="1"/>
  <c r="V56" i="1"/>
  <c r="V57" i="1"/>
  <c r="V58" i="1"/>
  <c r="V59" i="1"/>
  <c r="V60" i="1"/>
  <c r="E9" i="6"/>
  <c r="G9" i="6"/>
  <c r="F9" i="6"/>
  <c r="V32" i="1"/>
  <c r="V33" i="1"/>
  <c r="V34" i="1"/>
  <c r="V35" i="1"/>
  <c r="V36" i="1"/>
  <c r="V37" i="1"/>
  <c r="V39" i="1"/>
  <c r="V40" i="1"/>
  <c r="V41" i="1"/>
  <c r="V42" i="1"/>
  <c r="V43" i="1"/>
  <c r="E8" i="6"/>
  <c r="G8" i="6"/>
  <c r="F8" i="6"/>
  <c r="V18" i="1"/>
  <c r="V19" i="1"/>
  <c r="V20" i="1"/>
  <c r="V21" i="1"/>
  <c r="V22" i="1"/>
  <c r="V23" i="1"/>
  <c r="V24" i="1"/>
  <c r="V25" i="1"/>
  <c r="V26" i="1"/>
  <c r="E7" i="6"/>
  <c r="G7" i="6"/>
  <c r="F7" i="6"/>
  <c r="U144" i="5"/>
  <c r="U143" i="5"/>
  <c r="U142" i="5"/>
  <c r="U141" i="5"/>
  <c r="U140" i="5"/>
  <c r="U139" i="5"/>
  <c r="U138" i="5"/>
  <c r="U137" i="5"/>
  <c r="U136" i="5"/>
  <c r="U135" i="5"/>
  <c r="U134" i="5"/>
  <c r="U133" i="5"/>
  <c r="U121" i="5"/>
  <c r="V121" i="5"/>
  <c r="T121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U127" i="5"/>
  <c r="U126" i="5"/>
  <c r="U125" i="5"/>
  <c r="U124" i="5"/>
  <c r="U123" i="5"/>
  <c r="U122" i="5"/>
  <c r="U120" i="5"/>
  <c r="U119" i="5"/>
  <c r="U118" i="5"/>
  <c r="U117" i="5"/>
  <c r="U116" i="5"/>
  <c r="V116" i="5"/>
  <c r="V117" i="5"/>
  <c r="V118" i="5"/>
  <c r="V119" i="5"/>
  <c r="V120" i="5"/>
  <c r="V122" i="5"/>
  <c r="V123" i="5"/>
  <c r="V124" i="5"/>
  <c r="V125" i="5"/>
  <c r="V126" i="5"/>
  <c r="V127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27" i="5"/>
  <c r="T126" i="5"/>
  <c r="T125" i="5"/>
  <c r="T124" i="5"/>
  <c r="T123" i="5"/>
  <c r="T122" i="5"/>
  <c r="T120" i="5"/>
  <c r="T119" i="5"/>
  <c r="T118" i="5"/>
  <c r="T117" i="5"/>
  <c r="T116" i="5"/>
  <c r="U110" i="5"/>
  <c r="U109" i="5"/>
  <c r="U108" i="5"/>
  <c r="U107" i="5"/>
  <c r="U106" i="5"/>
  <c r="U105" i="5"/>
  <c r="V105" i="5"/>
  <c r="V106" i="5"/>
  <c r="V107" i="5"/>
  <c r="V108" i="5"/>
  <c r="V109" i="5"/>
  <c r="V110" i="5"/>
  <c r="T110" i="5"/>
  <c r="T109" i="5"/>
  <c r="T108" i="5"/>
  <c r="T107" i="5"/>
  <c r="T106" i="5"/>
  <c r="T105" i="5"/>
  <c r="U93" i="5"/>
  <c r="V93" i="5"/>
  <c r="T93" i="5"/>
  <c r="W179" i="1"/>
  <c r="W144" i="5"/>
  <c r="W143" i="5"/>
  <c r="W142" i="5"/>
  <c r="W141" i="5"/>
  <c r="W140" i="5"/>
  <c r="W139" i="5"/>
  <c r="W138" i="5"/>
  <c r="W137" i="5"/>
  <c r="W136" i="5"/>
  <c r="W135" i="5"/>
  <c r="W134" i="5"/>
  <c r="W133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H354" i="1"/>
  <c r="G354" i="1"/>
  <c r="G221" i="5"/>
  <c r="H221" i="5"/>
  <c r="G220" i="5"/>
  <c r="H220" i="5"/>
  <c r="G219" i="5"/>
  <c r="H219" i="5"/>
  <c r="G218" i="5"/>
  <c r="H218" i="5"/>
  <c r="G217" i="5"/>
  <c r="H217" i="5"/>
  <c r="G216" i="5"/>
  <c r="H216" i="5"/>
  <c r="G215" i="5"/>
  <c r="H215" i="5"/>
  <c r="G214" i="5"/>
  <c r="H214" i="5"/>
  <c r="G213" i="5"/>
  <c r="H213" i="5"/>
  <c r="G212" i="5"/>
  <c r="H212" i="5"/>
  <c r="G211" i="5"/>
  <c r="H211" i="5"/>
  <c r="G210" i="5"/>
  <c r="H210" i="5"/>
  <c r="G209" i="5"/>
  <c r="H209" i="5"/>
  <c r="G208" i="5"/>
  <c r="H208" i="5"/>
  <c r="G207" i="5"/>
  <c r="H207" i="5"/>
  <c r="G206" i="5"/>
  <c r="H206" i="5"/>
  <c r="G205" i="5"/>
  <c r="H205" i="5"/>
  <c r="G204" i="5"/>
  <c r="H204" i="5"/>
  <c r="G203" i="5"/>
  <c r="H203" i="5"/>
  <c r="G202" i="5"/>
  <c r="H202" i="5"/>
  <c r="G201" i="5"/>
  <c r="H201" i="5"/>
  <c r="G200" i="5"/>
  <c r="H200" i="5"/>
  <c r="G199" i="5"/>
  <c r="H199" i="5"/>
  <c r="G198" i="5"/>
  <c r="H198" i="5"/>
  <c r="G197" i="5"/>
  <c r="H197" i="5"/>
  <c r="G196" i="5"/>
  <c r="H196" i="5"/>
  <c r="G195" i="5"/>
  <c r="H195" i="5"/>
  <c r="G194" i="5"/>
  <c r="H194" i="5"/>
  <c r="G193" i="5"/>
  <c r="H193" i="5"/>
  <c r="G192" i="5"/>
  <c r="H192" i="5"/>
  <c r="G191" i="5"/>
  <c r="H191" i="5"/>
  <c r="G190" i="5"/>
  <c r="H190" i="5"/>
  <c r="W171" i="1"/>
  <c r="W178" i="1"/>
  <c r="W177" i="1"/>
  <c r="W176" i="1"/>
  <c r="W175" i="1"/>
  <c r="W174" i="1"/>
  <c r="W173" i="1"/>
  <c r="W172" i="1"/>
  <c r="W170" i="1"/>
  <c r="W169" i="1"/>
  <c r="W168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189" i="5"/>
  <c r="H189" i="5"/>
  <c r="G188" i="5"/>
  <c r="H188" i="5"/>
  <c r="G187" i="5"/>
  <c r="H187" i="5"/>
  <c r="G186" i="5"/>
  <c r="H186" i="5"/>
  <c r="G185" i="5"/>
  <c r="H185" i="5"/>
  <c r="G184" i="5"/>
  <c r="H184" i="5"/>
  <c r="G183" i="5"/>
  <c r="H183" i="5"/>
  <c r="C183" i="5"/>
  <c r="G182" i="5"/>
  <c r="H182" i="5"/>
  <c r="G181" i="5"/>
  <c r="H181" i="5"/>
  <c r="G180" i="5"/>
  <c r="H180" i="5"/>
  <c r="G179" i="5"/>
  <c r="H179" i="5"/>
  <c r="G178" i="5"/>
  <c r="H178" i="5"/>
  <c r="G177" i="5"/>
  <c r="H177" i="5"/>
  <c r="H176" i="5"/>
  <c r="G176" i="5"/>
  <c r="G174" i="5"/>
  <c r="H174" i="5"/>
  <c r="W161" i="1"/>
  <c r="W160" i="1"/>
  <c r="W159" i="1"/>
  <c r="W158" i="1"/>
  <c r="W157" i="1"/>
  <c r="W156" i="1"/>
  <c r="W155" i="1"/>
  <c r="W153" i="1"/>
  <c r="W152" i="1"/>
  <c r="W151" i="1"/>
  <c r="W145" i="1"/>
  <c r="W144" i="1"/>
  <c r="W143" i="1"/>
  <c r="W141" i="1"/>
  <c r="G173" i="5"/>
  <c r="H173" i="5"/>
  <c r="G172" i="5"/>
  <c r="H172" i="5"/>
  <c r="G327" i="1"/>
  <c r="H327" i="1"/>
  <c r="G171" i="5"/>
  <c r="H171" i="5"/>
  <c r="G170" i="5"/>
  <c r="H170" i="5"/>
  <c r="G169" i="5"/>
  <c r="H169" i="5"/>
  <c r="G168" i="5"/>
  <c r="H168" i="5"/>
  <c r="G167" i="5"/>
  <c r="H167" i="5"/>
  <c r="G165" i="5"/>
  <c r="H165" i="5"/>
  <c r="G166" i="5"/>
  <c r="H166" i="5"/>
  <c r="G163" i="5"/>
  <c r="H163" i="5"/>
  <c r="G164" i="5"/>
  <c r="H164" i="5"/>
  <c r="H162" i="5"/>
  <c r="G162" i="5"/>
  <c r="G159" i="5"/>
  <c r="H159" i="5"/>
  <c r="G157" i="5"/>
  <c r="H157" i="5"/>
  <c r="G158" i="5"/>
  <c r="H158" i="5"/>
  <c r="G155" i="5"/>
  <c r="H155" i="5"/>
  <c r="G154" i="5"/>
  <c r="H154" i="5"/>
  <c r="G153" i="5"/>
  <c r="H153" i="5"/>
  <c r="G152" i="5"/>
  <c r="H152" i="5"/>
  <c r="G151" i="5"/>
  <c r="H151" i="5"/>
  <c r="G150" i="5"/>
  <c r="H150" i="5"/>
  <c r="G149" i="5"/>
  <c r="H149" i="5"/>
  <c r="G148" i="5"/>
  <c r="H148" i="5"/>
  <c r="G147" i="5"/>
  <c r="H147" i="5"/>
  <c r="G146" i="5"/>
  <c r="H146" i="5"/>
  <c r="G145" i="5"/>
  <c r="H145" i="5"/>
  <c r="G144" i="5"/>
  <c r="H144" i="5"/>
  <c r="G143" i="5"/>
  <c r="H143" i="5"/>
  <c r="G142" i="5"/>
  <c r="H142" i="5"/>
  <c r="G141" i="5"/>
  <c r="H141" i="5"/>
  <c r="G140" i="5"/>
  <c r="H140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226" i="5"/>
  <c r="H226" i="5"/>
  <c r="G320" i="1"/>
  <c r="H320" i="1"/>
  <c r="G322" i="1"/>
  <c r="H322" i="1"/>
  <c r="G323" i="1"/>
  <c r="H323" i="1"/>
  <c r="G324" i="1"/>
  <c r="H324" i="1"/>
  <c r="G325" i="1"/>
  <c r="H325" i="1"/>
  <c r="G326" i="1"/>
  <c r="H326" i="1"/>
  <c r="G328" i="1"/>
  <c r="H328" i="1"/>
  <c r="G329" i="1"/>
  <c r="H329" i="1"/>
  <c r="G330" i="1"/>
  <c r="H330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2" i="1"/>
  <c r="H342" i="1"/>
  <c r="G343" i="1"/>
  <c r="H343" i="1"/>
  <c r="G344" i="1"/>
  <c r="H344" i="1"/>
  <c r="U92" i="5"/>
  <c r="U91" i="5"/>
  <c r="U90" i="5"/>
  <c r="V90" i="5"/>
  <c r="V91" i="5"/>
  <c r="V92" i="5"/>
  <c r="T92" i="5"/>
  <c r="T91" i="5"/>
  <c r="T90" i="5"/>
  <c r="U88" i="5"/>
  <c r="V88" i="5"/>
  <c r="T88" i="5"/>
  <c r="U86" i="5"/>
  <c r="V86" i="5"/>
  <c r="T86" i="5"/>
  <c r="G317" i="1"/>
  <c r="H317" i="1"/>
  <c r="G316" i="1"/>
  <c r="H316" i="1"/>
  <c r="G307" i="1"/>
  <c r="H307" i="1"/>
  <c r="E20" i="5"/>
  <c r="E84" i="5"/>
  <c r="E228" i="5"/>
  <c r="G122" i="5"/>
  <c r="H122" i="5"/>
  <c r="G121" i="5"/>
  <c r="H121" i="5"/>
  <c r="G120" i="5"/>
  <c r="H120" i="5"/>
  <c r="G119" i="5"/>
  <c r="H119" i="5"/>
  <c r="G118" i="5"/>
  <c r="H118" i="5"/>
  <c r="G117" i="5"/>
  <c r="H117" i="5"/>
  <c r="G116" i="5"/>
  <c r="H116" i="5"/>
  <c r="G115" i="5"/>
  <c r="H115" i="5"/>
  <c r="G114" i="5"/>
  <c r="H114" i="5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6" i="1"/>
  <c r="H306" i="1"/>
  <c r="G305" i="1"/>
  <c r="H305" i="1"/>
  <c r="G113" i="5"/>
  <c r="H113" i="5"/>
  <c r="G112" i="5"/>
  <c r="H112" i="5"/>
  <c r="G111" i="5"/>
  <c r="H111" i="5"/>
  <c r="G110" i="5"/>
  <c r="H110" i="5"/>
  <c r="G109" i="5"/>
  <c r="H109" i="5"/>
  <c r="G108" i="5"/>
  <c r="H108" i="5"/>
  <c r="G107" i="5"/>
  <c r="H107" i="5"/>
  <c r="G106" i="5"/>
  <c r="H106" i="5"/>
  <c r="G105" i="5"/>
  <c r="H105" i="5"/>
  <c r="G104" i="5"/>
  <c r="H104" i="5"/>
  <c r="G103" i="5"/>
  <c r="H103" i="5"/>
  <c r="G102" i="5"/>
  <c r="H102" i="5"/>
  <c r="G101" i="5"/>
  <c r="H101" i="5"/>
  <c r="G100" i="5"/>
  <c r="H100" i="5"/>
  <c r="G99" i="5"/>
  <c r="H99" i="5"/>
  <c r="U85" i="5"/>
  <c r="U84" i="5"/>
  <c r="U83" i="5"/>
  <c r="U82" i="5"/>
  <c r="V85" i="5"/>
  <c r="V84" i="5"/>
  <c r="V83" i="5"/>
  <c r="V82" i="5"/>
  <c r="T85" i="5"/>
  <c r="T84" i="5"/>
  <c r="T83" i="5"/>
  <c r="T82" i="5"/>
  <c r="W93" i="5"/>
  <c r="W92" i="5"/>
  <c r="W91" i="5"/>
  <c r="W90" i="5"/>
  <c r="W89" i="5"/>
  <c r="W88" i="5"/>
  <c r="W87" i="5"/>
  <c r="W86" i="5"/>
  <c r="W85" i="5"/>
  <c r="W84" i="5"/>
  <c r="W83" i="5"/>
  <c r="W82" i="5"/>
  <c r="V45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4" i="1"/>
  <c r="H294" i="1"/>
  <c r="G293" i="1"/>
  <c r="H293" i="1"/>
  <c r="G292" i="1"/>
  <c r="H292" i="1"/>
  <c r="G98" i="5"/>
  <c r="H98" i="5"/>
  <c r="G97" i="5"/>
  <c r="H97" i="5"/>
  <c r="G96" i="5"/>
  <c r="H96" i="5"/>
  <c r="G95" i="5"/>
  <c r="H95" i="5"/>
  <c r="G94" i="5"/>
  <c r="H94" i="5"/>
  <c r="G93" i="5"/>
  <c r="H93" i="5"/>
  <c r="G92" i="5"/>
  <c r="H92" i="5"/>
  <c r="G91" i="5"/>
  <c r="H91" i="5"/>
  <c r="G90" i="5"/>
  <c r="H90" i="5"/>
  <c r="G291" i="1"/>
  <c r="H291" i="1"/>
  <c r="H289" i="1"/>
  <c r="G289" i="1"/>
  <c r="G296" i="1"/>
  <c r="H296" i="1"/>
  <c r="G295" i="1"/>
  <c r="H295" i="1"/>
  <c r="G290" i="1"/>
  <c r="H290" i="1"/>
  <c r="G288" i="1"/>
  <c r="H288" i="1"/>
  <c r="G287" i="1"/>
  <c r="H287" i="1"/>
  <c r="G286" i="1"/>
  <c r="H286" i="1"/>
  <c r="G285" i="1"/>
  <c r="H285" i="1"/>
  <c r="V76" i="5"/>
  <c r="V75" i="5"/>
  <c r="U76" i="5"/>
  <c r="U75" i="5"/>
  <c r="W76" i="5"/>
  <c r="T76" i="5"/>
  <c r="G89" i="5"/>
  <c r="H89" i="5"/>
  <c r="G88" i="5"/>
  <c r="H88" i="5"/>
  <c r="T65" i="5"/>
  <c r="T66" i="5"/>
  <c r="T67" i="5"/>
  <c r="T68" i="5"/>
  <c r="T69" i="5"/>
  <c r="T70" i="5"/>
  <c r="T71" i="5"/>
  <c r="T72" i="5"/>
  <c r="T73" i="5"/>
  <c r="T74" i="5"/>
  <c r="T75" i="5"/>
  <c r="V65" i="5"/>
  <c r="V66" i="5"/>
  <c r="V67" i="5"/>
  <c r="V68" i="5"/>
  <c r="V69" i="5"/>
  <c r="V70" i="5"/>
  <c r="V71" i="5"/>
  <c r="V72" i="5"/>
  <c r="V73" i="5"/>
  <c r="V74" i="5"/>
  <c r="U65" i="5"/>
  <c r="U66" i="5"/>
  <c r="U67" i="5"/>
  <c r="U68" i="5"/>
  <c r="U69" i="5"/>
  <c r="U70" i="5"/>
  <c r="U71" i="5"/>
  <c r="U72" i="5"/>
  <c r="U73" i="5"/>
  <c r="U74" i="5"/>
  <c r="W68" i="5"/>
  <c r="W69" i="5"/>
  <c r="W70" i="5"/>
  <c r="W71" i="5"/>
  <c r="W72" i="5"/>
  <c r="W73" i="5"/>
  <c r="W74" i="5"/>
  <c r="W75" i="5"/>
  <c r="W105" i="1"/>
  <c r="W106" i="1"/>
  <c r="W107" i="1"/>
  <c r="W108" i="1"/>
  <c r="W109" i="1"/>
  <c r="W110" i="1"/>
  <c r="W111" i="1"/>
  <c r="G278" i="1"/>
  <c r="H278" i="1"/>
  <c r="W104" i="1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284" i="1"/>
  <c r="H284" i="1"/>
  <c r="G283" i="1"/>
  <c r="H283" i="1"/>
  <c r="G282" i="1"/>
  <c r="H282" i="1"/>
  <c r="G281" i="1"/>
  <c r="H281" i="1"/>
  <c r="G280" i="1"/>
  <c r="H280" i="1"/>
  <c r="G279" i="1"/>
  <c r="H279" i="1"/>
  <c r="G277" i="1"/>
  <c r="H277" i="1"/>
  <c r="G271" i="1"/>
  <c r="H271" i="1"/>
  <c r="G71" i="5"/>
  <c r="H7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276" i="1"/>
  <c r="H276" i="1"/>
  <c r="G275" i="1"/>
  <c r="H275" i="1"/>
  <c r="G274" i="1"/>
  <c r="H274" i="1"/>
  <c r="G273" i="1"/>
  <c r="H273" i="1"/>
  <c r="G272" i="1"/>
  <c r="H272" i="1"/>
  <c r="G270" i="1"/>
  <c r="H270" i="1"/>
  <c r="G269" i="1"/>
  <c r="H269" i="1"/>
  <c r="G73" i="5"/>
  <c r="H73" i="5"/>
  <c r="G72" i="5"/>
  <c r="H72" i="5"/>
  <c r="G70" i="5"/>
  <c r="H70" i="5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69" i="5"/>
  <c r="H69" i="5"/>
  <c r="G261" i="1"/>
  <c r="H261" i="1"/>
  <c r="G260" i="1"/>
  <c r="H260" i="1"/>
  <c r="G68" i="5"/>
  <c r="H68" i="5"/>
  <c r="G67" i="5"/>
  <c r="H67" i="5"/>
  <c r="G66" i="5"/>
  <c r="H66" i="5"/>
  <c r="W103" i="1"/>
  <c r="G259" i="1"/>
  <c r="H259" i="1"/>
  <c r="G258" i="1"/>
  <c r="H258" i="1"/>
  <c r="G257" i="1"/>
  <c r="H257" i="1"/>
  <c r="W67" i="5"/>
  <c r="G65" i="5"/>
  <c r="H65" i="5"/>
  <c r="G64" i="5"/>
  <c r="H64" i="5"/>
  <c r="W102" i="1"/>
  <c r="G256" i="1"/>
  <c r="H256" i="1"/>
  <c r="G255" i="1"/>
  <c r="H255" i="1"/>
  <c r="G254" i="1"/>
  <c r="H254" i="1"/>
  <c r="G253" i="1"/>
  <c r="H253" i="1"/>
  <c r="G252" i="1"/>
  <c r="H252" i="1"/>
  <c r="W101" i="1"/>
  <c r="W100" i="1"/>
  <c r="W66" i="5"/>
  <c r="W65" i="5"/>
  <c r="U48" i="5"/>
  <c r="G63" i="5"/>
  <c r="H63" i="5"/>
  <c r="G62" i="5"/>
  <c r="H62" i="5"/>
  <c r="G61" i="5"/>
  <c r="H61" i="5"/>
  <c r="G58" i="5"/>
  <c r="H58" i="5"/>
  <c r="G251" i="1"/>
  <c r="H251" i="1"/>
  <c r="G250" i="1"/>
  <c r="H250" i="1"/>
  <c r="G249" i="1"/>
  <c r="H249" i="1"/>
  <c r="G248" i="1"/>
  <c r="H248" i="1"/>
  <c r="G60" i="5"/>
  <c r="H60" i="5"/>
  <c r="G247" i="1"/>
  <c r="H247" i="1"/>
  <c r="T48" i="5"/>
  <c r="T49" i="5"/>
  <c r="T50" i="5"/>
  <c r="T51" i="5"/>
  <c r="T52" i="5"/>
  <c r="T53" i="5"/>
  <c r="T54" i="5"/>
  <c r="T55" i="5"/>
  <c r="T56" i="5"/>
  <c r="T57" i="5"/>
  <c r="B56" i="5"/>
  <c r="T58" i="5"/>
  <c r="T59" i="5"/>
  <c r="V48" i="5"/>
  <c r="V49" i="5"/>
  <c r="V50" i="5"/>
  <c r="V51" i="5"/>
  <c r="V52" i="5"/>
  <c r="V53" i="5"/>
  <c r="V54" i="5"/>
  <c r="V55" i="5"/>
  <c r="V56" i="5"/>
  <c r="V57" i="5"/>
  <c r="D56" i="5"/>
  <c r="V58" i="5"/>
  <c r="V59" i="5"/>
  <c r="U49" i="5"/>
  <c r="U50" i="5"/>
  <c r="U51" i="5"/>
  <c r="U52" i="5"/>
  <c r="U53" i="5"/>
  <c r="U54" i="5"/>
  <c r="U55" i="5"/>
  <c r="U56" i="5"/>
  <c r="U57" i="5"/>
  <c r="U58" i="5"/>
  <c r="U59" i="5"/>
  <c r="W59" i="5"/>
  <c r="W58" i="5"/>
  <c r="G59" i="5"/>
  <c r="H59" i="5"/>
  <c r="G57" i="5"/>
  <c r="H57" i="5"/>
  <c r="W94" i="1"/>
  <c r="W93" i="1"/>
  <c r="W92" i="1"/>
  <c r="G246" i="1"/>
  <c r="H246" i="1"/>
  <c r="G245" i="1"/>
  <c r="H245" i="1"/>
  <c r="G244" i="1"/>
  <c r="H244" i="1"/>
  <c r="G243" i="1"/>
  <c r="H243" i="1"/>
  <c r="G242" i="1"/>
  <c r="H242" i="1"/>
  <c r="G56" i="5"/>
  <c r="H56" i="5"/>
  <c r="D228" i="5"/>
  <c r="B228" i="5"/>
  <c r="W49" i="5"/>
  <c r="W50" i="5"/>
  <c r="W51" i="5"/>
  <c r="W52" i="5"/>
  <c r="W53" i="5"/>
  <c r="W54" i="5"/>
  <c r="W55" i="5"/>
  <c r="W56" i="5"/>
  <c r="W57" i="5"/>
  <c r="W48" i="5"/>
  <c r="U42" i="5"/>
  <c r="V42" i="5"/>
  <c r="W42" i="5"/>
  <c r="U41" i="5"/>
  <c r="V41" i="5"/>
  <c r="W41" i="5"/>
  <c r="T42" i="5"/>
  <c r="T41" i="5"/>
  <c r="W86" i="1"/>
  <c r="W87" i="1"/>
  <c r="W88" i="1"/>
  <c r="W89" i="1"/>
  <c r="W90" i="1"/>
  <c r="W91" i="1"/>
  <c r="W85" i="1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234" i="1"/>
  <c r="H234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33" i="5"/>
  <c r="H33" i="5"/>
  <c r="G227" i="1"/>
  <c r="H227" i="1"/>
  <c r="G45" i="5"/>
  <c r="H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2" i="5"/>
  <c r="H32" i="5"/>
  <c r="G31" i="5"/>
  <c r="H31" i="5"/>
  <c r="G29" i="5"/>
  <c r="H29" i="5"/>
  <c r="G226" i="1"/>
  <c r="H226" i="1"/>
  <c r="G225" i="1"/>
  <c r="H225" i="1"/>
  <c r="G224" i="1"/>
  <c r="H224" i="1"/>
  <c r="G30" i="5"/>
  <c r="H30" i="5"/>
  <c r="G28" i="5"/>
  <c r="H28" i="5"/>
  <c r="G27" i="5"/>
  <c r="H27" i="5"/>
  <c r="G20" i="5"/>
  <c r="H20" i="5"/>
  <c r="G223" i="1"/>
  <c r="H223" i="1"/>
  <c r="G222" i="1"/>
  <c r="H222" i="1"/>
  <c r="G221" i="1"/>
  <c r="H221" i="1"/>
  <c r="G220" i="1"/>
  <c r="H220" i="1"/>
  <c r="G26" i="5"/>
  <c r="H26" i="5"/>
  <c r="G25" i="5"/>
  <c r="H25" i="5"/>
  <c r="G24" i="5"/>
  <c r="H24" i="5"/>
  <c r="G23" i="5"/>
  <c r="H23" i="5"/>
  <c r="G22" i="5"/>
  <c r="H22" i="5"/>
  <c r="G21" i="5"/>
  <c r="H21" i="5"/>
  <c r="G19" i="5"/>
  <c r="H19" i="5"/>
  <c r="W84" i="1"/>
  <c r="W83" i="1"/>
  <c r="G219" i="1"/>
  <c r="H219" i="1"/>
  <c r="G218" i="1"/>
  <c r="H218" i="1"/>
  <c r="G18" i="5"/>
  <c r="H18" i="5"/>
  <c r="G17" i="5"/>
  <c r="H17" i="5"/>
  <c r="G16" i="5"/>
  <c r="H16" i="5"/>
  <c r="G15" i="5"/>
  <c r="H15" i="5"/>
  <c r="G14" i="5"/>
  <c r="H14" i="5"/>
  <c r="G217" i="1"/>
  <c r="H217" i="1"/>
  <c r="G216" i="1"/>
  <c r="H216" i="1"/>
  <c r="G215" i="1"/>
  <c r="H215" i="1"/>
  <c r="G214" i="1"/>
  <c r="H214" i="1"/>
  <c r="G13" i="5"/>
  <c r="H13" i="5"/>
  <c r="G12" i="5"/>
  <c r="H12" i="5"/>
  <c r="G11" i="5"/>
  <c r="H11" i="5"/>
  <c r="W76" i="1"/>
  <c r="G10" i="5"/>
  <c r="H10" i="5"/>
  <c r="G9" i="5"/>
  <c r="H9" i="5"/>
  <c r="G7" i="5"/>
  <c r="H7" i="5"/>
  <c r="G213" i="1"/>
  <c r="H213" i="1"/>
  <c r="H8" i="5"/>
  <c r="G8" i="5"/>
  <c r="G212" i="1"/>
  <c r="H212" i="1"/>
  <c r="G211" i="1"/>
  <c r="H211" i="1"/>
  <c r="U62" i="1"/>
  <c r="G210" i="1"/>
  <c r="H210" i="1"/>
  <c r="H205" i="1"/>
  <c r="G205" i="1"/>
  <c r="W75" i="1"/>
  <c r="G209" i="1"/>
  <c r="H209" i="1"/>
  <c r="W74" i="1"/>
  <c r="W73" i="1"/>
  <c r="G208" i="1"/>
  <c r="H208" i="1"/>
  <c r="G207" i="1"/>
  <c r="H207" i="1"/>
  <c r="G206" i="1"/>
  <c r="H206" i="1"/>
  <c r="G204" i="1"/>
  <c r="H204" i="1"/>
  <c r="G203" i="1"/>
  <c r="H203" i="1"/>
  <c r="G200" i="1"/>
  <c r="H200" i="1"/>
  <c r="G202" i="1"/>
  <c r="H202" i="1"/>
  <c r="G193" i="1"/>
  <c r="H193" i="1"/>
  <c r="G192" i="1"/>
  <c r="H192" i="1"/>
  <c r="G191" i="1"/>
  <c r="H191" i="1"/>
  <c r="G201" i="1"/>
  <c r="H201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W72" i="1"/>
  <c r="G190" i="1"/>
  <c r="H190" i="1"/>
  <c r="G189" i="1"/>
  <c r="H189" i="1"/>
  <c r="G188" i="1"/>
  <c r="H188" i="1"/>
  <c r="W67" i="1"/>
  <c r="W68" i="1"/>
  <c r="W69" i="1"/>
  <c r="W70" i="1"/>
  <c r="W71" i="1"/>
  <c r="W66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4" i="1"/>
  <c r="H174" i="1"/>
  <c r="G175" i="1"/>
  <c r="H175" i="1"/>
  <c r="M166" i="1"/>
  <c r="M167" i="1"/>
  <c r="M168" i="1"/>
  <c r="M169" i="1"/>
  <c r="M170" i="1"/>
  <c r="M171" i="1"/>
  <c r="M172" i="1"/>
  <c r="M173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M163" i="1"/>
  <c r="M164" i="1"/>
  <c r="M165" i="1"/>
  <c r="G165" i="1"/>
  <c r="H165" i="1"/>
  <c r="G164" i="1"/>
  <c r="H164" i="1"/>
  <c r="G163" i="1"/>
  <c r="H163" i="1"/>
  <c r="M161" i="1"/>
  <c r="M162" i="1"/>
  <c r="G162" i="1"/>
  <c r="H162" i="1"/>
  <c r="W59" i="1"/>
  <c r="W60" i="1"/>
  <c r="W58" i="1"/>
  <c r="G161" i="1"/>
  <c r="H161" i="1"/>
  <c r="M153" i="1"/>
  <c r="M154" i="1"/>
  <c r="M155" i="1"/>
  <c r="M156" i="1"/>
  <c r="M157" i="1"/>
  <c r="M158" i="1"/>
  <c r="M159" i="1"/>
  <c r="M160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M152" i="1"/>
  <c r="M151" i="1"/>
  <c r="K151" i="1"/>
  <c r="G151" i="1"/>
  <c r="H151" i="1"/>
  <c r="M144" i="1"/>
  <c r="M145" i="1"/>
  <c r="M146" i="1"/>
  <c r="M147" i="1"/>
  <c r="M148" i="1"/>
  <c r="M149" i="1"/>
  <c r="M150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M143" i="1"/>
  <c r="G143" i="1"/>
  <c r="H143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25" i="1"/>
  <c r="M123" i="1"/>
  <c r="M124" i="1"/>
  <c r="W57" i="1"/>
  <c r="W56" i="1"/>
  <c r="W55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W50" i="1"/>
  <c r="W51" i="1"/>
  <c r="W52" i="1"/>
  <c r="W53" i="1"/>
  <c r="W54" i="1"/>
  <c r="W49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M119" i="1"/>
  <c r="M120" i="1"/>
  <c r="M121" i="1"/>
  <c r="M122" i="1"/>
  <c r="G122" i="1"/>
  <c r="H122" i="1"/>
  <c r="G121" i="1"/>
  <c r="H121" i="1"/>
  <c r="G120" i="1"/>
  <c r="H120" i="1"/>
  <c r="G119" i="1"/>
  <c r="H119" i="1"/>
  <c r="G118" i="1"/>
  <c r="C3" i="4"/>
  <c r="C4" i="4"/>
  <c r="C5" i="4"/>
  <c r="C6" i="4"/>
  <c r="C8" i="4"/>
  <c r="B8" i="4"/>
  <c r="M118" i="1"/>
  <c r="H118" i="1"/>
  <c r="M107" i="1"/>
  <c r="M108" i="1"/>
  <c r="M109" i="1"/>
  <c r="M110" i="1"/>
  <c r="M111" i="1"/>
  <c r="M112" i="1"/>
  <c r="M113" i="1"/>
  <c r="M114" i="1"/>
  <c r="M115" i="1"/>
  <c r="M116" i="1"/>
  <c r="M117" i="1"/>
  <c r="G117" i="1"/>
  <c r="H117" i="1"/>
  <c r="G116" i="1"/>
  <c r="H116" i="1"/>
  <c r="G115" i="1"/>
  <c r="H115" i="1"/>
  <c r="G114" i="1"/>
  <c r="H114" i="1"/>
  <c r="M105" i="1"/>
  <c r="M106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H102" i="1"/>
  <c r="G102" i="1"/>
  <c r="G106" i="1"/>
  <c r="H106" i="1"/>
  <c r="G105" i="1"/>
  <c r="H105" i="1"/>
  <c r="G103" i="1"/>
  <c r="H103" i="1"/>
  <c r="G104" i="1"/>
  <c r="H104" i="1"/>
  <c r="G100" i="1"/>
  <c r="H100" i="1"/>
  <c r="W33" i="1"/>
  <c r="W34" i="1"/>
  <c r="W35" i="1"/>
  <c r="W36" i="1"/>
  <c r="W37" i="1"/>
  <c r="W39" i="1"/>
  <c r="W40" i="1"/>
  <c r="W41" i="1"/>
  <c r="W42" i="1"/>
  <c r="W43" i="1"/>
  <c r="W32" i="1"/>
  <c r="W19" i="1"/>
  <c r="W20" i="1"/>
  <c r="W21" i="1"/>
  <c r="W22" i="1"/>
  <c r="W23" i="1"/>
  <c r="W25" i="1"/>
  <c r="W26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36" i="1"/>
  <c r="H36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4" i="1"/>
  <c r="H74" i="1"/>
  <c r="G73" i="1"/>
  <c r="H73" i="1"/>
  <c r="G72" i="1"/>
  <c r="H72" i="1"/>
  <c r="G71" i="1"/>
  <c r="H71" i="1"/>
  <c r="G70" i="1"/>
  <c r="H70" i="1"/>
  <c r="G69" i="1"/>
  <c r="H69" i="1"/>
  <c r="G66" i="1"/>
  <c r="H66" i="1"/>
  <c r="G68" i="1"/>
  <c r="H68" i="1"/>
  <c r="G67" i="1"/>
  <c r="H67" i="1"/>
  <c r="G65" i="1"/>
  <c r="H65" i="1"/>
  <c r="G64" i="1"/>
  <c r="H64" i="1"/>
  <c r="G63" i="1"/>
  <c r="H63" i="1"/>
  <c r="G61" i="1"/>
  <c r="H61" i="1"/>
  <c r="G62" i="1"/>
  <c r="H62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L97" i="2"/>
  <c r="M97" i="2"/>
  <c r="N97" i="2"/>
  <c r="O97" i="2"/>
  <c r="P97" i="2"/>
  <c r="Q97" i="2"/>
  <c r="K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96" i="2"/>
  <c r="B96" i="2"/>
  <c r="D96" i="2"/>
  <c r="E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G48" i="1"/>
  <c r="H48" i="1"/>
  <c r="G47" i="1"/>
  <c r="H47" i="1"/>
  <c r="A95" i="2"/>
  <c r="B95" i="2"/>
  <c r="C95" i="2"/>
  <c r="D95" i="2"/>
  <c r="E95" i="2"/>
  <c r="F95" i="2"/>
  <c r="G95" i="2"/>
  <c r="H95" i="2"/>
  <c r="I95" i="2"/>
  <c r="J95" i="2"/>
  <c r="K94" i="2"/>
  <c r="L94" i="2"/>
  <c r="M94" i="2"/>
  <c r="N94" i="2"/>
  <c r="O94" i="2"/>
  <c r="P94" i="2"/>
  <c r="Q94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Q92" i="2"/>
  <c r="P92" i="2"/>
  <c r="O92" i="2"/>
  <c r="N92" i="2"/>
  <c r="L92" i="2"/>
  <c r="M92" i="2"/>
  <c r="K92" i="2"/>
  <c r="E93" i="2"/>
  <c r="F93" i="2"/>
  <c r="G93" i="2"/>
  <c r="A93" i="2"/>
  <c r="B93" i="2"/>
  <c r="C93" i="2"/>
  <c r="D93" i="2"/>
  <c r="H93" i="2"/>
  <c r="I93" i="2"/>
  <c r="J93" i="2"/>
  <c r="A92" i="2"/>
  <c r="B92" i="2"/>
  <c r="C92" i="2"/>
  <c r="D92" i="2"/>
  <c r="H92" i="2"/>
  <c r="I92" i="2"/>
  <c r="J92" i="2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L90" i="2"/>
  <c r="M90" i="2"/>
  <c r="K90" i="2"/>
  <c r="Q90" i="2"/>
  <c r="A91" i="2"/>
  <c r="B91" i="2"/>
  <c r="C91" i="2"/>
  <c r="D91" i="2"/>
  <c r="E91" i="2"/>
  <c r="F91" i="2"/>
  <c r="G91" i="2"/>
  <c r="H91" i="2"/>
  <c r="I91" i="2"/>
  <c r="J91" i="2"/>
  <c r="G39" i="1"/>
  <c r="H39" i="1"/>
  <c r="A90" i="2"/>
  <c r="B90" i="2"/>
  <c r="C90" i="2"/>
  <c r="D90" i="2"/>
  <c r="E90" i="2"/>
  <c r="F90" i="2"/>
  <c r="G90" i="2"/>
  <c r="H90" i="2"/>
  <c r="I90" i="2"/>
  <c r="J90" i="2"/>
  <c r="K88" i="2"/>
  <c r="Q88" i="2"/>
  <c r="P88" i="2"/>
  <c r="M88" i="2"/>
  <c r="N88" i="2"/>
  <c r="O88" i="2"/>
  <c r="L88" i="2"/>
  <c r="A89" i="2"/>
  <c r="B89" i="2"/>
  <c r="C89" i="2"/>
  <c r="D89" i="2"/>
  <c r="E89" i="2"/>
  <c r="F89" i="2"/>
  <c r="G89" i="2"/>
  <c r="H89" i="2"/>
  <c r="I89" i="2"/>
  <c r="J89" i="2"/>
  <c r="Q87" i="2"/>
  <c r="P87" i="2"/>
  <c r="L87" i="2"/>
  <c r="M87" i="2"/>
  <c r="N87" i="2"/>
  <c r="O87" i="2"/>
  <c r="K87" i="2"/>
  <c r="J88" i="2"/>
  <c r="A88" i="2"/>
  <c r="B88" i="2"/>
  <c r="C88" i="2"/>
  <c r="D88" i="2"/>
  <c r="E88" i="2"/>
  <c r="F88" i="2"/>
  <c r="G88" i="2"/>
  <c r="H88" i="2"/>
  <c r="I88" i="2"/>
  <c r="G37" i="1"/>
  <c r="H37" i="1"/>
  <c r="G38" i="1"/>
  <c r="H38" i="1"/>
  <c r="K66" i="2"/>
  <c r="K67" i="2"/>
  <c r="K68" i="2"/>
  <c r="K69" i="2"/>
  <c r="K70" i="2"/>
  <c r="K58" i="2"/>
  <c r="K59" i="2"/>
  <c r="K60" i="2"/>
  <c r="K61" i="2"/>
  <c r="K62" i="2"/>
  <c r="K63" i="2"/>
  <c r="K64" i="2"/>
  <c r="K65" i="2"/>
  <c r="Q18" i="2"/>
  <c r="K71" i="2"/>
  <c r="Q19" i="2"/>
  <c r="K72" i="2"/>
  <c r="K73" i="2"/>
  <c r="K74" i="2"/>
  <c r="K75" i="2"/>
  <c r="K76" i="2"/>
  <c r="Q33" i="2"/>
  <c r="K86" i="2"/>
  <c r="Q86" i="2"/>
  <c r="P86" i="2"/>
  <c r="M86" i="2"/>
  <c r="N86" i="2"/>
  <c r="O86" i="2"/>
  <c r="L86" i="2"/>
  <c r="A87" i="2"/>
  <c r="B87" i="2"/>
  <c r="C87" i="2"/>
  <c r="D87" i="2"/>
  <c r="E87" i="2"/>
  <c r="F87" i="2"/>
  <c r="G87" i="2"/>
  <c r="H87" i="2"/>
  <c r="I87" i="2"/>
  <c r="J87" i="2"/>
  <c r="J86" i="2"/>
  <c r="J85" i="2"/>
  <c r="K85" i="2"/>
  <c r="L85" i="2"/>
  <c r="M85" i="2"/>
  <c r="N85" i="2"/>
  <c r="O85" i="2"/>
  <c r="P85" i="2"/>
  <c r="Q85" i="2"/>
  <c r="A84" i="2"/>
  <c r="B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L83" i="2"/>
  <c r="M83" i="2"/>
  <c r="N83" i="2"/>
  <c r="O83" i="2"/>
  <c r="P83" i="2"/>
  <c r="K84" i="2"/>
  <c r="L84" i="2"/>
  <c r="M84" i="2"/>
  <c r="N84" i="2"/>
  <c r="O84" i="2"/>
  <c r="P84" i="2"/>
  <c r="Q84" i="2"/>
  <c r="Q82" i="2"/>
  <c r="P82" i="2"/>
  <c r="L82" i="2"/>
  <c r="M82" i="2"/>
  <c r="N82" i="2"/>
  <c r="O82" i="2"/>
  <c r="K82" i="2"/>
  <c r="A83" i="2"/>
  <c r="B83" i="2"/>
  <c r="C83" i="2"/>
  <c r="D83" i="2"/>
  <c r="E83" i="2"/>
  <c r="F83" i="2"/>
  <c r="G83" i="2"/>
  <c r="H83" i="2"/>
  <c r="I83" i="2"/>
  <c r="K77" i="2"/>
  <c r="K78" i="2"/>
  <c r="Q26" i="2"/>
  <c r="K79" i="2"/>
  <c r="Q28" i="2"/>
  <c r="K81" i="2"/>
  <c r="Q81" i="2"/>
  <c r="P81" i="2"/>
  <c r="L81" i="2"/>
  <c r="M81" i="2"/>
  <c r="N81" i="2"/>
  <c r="O81" i="2"/>
  <c r="I82" i="2"/>
  <c r="H82" i="2"/>
  <c r="F82" i="2"/>
  <c r="G82" i="2"/>
  <c r="A82" i="2"/>
  <c r="B82" i="2"/>
  <c r="C82" i="2"/>
  <c r="D82" i="2"/>
  <c r="E82" i="2"/>
  <c r="Q27" i="2"/>
  <c r="K80" i="2"/>
  <c r="Q80" i="2"/>
  <c r="P80" i="2"/>
  <c r="M80" i="2"/>
  <c r="N80" i="2"/>
  <c r="O80" i="2"/>
  <c r="L80" i="2"/>
  <c r="H79" i="2"/>
  <c r="H80" i="2"/>
  <c r="H81" i="2"/>
  <c r="A81" i="2"/>
  <c r="B81" i="2"/>
  <c r="C81" i="2"/>
  <c r="D81" i="2"/>
  <c r="E81" i="2"/>
  <c r="I81" i="2"/>
  <c r="A80" i="2"/>
  <c r="B80" i="2"/>
  <c r="C80" i="2"/>
  <c r="D80" i="2"/>
  <c r="E80" i="2"/>
  <c r="F80" i="2"/>
  <c r="G80" i="2"/>
  <c r="I80" i="2"/>
  <c r="A79" i="2"/>
  <c r="G35" i="1"/>
  <c r="H35" i="1"/>
  <c r="G34" i="1"/>
  <c r="H34" i="1"/>
  <c r="Q79" i="2"/>
  <c r="P79" i="2"/>
  <c r="M79" i="2"/>
  <c r="N79" i="2"/>
  <c r="O79" i="2"/>
  <c r="L79" i="2"/>
  <c r="L78" i="2"/>
  <c r="M78" i="2"/>
  <c r="N78" i="2"/>
  <c r="O78" i="2"/>
  <c r="P78" i="2"/>
  <c r="Q78" i="2"/>
  <c r="D79" i="2"/>
  <c r="C79" i="2"/>
  <c r="B79" i="2"/>
  <c r="E79" i="2"/>
  <c r="F79" i="2"/>
  <c r="G79" i="2"/>
  <c r="I79" i="2"/>
  <c r="L77" i="2"/>
  <c r="M77" i="2"/>
  <c r="N77" i="2"/>
  <c r="O77" i="2"/>
  <c r="P77" i="2"/>
  <c r="Q77" i="2"/>
  <c r="A78" i="2"/>
  <c r="B78" i="2"/>
  <c r="E78" i="2"/>
  <c r="F78" i="2"/>
  <c r="G78" i="2"/>
  <c r="I78" i="2"/>
  <c r="A77" i="2"/>
  <c r="B77" i="2"/>
  <c r="C77" i="2"/>
  <c r="D77" i="2"/>
  <c r="E77" i="2"/>
  <c r="F77" i="2"/>
  <c r="G77" i="2"/>
  <c r="H77" i="2"/>
  <c r="I77" i="2"/>
  <c r="L76" i="2"/>
  <c r="M76" i="2"/>
  <c r="N76" i="2"/>
  <c r="O76" i="2"/>
  <c r="P76" i="2"/>
  <c r="Q76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4" i="2"/>
  <c r="J65" i="2"/>
  <c r="J76" i="2"/>
  <c r="G33" i="1"/>
  <c r="H33" i="1"/>
  <c r="A75" i="2"/>
  <c r="B75" i="2"/>
  <c r="C75" i="2"/>
  <c r="D75" i="2"/>
  <c r="E75" i="2"/>
  <c r="F75" i="2"/>
  <c r="G75" i="2"/>
  <c r="H75" i="2"/>
  <c r="I75" i="2"/>
  <c r="L74" i="2"/>
  <c r="M74" i="2"/>
  <c r="N74" i="2"/>
  <c r="O74" i="2"/>
  <c r="P74" i="2"/>
  <c r="Q74" i="2"/>
  <c r="Q73" i="2"/>
  <c r="P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G32" i="1"/>
  <c r="H32" i="1"/>
  <c r="A72" i="2"/>
  <c r="B72" i="2"/>
  <c r="C72" i="2"/>
  <c r="D72" i="2"/>
  <c r="E72" i="2"/>
  <c r="F72" i="2"/>
  <c r="G72" i="2"/>
  <c r="H72" i="2"/>
  <c r="I72" i="2"/>
  <c r="Q71" i="2"/>
  <c r="P71" i="2"/>
  <c r="L71" i="2"/>
  <c r="M71" i="2"/>
  <c r="N71" i="2"/>
  <c r="O71" i="2"/>
  <c r="Q69" i="2"/>
  <c r="Q70" i="2"/>
  <c r="L70" i="2"/>
  <c r="M70" i="2"/>
  <c r="N70" i="2"/>
  <c r="O70" i="2"/>
  <c r="P70" i="2"/>
  <c r="A71" i="2"/>
  <c r="B71" i="2"/>
  <c r="C71" i="2"/>
  <c r="D71" i="2"/>
  <c r="E71" i="2"/>
  <c r="F71" i="2"/>
  <c r="G71" i="2"/>
  <c r="H71" i="2"/>
  <c r="I71" i="2"/>
  <c r="A70" i="2"/>
  <c r="B70" i="2"/>
  <c r="C70" i="2"/>
  <c r="D70" i="2"/>
  <c r="E70" i="2"/>
  <c r="F70" i="2"/>
  <c r="G70" i="2"/>
  <c r="H70" i="2"/>
  <c r="I70" i="2"/>
  <c r="L69" i="2"/>
  <c r="M69" i="2"/>
  <c r="N69" i="2"/>
  <c r="O69" i="2"/>
  <c r="P69" i="2"/>
  <c r="A69" i="2"/>
  <c r="B69" i="2"/>
  <c r="C69" i="2"/>
  <c r="D69" i="2"/>
  <c r="E69" i="2"/>
  <c r="F69" i="2"/>
  <c r="G69" i="2"/>
  <c r="H69" i="2"/>
  <c r="I69" i="2"/>
  <c r="L68" i="2"/>
  <c r="M68" i="2"/>
  <c r="N68" i="2"/>
  <c r="O68" i="2"/>
  <c r="P68" i="2"/>
  <c r="Q68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A67" i="2"/>
  <c r="B67" i="2"/>
  <c r="C67" i="2"/>
  <c r="D67" i="2"/>
  <c r="E67" i="2"/>
  <c r="F67" i="2"/>
  <c r="G67" i="2"/>
  <c r="H67" i="2"/>
  <c r="I67" i="2"/>
  <c r="Q66" i="2"/>
  <c r="P66" i="2"/>
  <c r="L66" i="2"/>
  <c r="M66" i="2"/>
  <c r="N66" i="2"/>
  <c r="O66" i="2"/>
  <c r="G31" i="1"/>
  <c r="H31" i="1"/>
  <c r="Q65" i="2"/>
  <c r="P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Y65" i="2"/>
  <c r="X65" i="2"/>
  <c r="W65" i="2"/>
  <c r="AE64" i="2"/>
  <c r="AD64" i="2"/>
  <c r="AC64" i="2"/>
  <c r="A65" i="2"/>
  <c r="B65" i="2"/>
  <c r="C65" i="2"/>
  <c r="D65" i="2"/>
  <c r="E65" i="2"/>
  <c r="F65" i="2"/>
  <c r="G65" i="2"/>
  <c r="H65" i="2"/>
  <c r="I65" i="2"/>
  <c r="L64" i="2"/>
  <c r="M64" i="2"/>
  <c r="N64" i="2"/>
  <c r="O64" i="2"/>
  <c r="P64" i="2"/>
  <c r="Q64" i="2"/>
  <c r="A64" i="2"/>
  <c r="B64" i="2"/>
  <c r="C64" i="2"/>
  <c r="D64" i="2"/>
  <c r="E64" i="2"/>
  <c r="F64" i="2"/>
  <c r="G64" i="2"/>
  <c r="H64" i="2"/>
  <c r="I64" i="2"/>
  <c r="Q63" i="2"/>
  <c r="L63" i="2"/>
  <c r="M63" i="2"/>
  <c r="N63" i="2"/>
  <c r="O63" i="2"/>
  <c r="P63" i="2"/>
  <c r="J63" i="2"/>
  <c r="C63" i="2"/>
  <c r="D63" i="2"/>
  <c r="E63" i="2"/>
  <c r="F63" i="2"/>
  <c r="G63" i="2"/>
  <c r="H63" i="2"/>
  <c r="I63" i="2"/>
  <c r="B63" i="2"/>
  <c r="A63" i="2"/>
  <c r="Q62" i="2"/>
  <c r="P62" i="2"/>
  <c r="L62" i="2"/>
  <c r="M62" i="2"/>
  <c r="N62" i="2"/>
  <c r="O62" i="2"/>
  <c r="A62" i="2"/>
  <c r="B62" i="2"/>
  <c r="C62" i="2"/>
  <c r="D62" i="2"/>
  <c r="E62" i="2"/>
  <c r="F62" i="2"/>
  <c r="G62" i="2"/>
  <c r="H62" i="2"/>
  <c r="I62" i="2"/>
  <c r="G30" i="1"/>
  <c r="H30" i="1"/>
  <c r="L61" i="2"/>
  <c r="M61" i="2"/>
  <c r="N61" i="2"/>
  <c r="P61" i="2"/>
  <c r="A61" i="2"/>
  <c r="B61" i="2"/>
  <c r="C61" i="2"/>
  <c r="D61" i="2"/>
  <c r="E61" i="2"/>
  <c r="F61" i="2"/>
  <c r="G61" i="2"/>
  <c r="H61" i="2"/>
  <c r="I61" i="2"/>
  <c r="L60" i="2"/>
  <c r="M60" i="2"/>
  <c r="N60" i="2"/>
  <c r="O60" i="2"/>
  <c r="P60" i="2"/>
  <c r="Q60" i="2"/>
  <c r="A60" i="2"/>
  <c r="B60" i="2"/>
  <c r="C60" i="2"/>
  <c r="D60" i="2"/>
  <c r="E60" i="2"/>
  <c r="F60" i="2"/>
  <c r="G60" i="2"/>
  <c r="H60" i="2"/>
  <c r="I60" i="2"/>
  <c r="Q58" i="2"/>
  <c r="Q59" i="2"/>
  <c r="I58" i="2"/>
  <c r="I59" i="2"/>
  <c r="I56" i="2"/>
  <c r="E59" i="2"/>
  <c r="F59" i="2"/>
  <c r="A59" i="2"/>
  <c r="B59" i="2"/>
  <c r="C59" i="2"/>
  <c r="D59" i="2"/>
  <c r="G59" i="2"/>
  <c r="H59" i="2"/>
  <c r="L59" i="2"/>
  <c r="M59" i="2"/>
  <c r="N59" i="2"/>
  <c r="O59" i="2"/>
  <c r="P59" i="2"/>
  <c r="O58" i="2"/>
  <c r="L58" i="2"/>
  <c r="M58" i="2"/>
  <c r="N58" i="2"/>
  <c r="P58" i="2"/>
  <c r="B57" i="2"/>
  <c r="B58" i="2"/>
  <c r="B56" i="2"/>
  <c r="A57" i="2"/>
  <c r="A58" i="2"/>
  <c r="A56" i="2"/>
  <c r="C56" i="2"/>
  <c r="P56" i="2"/>
  <c r="N56" i="2"/>
  <c r="M56" i="2"/>
  <c r="L56" i="2"/>
  <c r="K56" i="2"/>
  <c r="D57" i="2"/>
  <c r="E57" i="2"/>
  <c r="F57" i="2"/>
  <c r="G57" i="2"/>
  <c r="H57" i="2"/>
  <c r="C58" i="2"/>
  <c r="D58" i="2"/>
  <c r="G58" i="2"/>
  <c r="H58" i="2"/>
  <c r="H56" i="2"/>
  <c r="F56" i="2"/>
  <c r="G56" i="2"/>
  <c r="E56" i="2"/>
  <c r="D56" i="2"/>
  <c r="G7" i="1"/>
  <c r="H7" i="1"/>
  <c r="G8" i="1"/>
  <c r="H8" i="1"/>
  <c r="G9" i="1"/>
  <c r="H9" i="1"/>
  <c r="G10" i="1"/>
  <c r="H10" i="1"/>
  <c r="G11" i="1"/>
  <c r="H11" i="1"/>
  <c r="G12" i="1"/>
  <c r="H12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</calcChain>
</file>

<file path=xl/sharedStrings.xml><?xml version="1.0" encoding="utf-8"?>
<sst xmlns="http://schemas.openxmlformats.org/spreadsheetml/2006/main" count="413" uniqueCount="137">
  <si>
    <t>Date</t>
  </si>
  <si>
    <t>$</t>
  </si>
  <si>
    <t>$/gal</t>
  </si>
  <si>
    <t>gal.</t>
  </si>
  <si>
    <t>miles</t>
  </si>
  <si>
    <t>$/mile</t>
  </si>
  <si>
    <t>mileage</t>
  </si>
  <si>
    <t>-</t>
  </si>
  <si>
    <t>-</t>
  </si>
  <si>
    <t>-</t>
  </si>
  <si>
    <t>-</t>
  </si>
  <si>
    <t>-</t>
  </si>
  <si>
    <t>-</t>
  </si>
  <si>
    <t>-</t>
  </si>
  <si>
    <t>total</t>
  </si>
  <si>
    <t>Depart Chi</t>
  </si>
  <si>
    <t>Lk Shr Drve</t>
  </si>
  <si>
    <t>I-55</t>
  </si>
  <si>
    <t>Cass Ave</t>
  </si>
  <si>
    <t>Lab</t>
  </si>
  <si>
    <t>Depart Lab</t>
  </si>
  <si>
    <t>Fullerton</t>
  </si>
  <si>
    <t>Thu</t>
  </si>
  <si>
    <t>Fri</t>
  </si>
  <si>
    <t>-</t>
  </si>
  <si>
    <t>missed</t>
  </si>
  <si>
    <t>To Lk Shr Dr</t>
  </si>
  <si>
    <t>LSD--&gt;I-55</t>
  </si>
  <si>
    <t>Cass--&gt;Lab</t>
  </si>
  <si>
    <t>LSD--&gt;Lab</t>
  </si>
  <si>
    <t>Lab--&gt;I-55</t>
  </si>
  <si>
    <t>I-55--&gt;294 Br.</t>
  </si>
  <si>
    <t>294 Br.--&gt;Cass</t>
  </si>
  <si>
    <t>LSD--&gt;Fuller.</t>
  </si>
  <si>
    <t>Fuller.--&gt;Park</t>
  </si>
  <si>
    <t>Park</t>
  </si>
  <si>
    <t>Lab--&gt;Fuller.</t>
  </si>
  <si>
    <t>Tue</t>
  </si>
  <si>
    <t>Wed</t>
  </si>
  <si>
    <t>294 Bridge</t>
  </si>
  <si>
    <t>Trip</t>
  </si>
  <si>
    <t>misc.</t>
  </si>
  <si>
    <t>..stop for gas.. 9 min.</t>
  </si>
  <si>
    <t>Mon</t>
  </si>
  <si>
    <t>*</t>
  </si>
  <si>
    <t>Cass--&gt;294 Br.</t>
  </si>
  <si>
    <t>294 Br.--&gt;LSD</t>
  </si>
  <si>
    <t>..stop for gas..</t>
  </si>
  <si>
    <t>gas ,groceries, etc.</t>
  </si>
  <si>
    <t>groceries</t>
  </si>
  <si>
    <t>c</t>
  </si>
  <si>
    <t>c,n</t>
  </si>
  <si>
    <t>n</t>
  </si>
  <si>
    <t>accident</t>
  </si>
  <si>
    <t>construction</t>
  </si>
  <si>
    <t>LSD at North Ave</t>
  </si>
  <si>
    <t>exit LSD @ N. Ave</t>
  </si>
  <si>
    <t>ch. Eng. Light</t>
  </si>
  <si>
    <t>gas, groceries</t>
  </si>
  <si>
    <t>gas</t>
  </si>
  <si>
    <t>snow</t>
  </si>
  <si>
    <t>errand</t>
  </si>
  <si>
    <t>s</t>
  </si>
  <si>
    <t>n, aldermans..</t>
  </si>
  <si>
    <t>n, pkng pass</t>
  </si>
  <si>
    <t>265.0+ ~120 approx. mileage</t>
  </si>
  <si>
    <t>year</t>
  </si>
  <si>
    <t>total $ spent</t>
  </si>
  <si>
    <t>total miles</t>
  </si>
  <si>
    <t>total gallons</t>
  </si>
  <si>
    <t>total mileage</t>
  </si>
  <si>
    <t>sum of 18-Feb and 21-Feb</t>
  </si>
  <si>
    <t>3-7-07; oil change, $22.00</t>
  </si>
  <si>
    <t>mi since oil change</t>
  </si>
  <si>
    <t>gas $</t>
  </si>
  <si>
    <t>bike home</t>
  </si>
  <si>
    <t>bike in</t>
  </si>
  <si>
    <t>comments</t>
  </si>
  <si>
    <t>month</t>
  </si>
  <si>
    <t>10-22-07; new tires</t>
  </si>
  <si>
    <t>7-3-07; o. chng, r. brks, sp. snsr</t>
  </si>
  <si>
    <t>12-26-06; side mirror</t>
  </si>
  <si>
    <t>12-19-07; oil change &amp; r. blinker</t>
  </si>
  <si>
    <t>12-29-07; headlight assembly</t>
  </si>
  <si>
    <t>12-26-07; inspection</t>
  </si>
  <si>
    <t>12-28-07; brake work</t>
  </si>
  <si>
    <t>Avg. $/gal</t>
  </si>
  <si>
    <t>1-12-08; headlight bulb</t>
  </si>
  <si>
    <t>* mlg reset after oil change</t>
  </si>
  <si>
    <t>* crystal accidentally zeroed…</t>
  </si>
  <si>
    <t>* tank filled in parts.</t>
  </si>
  <si>
    <t>* mileage may be inaccurate</t>
  </si>
  <si>
    <t>Reset by Toyota</t>
  </si>
  <si>
    <t>Date washed out; May ?</t>
  </si>
  <si>
    <t>Cavelier</t>
  </si>
  <si>
    <t>From EIA.gov</t>
  </si>
  <si>
    <t>AVG gas prices</t>
  </si>
  <si>
    <t>Purchase Information</t>
  </si>
  <si>
    <t>Date:</t>
  </si>
  <si>
    <t>Mileage</t>
  </si>
  <si>
    <t>Maintenance</t>
  </si>
  <si>
    <t>Fuel Pump Assembly, Fuel Filter</t>
  </si>
  <si>
    <t>Lube, Oil, and Filter</t>
  </si>
  <si>
    <t>Towing</t>
  </si>
  <si>
    <t>Inspection, Battery Replacement, Belt Tensioner</t>
  </si>
  <si>
    <t>Oil Change</t>
  </si>
  <si>
    <t>Courtesy Check</t>
  </si>
  <si>
    <t>Oil change</t>
  </si>
  <si>
    <t>Inspection, bulbs, tire package</t>
  </si>
  <si>
    <t>Oil change, inspection</t>
  </si>
  <si>
    <t>Valve cover gasket, oil change, air filter coolant flush, transmission flush, tune-up</t>
  </si>
  <si>
    <t>oil change, wheel balance</t>
  </si>
  <si>
    <t>Headlight, marker light</t>
  </si>
  <si>
    <t>Darien Philips</t>
  </si>
  <si>
    <t>bulb, bulb grease</t>
  </si>
  <si>
    <t>Inspection</t>
  </si>
  <si>
    <t>Towing car</t>
  </si>
  <si>
    <t>Transmission fluid, engine maintenance/repair</t>
  </si>
  <si>
    <t>Shocks, brakes, tire service</t>
  </si>
  <si>
    <t>side mirror</t>
  </si>
  <si>
    <t>Oil change, rear shoes, repair speed sensor</t>
  </si>
  <si>
    <t>Tire balance, rotation</t>
  </si>
  <si>
    <t>valve cover gasket, oil pressure sending switch, valve cover gasket set</t>
  </si>
  <si>
    <t>Manifold absolute pressure sensor</t>
  </si>
  <si>
    <t>Oil change, rotation, oil drain plug</t>
  </si>
  <si>
    <t>Pigtail socket, electronic repair kit, headlight repair</t>
  </si>
  <si>
    <t>Oil change, air filter</t>
  </si>
  <si>
    <t>Oil change, turn signal, inspection</t>
  </si>
  <si>
    <t>Oil change, inspection, tune up, transmission fluid exchange</t>
  </si>
  <si>
    <t>Tire package, alignment, oil change</t>
  </si>
  <si>
    <t>Emissions inspection</t>
  </si>
  <si>
    <t>Inspection, brake service, flush brake systems</t>
  </si>
  <si>
    <t>Oil change, engine diagnostics</t>
  </si>
  <si>
    <t>Manassas</t>
  </si>
  <si>
    <t>Greene; month unk</t>
  </si>
  <si>
    <t>Miles estimated; cleared by Toyota</t>
  </si>
  <si>
    <t>two receipts: somebody added $10 randomly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</si>
</sst>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-* #,##0.00\ &quot;$&quot;_-;\-* #,##0.00\ &quot;$&quot;_-;_-* &quot;-&quot;??\ &quot;$&quot;_-;_-@_-"/>
    <numFmt numFmtId="165" formatCode="0.0"/>
    <numFmt numFmtId="166" formatCode="mm/dd/yy"/>
    <numFmt numFmtId="167" formatCode="0.000"/>
    <numFmt numFmtId="168" formatCode="[$-409]d\-mmm;@"/>
    <numFmt numFmtId="169" formatCode="&quot;$&quot;#,##0.00"/>
    <numFmt numFmtId="170" formatCode="h:mm;@"/>
    <numFmt numFmtId="171" formatCode="m/d;@"/>
    <numFmt numFmtId="172" formatCode="0.0000"/>
    <numFmt numFmtId="173" formatCode="yyyy"/>
    <numFmt numFmtId="174" formatCode="\(\R\)\ 0.0"/>
    <numFmt numFmtId="175" formatCode="0.0_);\(0.0\)"/>
    <numFmt numFmtId="176" formatCode="#,##0.0_);\(#,##0.0\)"/>
    <numFmt numFmtId="177" formatCode="\(\R\)\ General"/>
    <numFmt numFmtId="178" formatCode="[$-409]d\-mmm\-yy;@"/>
  </numFmts>
  <fonts count="16" x14ac:knownFonts="1">
    <font>
      <sz val="10"/>
      <name val="Luxi Sans"/>
      <family val="2"/>
    </font>
    <font>
      <sz val="10"/>
      <name val="Luxi Sans"/>
      <family val="2"/>
    </font>
    <font>
      <i/>
      <sz val="10"/>
      <name val="Luxi Sans"/>
      <family val="2"/>
    </font>
    <font>
      <b/>
      <i/>
      <sz val="10"/>
      <name val="Luxi Sans"/>
      <family val="2"/>
    </font>
    <font>
      <sz val="8"/>
      <name val="Luxi Sans"/>
      <family val="2"/>
    </font>
    <font>
      <b/>
      <sz val="9"/>
      <name val="Luxi Sans"/>
    </font>
    <font>
      <b/>
      <sz val="10"/>
      <name val="Luxi Sans"/>
    </font>
    <font>
      <i/>
      <sz val="10"/>
      <name val="Luxi Sans"/>
      <family val="2"/>
    </font>
    <font>
      <sz val="10"/>
      <name val="Luxi Sans"/>
      <family val="2"/>
    </font>
    <font>
      <b/>
      <sz val="7"/>
      <name val="Luxi Sans"/>
    </font>
    <font>
      <u/>
      <sz val="10"/>
      <color theme="10"/>
      <name val="Luxi Sans"/>
      <family val="2"/>
    </font>
    <font>
      <u/>
      <sz val="10"/>
      <color theme="11"/>
      <name val="Luxi Sans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name val="Helv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14" fillId="0" borderId="0">
      <alignment horizontal="left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2"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6" fillId="0" borderId="0" xfId="0" applyFont="1"/>
    <xf numFmtId="168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left"/>
    </xf>
    <xf numFmtId="2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1" fillId="0" borderId="0" xfId="0" applyNumberFormat="1" applyFont="1"/>
    <xf numFmtId="165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7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7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8" xfId="0" applyNumberFormat="1" applyFont="1" applyBorder="1"/>
    <xf numFmtId="165" fontId="1" fillId="0" borderId="8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2" fontId="1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165" fontId="1" fillId="0" borderId="0" xfId="1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169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6" xfId="0" applyNumberFormat="1" applyFont="1" applyBorder="1"/>
    <xf numFmtId="0" fontId="0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0" xfId="1" applyNumberFormat="1" applyFont="1" applyAlignment="1">
      <alignment horizontal="right"/>
    </xf>
    <xf numFmtId="169" fontId="1" fillId="0" borderId="0" xfId="0" applyNumberFormat="1" applyFont="1"/>
    <xf numFmtId="173" fontId="0" fillId="0" borderId="0" xfId="0" applyNumberFormat="1"/>
    <xf numFmtId="0" fontId="0" fillId="0" borderId="0" xfId="0"/>
    <xf numFmtId="165" fontId="12" fillId="0" borderId="0" xfId="0" applyNumberFormat="1" applyFont="1" applyFill="1" applyAlignment="1">
      <alignment horizontal="right"/>
    </xf>
    <xf numFmtId="174" fontId="12" fillId="0" borderId="0" xfId="0" applyNumberFormat="1" applyFont="1" applyFill="1" applyAlignment="1">
      <alignment horizontal="right"/>
    </xf>
    <xf numFmtId="175" fontId="12" fillId="0" borderId="0" xfId="0" applyNumberFormat="1" applyFont="1" applyFill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76" fontId="12" fillId="0" borderId="0" xfId="6" applyNumberFormat="1" applyFont="1" applyFill="1" applyBorder="1" applyAlignment="1" applyProtection="1">
      <alignment horizontal="right" vertical="center"/>
    </xf>
    <xf numFmtId="0" fontId="15" fillId="0" borderId="10" xfId="7" applyNumberFormat="1" applyFont="1" applyFill="1" applyBorder="1" applyAlignment="1">
      <alignment horizontal="center"/>
    </xf>
    <xf numFmtId="0" fontId="15" fillId="0" borderId="10" xfId="0" applyNumberFormat="1" applyFont="1" applyFill="1" applyBorder="1" applyAlignment="1">
      <alignment horizontal="center"/>
    </xf>
    <xf numFmtId="177" fontId="15" fillId="0" borderId="1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78" fontId="0" fillId="0" borderId="0" xfId="0" applyNumberFormat="1" applyFont="1" applyAlignment="1">
      <alignment horizontal="center"/>
    </xf>
    <xf numFmtId="2" fontId="0" fillId="0" borderId="0" xfId="0" applyNumberFormat="1" applyFont="1"/>
    <xf numFmtId="165" fontId="0" fillId="0" borderId="0" xfId="0" applyNumberFormat="1" applyFont="1"/>
  </cellXfs>
  <cellStyles count="28">
    <cellStyle name="Currency" xfId="1" builtinId="4"/>
    <cellStyle name="Followed Hyperlink" xfId="3" builtinId="9" hidden="1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8" xfId="6"/>
    <cellStyle name="Source Text" xfId="7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</a:t>
            </a:r>
            <a:r>
              <a:rPr lang="en-US" baseline="0"/>
              <a:t> Mileage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7569335083115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Sheet1!$F$7:$F$17</c:f>
              <c:numCache>
                <c:formatCode>0.0</c:formatCode>
                <c:ptCount val="11"/>
                <c:pt idx="0">
                  <c:v>28.56484224205477</c:v>
                </c:pt>
                <c:pt idx="1">
                  <c:v>29.72011243921231</c:v>
                </c:pt>
                <c:pt idx="2">
                  <c:v>29.3868457250101</c:v>
                </c:pt>
                <c:pt idx="3">
                  <c:v>28.9982739516653</c:v>
                </c:pt>
                <c:pt idx="4">
                  <c:v>29.12120260617004</c:v>
                </c:pt>
                <c:pt idx="5">
                  <c:v>30.13148247474424</c:v>
                </c:pt>
                <c:pt idx="6">
                  <c:v>29.110336046061</c:v>
                </c:pt>
                <c:pt idx="7">
                  <c:v>23.80541350444611</c:v>
                </c:pt>
                <c:pt idx="8">
                  <c:v>24.96035538949472</c:v>
                </c:pt>
                <c:pt idx="9">
                  <c:v>25.29032710772217</c:v>
                </c:pt>
                <c:pt idx="10">
                  <c:v>21.72658509174022</c:v>
                </c:pt>
              </c:numCache>
            </c:numRef>
          </c:yVal>
          <c:smooth val="0"/>
        </c:ser>
        <c:ser>
          <c:idx val="1"/>
          <c:order val="1"/>
          <c:tx>
            <c:v>Corolla</c:v>
          </c:tx>
          <c:spPr>
            <a:ln w="47625">
              <a:noFill/>
            </a:ln>
          </c:spPr>
          <c:xVal>
            <c:numRef>
              <c:f>Sheet1!$I$10:$I$16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xVal>
          <c:yVal>
            <c:numRef>
              <c:f>Sheet1!$M$10:$M$16</c:f>
              <c:numCache>
                <c:formatCode>0.0</c:formatCode>
                <c:ptCount val="7"/>
                <c:pt idx="1">
                  <c:v>33.71155647043158</c:v>
                </c:pt>
                <c:pt idx="2">
                  <c:v>32.63533043730475</c:v>
                </c:pt>
                <c:pt idx="3">
                  <c:v>32.31285164621381</c:v>
                </c:pt>
                <c:pt idx="4">
                  <c:v>28.87038016778778</c:v>
                </c:pt>
                <c:pt idx="5">
                  <c:v>28.05956620985522</c:v>
                </c:pt>
                <c:pt idx="6">
                  <c:v>28.18866730314578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2616"/>
        <c:axId val="2146629416"/>
      </c:scatterChart>
      <c:valAx>
        <c:axId val="21466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629416"/>
        <c:crosses val="autoZero"/>
        <c:crossBetween val="midCat"/>
      </c:valAx>
      <c:valAx>
        <c:axId val="2146629416"/>
        <c:scaling>
          <c:orientation val="minMax"/>
          <c:max val="40.0"/>
          <c:min val="2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6632616"/>
        <c:crosses val="autoZero"/>
        <c:crossBetween val="midCat"/>
        <c:majorUnit val="5.0"/>
      </c:valAx>
    </c:plotArea>
    <c:legend>
      <c:legendPos val="r"/>
      <c:layout>
        <c:manualLayout>
          <c:xMode val="edge"/>
          <c:yMode val="edge"/>
          <c:x val="0.771176290463692"/>
          <c:y val="0.0527121609798775"/>
          <c:w val="0.192712598425197"/>
          <c:h val="0.23068678915135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Mileage per Month</a:t>
            </a:r>
          </a:p>
        </c:rich>
      </c:tx>
      <c:layout>
        <c:manualLayout>
          <c:xMode val="edge"/>
          <c:yMode val="edge"/>
          <c:x val="0.411002801332526"/>
          <c:y val="0.03781516497289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524206642358"/>
          <c:y val="0.123578998991908"/>
          <c:w val="0.817151457929231"/>
          <c:h val="0.752842546930768"/>
        </c:manualLayout>
      </c:layout>
      <c:scatterChart>
        <c:scatterStyle val="lineMarker"/>
        <c:varyColors val="0"/>
        <c:ser>
          <c:idx val="0"/>
          <c:order val="0"/>
          <c:tx>
            <c:v>2005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Cavelier!$S$18:$S$26</c:f>
              <c:numCache>
                <c:formatCode>General</c:formatCode>
                <c:ptCount val="9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</c:numCache>
            </c:numRef>
          </c:xVal>
          <c:yVal>
            <c:numRef>
              <c:f>Cavelier!$W$18:$W$26</c:f>
              <c:numCache>
                <c:formatCode>0.0</c:formatCode>
                <c:ptCount val="9"/>
                <c:pt idx="1">
                  <c:v>30.45056940089124</c:v>
                </c:pt>
                <c:pt idx="2">
                  <c:v>29.95478201518642</c:v>
                </c:pt>
                <c:pt idx="3">
                  <c:v>32.33936966742121</c:v>
                </c:pt>
                <c:pt idx="4">
                  <c:v>31.71797867128915</c:v>
                </c:pt>
                <c:pt idx="5">
                  <c:v>30.35217325304863</c:v>
                </c:pt>
                <c:pt idx="7">
                  <c:v>30.12113471883587</c:v>
                </c:pt>
                <c:pt idx="8">
                  <c:v>29.19316954412193</c:v>
                </c:pt>
              </c:numCache>
            </c:numRef>
          </c:yVal>
          <c:smooth val="0"/>
        </c:ser>
        <c:ser>
          <c:idx val="1"/>
          <c:order val="1"/>
          <c:tx>
            <c:v>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Cavelier!$S$15:$S$26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Cavelier!$W$32:$W$43</c:f>
              <c:numCache>
                <c:formatCode>0.0</c:formatCode>
                <c:ptCount val="12"/>
                <c:pt idx="0">
                  <c:v>29.95065754643062</c:v>
                </c:pt>
                <c:pt idx="1">
                  <c:v>27.66183179496506</c:v>
                </c:pt>
                <c:pt idx="2">
                  <c:v>28.81234218999745</c:v>
                </c:pt>
                <c:pt idx="3">
                  <c:v>30.89338065113408</c:v>
                </c:pt>
                <c:pt idx="4">
                  <c:v>31.33695752326546</c:v>
                </c:pt>
                <c:pt idx="5">
                  <c:v>29.43724193688101</c:v>
                </c:pt>
                <c:pt idx="7">
                  <c:v>30.93965800723446</c:v>
                </c:pt>
                <c:pt idx="8">
                  <c:v>29.21863008442057</c:v>
                </c:pt>
                <c:pt idx="9">
                  <c:v>29.80973893401677</c:v>
                </c:pt>
                <c:pt idx="10">
                  <c:v>30.66673597394047</c:v>
                </c:pt>
                <c:pt idx="11">
                  <c:v>30.0352386184946</c:v>
                </c:pt>
              </c:numCache>
            </c:numRef>
          </c:yVal>
          <c:smooth val="0"/>
        </c:ser>
        <c:ser>
          <c:idx val="2"/>
          <c:order val="2"/>
          <c:tx>
            <c:v>2007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Cavelier!$S$15:$S$26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Cavelier!$W$49:$W$60</c:f>
              <c:numCache>
                <c:formatCode>0.0</c:formatCode>
                <c:ptCount val="12"/>
                <c:pt idx="0">
                  <c:v>27.96048626932643</c:v>
                </c:pt>
                <c:pt idx="1">
                  <c:v>27.60836334430137</c:v>
                </c:pt>
                <c:pt idx="2">
                  <c:v>28.71838111298483</c:v>
                </c:pt>
                <c:pt idx="3">
                  <c:v>28.79320133418494</c:v>
                </c:pt>
                <c:pt idx="4">
                  <c:v>30.31801492360536</c:v>
                </c:pt>
                <c:pt idx="5">
                  <c:v>30.36235242795212</c:v>
                </c:pt>
                <c:pt idx="6">
                  <c:v>33.25890400188695</c:v>
                </c:pt>
                <c:pt idx="7">
                  <c:v>30.88962108731467</c:v>
                </c:pt>
                <c:pt idx="8">
                  <c:v>30.44191818109039</c:v>
                </c:pt>
                <c:pt idx="9">
                  <c:v>29.59455732279121</c:v>
                </c:pt>
                <c:pt idx="10">
                  <c:v>27.94072157700852</c:v>
                </c:pt>
                <c:pt idx="11">
                  <c:v>27.84504039686255</c:v>
                </c:pt>
              </c:numCache>
            </c:numRef>
          </c:yVal>
          <c:smooth val="0"/>
        </c:ser>
        <c:ser>
          <c:idx val="3"/>
          <c:order val="3"/>
          <c:tx>
            <c:v>2008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Cavelier!$S$66:$S$77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Cavelier!$W$66:$W$77</c:f>
              <c:numCache>
                <c:formatCode>0.0</c:formatCode>
                <c:ptCount val="12"/>
                <c:pt idx="0">
                  <c:v>26.15083668218834</c:v>
                </c:pt>
                <c:pt idx="1">
                  <c:v>25.6130743561222</c:v>
                </c:pt>
                <c:pt idx="2">
                  <c:v>26.99464005341899</c:v>
                </c:pt>
                <c:pt idx="3">
                  <c:v>27.58977453981118</c:v>
                </c:pt>
                <c:pt idx="4">
                  <c:v>29.49365939287551</c:v>
                </c:pt>
                <c:pt idx="5">
                  <c:v>30.66370324954017</c:v>
                </c:pt>
                <c:pt idx="6">
                  <c:v>30.36114191289979</c:v>
                </c:pt>
                <c:pt idx="7">
                  <c:v>31.66177600782505</c:v>
                </c:pt>
                <c:pt idx="8">
                  <c:v>30.30466845503411</c:v>
                </c:pt>
                <c:pt idx="9">
                  <c:v>30.0035938432406</c:v>
                </c:pt>
                <c:pt idx="10">
                  <c:v>27.83830867806419</c:v>
                </c:pt>
                <c:pt idx="1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2009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Cavelier!$S$83:$S$94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Cavelier!$W$83:$W$94</c:f>
              <c:numCache>
                <c:formatCode>0.0</c:formatCode>
                <c:ptCount val="12"/>
                <c:pt idx="0">
                  <c:v>26.16264131551902</c:v>
                </c:pt>
                <c:pt idx="1">
                  <c:v>28.33691448216588</c:v>
                </c:pt>
                <c:pt idx="2">
                  <c:v>30.55032292787944</c:v>
                </c:pt>
                <c:pt idx="3">
                  <c:v>30.64516129032258</c:v>
                </c:pt>
                <c:pt idx="4">
                  <c:v>28.89114667118223</c:v>
                </c:pt>
                <c:pt idx="5">
                  <c:v>30.63275913913828</c:v>
                </c:pt>
                <c:pt idx="6">
                  <c:v>30.27444253859348</c:v>
                </c:pt>
                <c:pt idx="7">
                  <c:v>30.49067535759551</c:v>
                </c:pt>
                <c:pt idx="8">
                  <c:v>30.08419028752876</c:v>
                </c:pt>
                <c:pt idx="9">
                  <c:v>28.85188111590592</c:v>
                </c:pt>
                <c:pt idx="10">
                  <c:v>27.82536865936487</c:v>
                </c:pt>
                <c:pt idx="11">
                  <c:v>27.61059328303003</c:v>
                </c:pt>
              </c:numCache>
            </c:numRef>
          </c:yVal>
          <c:smooth val="0"/>
        </c:ser>
        <c:ser>
          <c:idx val="5"/>
          <c:order val="5"/>
          <c:tx>
            <c:v>2010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Cavelier!$S$100:$S$111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Cavelier!$W$100:$W$111</c:f>
              <c:numCache>
                <c:formatCode>0.0</c:formatCode>
                <c:ptCount val="12"/>
                <c:pt idx="0">
                  <c:v>28.48954601706506</c:v>
                </c:pt>
                <c:pt idx="1">
                  <c:v>26.56012855995</c:v>
                </c:pt>
                <c:pt idx="2">
                  <c:v>28.69434096150434</c:v>
                </c:pt>
                <c:pt idx="3">
                  <c:v>28.27340218157687</c:v>
                </c:pt>
                <c:pt idx="4">
                  <c:v>30.86727872359389</c:v>
                </c:pt>
                <c:pt idx="5">
                  <c:v>31.83946337730158</c:v>
                </c:pt>
                <c:pt idx="6">
                  <c:v>30.80714368549229</c:v>
                </c:pt>
                <c:pt idx="7">
                  <c:v>31.45119917917148</c:v>
                </c:pt>
                <c:pt idx="8">
                  <c:v>30.76824840822433</c:v>
                </c:pt>
                <c:pt idx="9">
                  <c:v>31.57894736842105</c:v>
                </c:pt>
                <c:pt idx="10">
                  <c:v>30.14153335484763</c:v>
                </c:pt>
                <c:pt idx="11">
                  <c:v>34.15531040449924</c:v>
                </c:pt>
              </c:numCache>
            </c:numRef>
          </c:yVal>
          <c:smooth val="0"/>
        </c:ser>
        <c:ser>
          <c:idx val="6"/>
          <c:order val="6"/>
          <c:tx>
            <c:v>2011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Cavelier!$S$117:$S$128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Cavelier!$W$117:$W$128</c:f>
              <c:numCache>
                <c:formatCode>0.0</c:formatCode>
                <c:ptCount val="12"/>
                <c:pt idx="0">
                  <c:v>29.59541395656487</c:v>
                </c:pt>
                <c:pt idx="1">
                  <c:v>29.49118965697008</c:v>
                </c:pt>
                <c:pt idx="2">
                  <c:v>31.04837515182036</c:v>
                </c:pt>
                <c:pt idx="3">
                  <c:v>31.76762896355892</c:v>
                </c:pt>
                <c:pt idx="4">
                  <c:v>31.33318035796237</c:v>
                </c:pt>
                <c:pt idx="5">
                  <c:v>32.75457398976331</c:v>
                </c:pt>
                <c:pt idx="6">
                  <c:v>22.04098031337887</c:v>
                </c:pt>
                <c:pt idx="7">
                  <c:v>27.12510101204448</c:v>
                </c:pt>
                <c:pt idx="8">
                  <c:v>26.08562924521102</c:v>
                </c:pt>
                <c:pt idx="9">
                  <c:v>25.32589196731114</c:v>
                </c:pt>
                <c:pt idx="10">
                  <c:v>24.78486767332359</c:v>
                </c:pt>
                <c:pt idx="11">
                  <c:v>24.77024636493075</c:v>
                </c:pt>
              </c:numCache>
            </c:numRef>
          </c:yVal>
          <c:smooth val="0"/>
        </c:ser>
        <c:ser>
          <c:idx val="7"/>
          <c:order val="7"/>
          <c:tx>
            <c:v>2012</c:v>
          </c:tx>
          <c:spPr>
            <a:ln w="28575">
              <a:noFill/>
            </a:ln>
          </c:spPr>
          <c:marker>
            <c:spPr>
              <a:solidFill>
                <a:schemeClr val="accent4"/>
              </a:solidFill>
            </c:spPr>
          </c:marker>
          <c:xVal>
            <c:numRef>
              <c:f>Cavelier!$S$134:$S$145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Cavelier!$W$134:$W$145</c:f>
              <c:numCache>
                <c:formatCode>0.0</c:formatCode>
                <c:ptCount val="12"/>
                <c:pt idx="7">
                  <c:v>24.71974004874086</c:v>
                </c:pt>
                <c:pt idx="9">
                  <c:v>23.73438800999168</c:v>
                </c:pt>
                <c:pt idx="10">
                  <c:v>22.70841487279844</c:v>
                </c:pt>
                <c:pt idx="11">
                  <c:v>24.16849638123119</c:v>
                </c:pt>
              </c:numCache>
            </c:numRef>
          </c:yVal>
          <c:smooth val="0"/>
        </c:ser>
        <c:ser>
          <c:idx val="8"/>
          <c:order val="8"/>
          <c:tx>
            <c:v>2013</c:v>
          </c:tx>
          <c:spPr>
            <a:ln w="28575">
              <a:noFill/>
            </a:ln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Cavelier!$S$151:$S$162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Cavelier!$W$151:$W$162</c:f>
              <c:numCache>
                <c:formatCode>0.0</c:formatCode>
                <c:ptCount val="12"/>
                <c:pt idx="0">
                  <c:v>23.68421052631579</c:v>
                </c:pt>
                <c:pt idx="1">
                  <c:v>24.87451694576467</c:v>
                </c:pt>
                <c:pt idx="2">
                  <c:v>22.85759669605273</c:v>
                </c:pt>
                <c:pt idx="4">
                  <c:v>24.33940587559495</c:v>
                </c:pt>
                <c:pt idx="5">
                  <c:v>25.74891845563628</c:v>
                </c:pt>
                <c:pt idx="6">
                  <c:v>27.72293251335168</c:v>
                </c:pt>
                <c:pt idx="7">
                  <c:v>25.27402700555997</c:v>
                </c:pt>
                <c:pt idx="8">
                  <c:v>27.17761557177616</c:v>
                </c:pt>
                <c:pt idx="9">
                  <c:v>25.08153687057514</c:v>
                </c:pt>
                <c:pt idx="10">
                  <c:v>24.07014681892333</c:v>
                </c:pt>
              </c:numCache>
            </c:numRef>
          </c:yVal>
          <c:smooth val="0"/>
        </c:ser>
        <c:ser>
          <c:idx val="9"/>
          <c:order val="9"/>
          <c:tx>
            <c:v>2014</c:v>
          </c:tx>
          <c:spPr>
            <a:ln w="28575">
              <a:noFill/>
            </a:ln>
          </c:spPr>
          <c:xVal>
            <c:numRef>
              <c:f>Cavelier!$S$168:$S$179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Cavelier!$W$168:$W$179</c:f>
              <c:numCache>
                <c:formatCode>0.0</c:formatCode>
                <c:ptCount val="12"/>
                <c:pt idx="0">
                  <c:v>22.7831819278077</c:v>
                </c:pt>
                <c:pt idx="1">
                  <c:v>24.13457246053326</c:v>
                </c:pt>
                <c:pt idx="2">
                  <c:v>23.03158887317303</c:v>
                </c:pt>
                <c:pt idx="3">
                  <c:v>23.70489174017642</c:v>
                </c:pt>
                <c:pt idx="4">
                  <c:v>26.38208537438769</c:v>
                </c:pt>
                <c:pt idx="5">
                  <c:v>26.51151336042359</c:v>
                </c:pt>
                <c:pt idx="6">
                  <c:v>24.81802160753965</c:v>
                </c:pt>
                <c:pt idx="7">
                  <c:v>27.56841426333732</c:v>
                </c:pt>
                <c:pt idx="8">
                  <c:v>26.18113265620191</c:v>
                </c:pt>
                <c:pt idx="9">
                  <c:v>25.1575710991545</c:v>
                </c:pt>
                <c:pt idx="10">
                  <c:v>25.49943154133507</c:v>
                </c:pt>
                <c:pt idx="11">
                  <c:v>24.80970305311585</c:v>
                </c:pt>
              </c:numCache>
            </c:numRef>
          </c:yVal>
          <c:smooth val="0"/>
        </c:ser>
        <c:ser>
          <c:idx val="10"/>
          <c:order val="10"/>
          <c:tx>
            <c:v>2015</c:v>
          </c:tx>
          <c:spPr>
            <a:ln w="28575">
              <a:noFill/>
            </a:ln>
          </c:spPr>
          <c:xVal>
            <c:numRef>
              <c:f>Cavelier!$S$185:$S$196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Cavelier!$W$185:$W$196</c:f>
              <c:numCache>
                <c:formatCode>0.0</c:formatCode>
                <c:ptCount val="12"/>
                <c:pt idx="0">
                  <c:v>23.42610325577605</c:v>
                </c:pt>
                <c:pt idx="2">
                  <c:v>23.17193042437711</c:v>
                </c:pt>
                <c:pt idx="3">
                  <c:v>24.42124375851112</c:v>
                </c:pt>
                <c:pt idx="4">
                  <c:v>28.53174278944358</c:v>
                </c:pt>
                <c:pt idx="5">
                  <c:v>21.89329595118331</c:v>
                </c:pt>
                <c:pt idx="6">
                  <c:v>23.76820576386737</c:v>
                </c:pt>
                <c:pt idx="7">
                  <c:v>24.23353154683759</c:v>
                </c:pt>
                <c:pt idx="9">
                  <c:v>21.85837765957447</c:v>
                </c:pt>
                <c:pt idx="11">
                  <c:v>19.45923460898502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66584"/>
        <c:axId val="2144730072"/>
      </c:scatterChart>
      <c:valAx>
        <c:axId val="21449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278278316172"/>
              <c:y val="0.882353213633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30072"/>
        <c:crosses val="autoZero"/>
        <c:crossBetween val="midCat"/>
      </c:valAx>
      <c:valAx>
        <c:axId val="2144730072"/>
        <c:scaling>
          <c:orientation val="minMax"/>
          <c:max val="34.0"/>
          <c:min val="2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Mileage</a:t>
                </a:r>
              </a:p>
            </c:rich>
          </c:tx>
          <c:layout>
            <c:manualLayout>
              <c:xMode val="edge"/>
              <c:yMode val="edge"/>
              <c:x val="0.0210356097314759"/>
              <c:y val="0.411764978339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66584"/>
        <c:crosses val="autoZero"/>
        <c:crossBetween val="midCat"/>
        <c:majorUnit val="2.0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9155309913184"/>
          <c:y val="0.130252022995395"/>
          <c:w val="0.0616113971330507"/>
          <c:h val="0.69996539792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Cavelier!$A$6:$A$382</c:f>
              <c:strCache>
                <c:ptCount val="377"/>
                <c:pt idx="0">
                  <c:v>5-Apr-05</c:v>
                </c:pt>
                <c:pt idx="1">
                  <c:v>6-Apr-05</c:v>
                </c:pt>
                <c:pt idx="2">
                  <c:v>13-Apr-05</c:v>
                </c:pt>
                <c:pt idx="3">
                  <c:v>19-Apr-05</c:v>
                </c:pt>
                <c:pt idx="4">
                  <c:v>23-Apr-05</c:v>
                </c:pt>
                <c:pt idx="5">
                  <c:v>23-Apr-05</c:v>
                </c:pt>
                <c:pt idx="6">
                  <c:v>26-Apr-05</c:v>
                </c:pt>
                <c:pt idx="7">
                  <c:v>missed</c:v>
                </c:pt>
                <c:pt idx="8">
                  <c:v>6-May-05</c:v>
                </c:pt>
                <c:pt idx="9">
                  <c:v>8-May-05</c:v>
                </c:pt>
                <c:pt idx="10">
                  <c:v>16-May-05</c:v>
                </c:pt>
                <c:pt idx="11">
                  <c:v>23-May-05</c:v>
                </c:pt>
                <c:pt idx="12">
                  <c:v>6-Jun-05</c:v>
                </c:pt>
                <c:pt idx="13">
                  <c:v>6-Jul-05</c:v>
                </c:pt>
                <c:pt idx="14">
                  <c:v>11-Jul-05</c:v>
                </c:pt>
                <c:pt idx="15">
                  <c:v>17-Aug-05</c:v>
                </c:pt>
                <c:pt idx="16">
                  <c:v>28-Aug-05</c:v>
                </c:pt>
                <c:pt idx="17">
                  <c:v>28-Aug-05</c:v>
                </c:pt>
                <c:pt idx="18">
                  <c:v>6-Sep-05</c:v>
                </c:pt>
                <c:pt idx="19">
                  <c:v>13-Sep-05</c:v>
                </c:pt>
                <c:pt idx="20">
                  <c:v>21-Sep-05</c:v>
                </c:pt>
                <c:pt idx="21">
                  <c:v>23-Sep-05</c:v>
                </c:pt>
                <c:pt idx="22">
                  <c:v>3-Oct-05</c:v>
                </c:pt>
                <c:pt idx="23">
                  <c:v>19-Oct-05</c:v>
                </c:pt>
                <c:pt idx="24">
                  <c:v>28-Oct-05</c:v>
                </c:pt>
                <c:pt idx="25">
                  <c:v>3-Nov-05</c:v>
                </c:pt>
                <c:pt idx="26">
                  <c:v>11-Nov-05</c:v>
                </c:pt>
                <c:pt idx="27">
                  <c:v>17-Nov-05</c:v>
                </c:pt>
                <c:pt idx="28">
                  <c:v>23-Nov-05</c:v>
                </c:pt>
                <c:pt idx="29">
                  <c:v>27-Nov-05</c:v>
                </c:pt>
                <c:pt idx="30">
                  <c:v>3-Dec-05</c:v>
                </c:pt>
                <c:pt idx="31">
                  <c:v>6-Dec-05</c:v>
                </c:pt>
                <c:pt idx="32">
                  <c:v>13-Dec-05</c:v>
                </c:pt>
                <c:pt idx="33">
                  <c:v>19-Dec-05</c:v>
                </c:pt>
                <c:pt idx="34">
                  <c:v>21-Dec-05</c:v>
                </c:pt>
                <c:pt idx="35">
                  <c:v>21-Dec-05</c:v>
                </c:pt>
                <c:pt idx="36">
                  <c:v>21-Dec-05</c:v>
                </c:pt>
                <c:pt idx="37">
                  <c:v>25-Dec-05</c:v>
                </c:pt>
                <c:pt idx="38">
                  <c:v>30-Dec-05</c:v>
                </c:pt>
                <c:pt idx="39">
                  <c:v>30-Dec-05</c:v>
                </c:pt>
                <c:pt idx="40">
                  <c:v>30-Dec-05</c:v>
                </c:pt>
                <c:pt idx="41">
                  <c:v>9-Jan-06</c:v>
                </c:pt>
                <c:pt idx="42">
                  <c:v>16-Jan-06</c:v>
                </c:pt>
                <c:pt idx="43">
                  <c:v>21-Jan-06</c:v>
                </c:pt>
                <c:pt idx="44">
                  <c:v>27-Jan-06</c:v>
                </c:pt>
                <c:pt idx="45">
                  <c:v>2-Feb-06</c:v>
                </c:pt>
                <c:pt idx="46">
                  <c:v>6-Feb-06</c:v>
                </c:pt>
                <c:pt idx="47">
                  <c:v>12-Feb-06</c:v>
                </c:pt>
                <c:pt idx="48">
                  <c:v>17-Feb-06</c:v>
                </c:pt>
                <c:pt idx="49">
                  <c:v>21-Feb-06</c:v>
                </c:pt>
                <c:pt idx="50">
                  <c:v>28-Feb-06</c:v>
                </c:pt>
                <c:pt idx="51">
                  <c:v>7-Mar-06</c:v>
                </c:pt>
                <c:pt idx="52">
                  <c:v>14-Mar-06</c:v>
                </c:pt>
                <c:pt idx="53">
                  <c:v>19-Mar-06</c:v>
                </c:pt>
                <c:pt idx="54">
                  <c:v>24-Mar-06</c:v>
                </c:pt>
                <c:pt idx="55">
                  <c:v>6-Apr-06</c:v>
                </c:pt>
                <c:pt idx="56">
                  <c:v>11-Apr-06</c:v>
                </c:pt>
                <c:pt idx="57">
                  <c:v>28-Apr-06</c:v>
                </c:pt>
                <c:pt idx="58">
                  <c:v>5-May-06</c:v>
                </c:pt>
                <c:pt idx="59">
                  <c:v>11-May-06</c:v>
                </c:pt>
                <c:pt idx="60">
                  <c:v>1-Jun-06</c:v>
                </c:pt>
                <c:pt idx="61">
                  <c:v>9-Jun-06</c:v>
                </c:pt>
                <c:pt idx="62">
                  <c:v>20-Jun-06</c:v>
                </c:pt>
                <c:pt idx="63">
                  <c:v>21-Aug-06</c:v>
                </c:pt>
                <c:pt idx="64">
                  <c:v>30-Aug-06</c:v>
                </c:pt>
                <c:pt idx="65">
                  <c:v>2-Sep-06</c:v>
                </c:pt>
                <c:pt idx="66">
                  <c:v>14-Sep-06</c:v>
                </c:pt>
                <c:pt idx="67">
                  <c:v>21-Sep-06</c:v>
                </c:pt>
                <c:pt idx="68">
                  <c:v>25-Sep-06</c:v>
                </c:pt>
                <c:pt idx="70">
                  <c:v>3-Oct-06</c:v>
                </c:pt>
                <c:pt idx="71">
                  <c:v>9-Oct-06</c:v>
                </c:pt>
                <c:pt idx="72">
                  <c:v>26-Oct-06</c:v>
                </c:pt>
                <c:pt idx="73">
                  <c:v>30-Oct-06</c:v>
                </c:pt>
                <c:pt idx="74">
                  <c:v>5-Nov-06</c:v>
                </c:pt>
                <c:pt idx="75">
                  <c:v>14-Nov-06</c:v>
                </c:pt>
                <c:pt idx="76">
                  <c:v>19-Nov-06</c:v>
                </c:pt>
                <c:pt idx="77">
                  <c:v>25-Nov-06</c:v>
                </c:pt>
                <c:pt idx="78">
                  <c:v>28-Nov-06</c:v>
                </c:pt>
                <c:pt idx="79">
                  <c:v>7-Dec-06</c:v>
                </c:pt>
                <c:pt idx="80">
                  <c:v>14-Dec-06</c:v>
                </c:pt>
                <c:pt idx="81">
                  <c:v>20-Dec-06</c:v>
                </c:pt>
                <c:pt idx="82">
                  <c:v>21-Dec-06</c:v>
                </c:pt>
                <c:pt idx="83">
                  <c:v>21-Dec-06</c:v>
                </c:pt>
                <c:pt idx="84">
                  <c:v>25-Dec-06</c:v>
                </c:pt>
                <c:pt idx="85">
                  <c:v>27-Dec-06</c:v>
                </c:pt>
                <c:pt idx="86">
                  <c:v>30-Dec-06</c:v>
                </c:pt>
                <c:pt idx="87">
                  <c:v>30-Dec-06</c:v>
                </c:pt>
                <c:pt idx="88">
                  <c:v>30-Dec-06</c:v>
                </c:pt>
                <c:pt idx="89">
                  <c:v>5-Jan-07</c:v>
                </c:pt>
                <c:pt idx="90">
                  <c:v>12-Jan-07</c:v>
                </c:pt>
                <c:pt idx="91">
                  <c:v>20-Jan-07</c:v>
                </c:pt>
                <c:pt idx="92">
                  <c:v>26-Jan-07</c:v>
                </c:pt>
                <c:pt idx="93">
                  <c:v>31-Jan-07</c:v>
                </c:pt>
                <c:pt idx="94">
                  <c:v>7-Feb-07</c:v>
                </c:pt>
                <c:pt idx="95">
                  <c:v>18-Feb-07</c:v>
                </c:pt>
                <c:pt idx="96">
                  <c:v>21-Feb-07</c:v>
                </c:pt>
                <c:pt idx="97">
                  <c:v>26-Feb-07</c:v>
                </c:pt>
                <c:pt idx="98">
                  <c:v>6-Mar-07</c:v>
                </c:pt>
                <c:pt idx="99">
                  <c:v>8-Mar-07</c:v>
                </c:pt>
                <c:pt idx="100">
                  <c:v>9-Mar-07</c:v>
                </c:pt>
                <c:pt idx="101">
                  <c:v>16-Mar-07</c:v>
                </c:pt>
                <c:pt idx="102">
                  <c:v>23-Mar-07</c:v>
                </c:pt>
                <c:pt idx="103">
                  <c:v>30-Mar-07</c:v>
                </c:pt>
                <c:pt idx="104">
                  <c:v>6-Apr-07</c:v>
                </c:pt>
                <c:pt idx="105">
                  <c:v>9-Apr-07</c:v>
                </c:pt>
                <c:pt idx="106">
                  <c:v>13-Apr-07</c:v>
                </c:pt>
                <c:pt idx="107">
                  <c:v>19-Apr-07</c:v>
                </c:pt>
                <c:pt idx="108">
                  <c:v>26-Apr-07</c:v>
                </c:pt>
                <c:pt idx="109">
                  <c:v>3-May-07</c:v>
                </c:pt>
                <c:pt idx="110">
                  <c:v>9-May-07</c:v>
                </c:pt>
                <c:pt idx="111">
                  <c:v>10-May-07</c:v>
                </c:pt>
                <c:pt idx="112">
                  <c:v>13-May-07</c:v>
                </c:pt>
                <c:pt idx="113">
                  <c:v>22-May-07</c:v>
                </c:pt>
                <c:pt idx="114">
                  <c:v>30-May-07</c:v>
                </c:pt>
                <c:pt idx="115">
                  <c:v>13-Jun-07</c:v>
                </c:pt>
                <c:pt idx="116">
                  <c:v>20-Jun-07</c:v>
                </c:pt>
                <c:pt idx="117">
                  <c:v>27-Jun-07</c:v>
                </c:pt>
                <c:pt idx="118">
                  <c:v>3-Jul-07</c:v>
                </c:pt>
                <c:pt idx="119">
                  <c:v>12-Jul-07</c:v>
                </c:pt>
                <c:pt idx="120">
                  <c:v>19-Jul-07</c:v>
                </c:pt>
                <c:pt idx="121">
                  <c:v>21-Jul-07</c:v>
                </c:pt>
                <c:pt idx="122">
                  <c:v>21-Jul-07</c:v>
                </c:pt>
                <c:pt idx="123">
                  <c:v>28-Jul-07</c:v>
                </c:pt>
                <c:pt idx="124">
                  <c:v>28-Jul-07</c:v>
                </c:pt>
                <c:pt idx="125">
                  <c:v>28-Jul-07</c:v>
                </c:pt>
                <c:pt idx="126">
                  <c:v>2-Aug-07</c:v>
                </c:pt>
                <c:pt idx="127">
                  <c:v>10-Aug-07</c:v>
                </c:pt>
                <c:pt idx="128">
                  <c:v>17-Aug-07</c:v>
                </c:pt>
                <c:pt idx="129">
                  <c:v>6-Sep-07</c:v>
                </c:pt>
                <c:pt idx="130">
                  <c:v>14-Sep-07</c:v>
                </c:pt>
                <c:pt idx="131">
                  <c:v>23-Sep-07</c:v>
                </c:pt>
                <c:pt idx="132">
                  <c:v>28-Sep-07</c:v>
                </c:pt>
                <c:pt idx="133">
                  <c:v>4-Oct-07</c:v>
                </c:pt>
                <c:pt idx="134">
                  <c:v>7-Oct-07</c:v>
                </c:pt>
                <c:pt idx="135">
                  <c:v>14-Oct-07</c:v>
                </c:pt>
                <c:pt idx="136">
                  <c:v>19-Oct-07</c:v>
                </c:pt>
                <c:pt idx="137">
                  <c:v>24-Oct-07</c:v>
                </c:pt>
                <c:pt idx="138">
                  <c:v>30-Oct-07</c:v>
                </c:pt>
                <c:pt idx="139">
                  <c:v>5-Nov-07</c:v>
                </c:pt>
                <c:pt idx="140">
                  <c:v>19-Nov-07</c:v>
                </c:pt>
                <c:pt idx="141">
                  <c:v>24-Nov-07</c:v>
                </c:pt>
                <c:pt idx="142">
                  <c:v>3-Dec-07</c:v>
                </c:pt>
                <c:pt idx="143">
                  <c:v>11-Dec-07</c:v>
                </c:pt>
                <c:pt idx="144">
                  <c:v>17-Dec-07</c:v>
                </c:pt>
                <c:pt idx="145">
                  <c:v>20-Dec-07</c:v>
                </c:pt>
                <c:pt idx="146">
                  <c:v>21-Dec-07</c:v>
                </c:pt>
                <c:pt idx="147">
                  <c:v>21-Dec-07</c:v>
                </c:pt>
                <c:pt idx="148">
                  <c:v>22-Dec-07</c:v>
                </c:pt>
                <c:pt idx="149">
                  <c:v>26-Dec-07</c:v>
                </c:pt>
                <c:pt idx="150">
                  <c:v>29-Dec-07</c:v>
                </c:pt>
                <c:pt idx="151">
                  <c:v>30-Dec-07</c:v>
                </c:pt>
                <c:pt idx="152">
                  <c:v>30-Dec-07</c:v>
                </c:pt>
                <c:pt idx="153">
                  <c:v>30-Dec-07</c:v>
                </c:pt>
                <c:pt idx="154">
                  <c:v>30-Dec-07</c:v>
                </c:pt>
                <c:pt idx="155">
                  <c:v>4-Jan-08</c:v>
                </c:pt>
                <c:pt idx="156">
                  <c:v>11-Jan-08</c:v>
                </c:pt>
                <c:pt idx="157">
                  <c:v>21-Jan-08</c:v>
                </c:pt>
                <c:pt idx="158">
                  <c:v>28-Jan-08</c:v>
                </c:pt>
                <c:pt idx="159">
                  <c:v>1-Feb-08</c:v>
                </c:pt>
                <c:pt idx="160">
                  <c:v>8-Feb-08</c:v>
                </c:pt>
                <c:pt idx="161">
                  <c:v>14-Feb-08</c:v>
                </c:pt>
                <c:pt idx="162">
                  <c:v>21-Feb-08</c:v>
                </c:pt>
                <c:pt idx="163">
                  <c:v>26-Feb-08</c:v>
                </c:pt>
                <c:pt idx="164">
                  <c:v>1-Mar-08</c:v>
                </c:pt>
                <c:pt idx="165">
                  <c:v>7-Mar-08</c:v>
                </c:pt>
                <c:pt idx="166">
                  <c:v>17-Mar-08</c:v>
                </c:pt>
                <c:pt idx="167">
                  <c:v>21-Mar-08</c:v>
                </c:pt>
                <c:pt idx="168">
                  <c:v>27-Mar-08</c:v>
                </c:pt>
                <c:pt idx="169">
                  <c:v>18-Apr-08</c:v>
                </c:pt>
                <c:pt idx="170">
                  <c:v>25-Apr-08</c:v>
                </c:pt>
                <c:pt idx="171">
                  <c:v>2-May-08</c:v>
                </c:pt>
                <c:pt idx="172">
                  <c:v>16-May-08</c:v>
                </c:pt>
                <c:pt idx="173">
                  <c:v>23-May-08</c:v>
                </c:pt>
                <c:pt idx="174">
                  <c:v>2-Jun-08</c:v>
                </c:pt>
                <c:pt idx="175">
                  <c:v>6-Jun-08</c:v>
                </c:pt>
                <c:pt idx="176">
                  <c:v>8-Jun-08</c:v>
                </c:pt>
                <c:pt idx="177">
                  <c:v>16-Jun-08</c:v>
                </c:pt>
                <c:pt idx="178">
                  <c:v>25-Jun-08</c:v>
                </c:pt>
                <c:pt idx="179">
                  <c:v>4-Jul-08</c:v>
                </c:pt>
                <c:pt idx="180">
                  <c:v>8-Jul-08</c:v>
                </c:pt>
                <c:pt idx="181">
                  <c:v>16-Jul-08</c:v>
                </c:pt>
                <c:pt idx="182">
                  <c:v>23-Jul-08</c:v>
                </c:pt>
                <c:pt idx="183">
                  <c:v>17-Aug-08</c:v>
                </c:pt>
                <c:pt idx="184">
                  <c:v>17-Aug-08</c:v>
                </c:pt>
                <c:pt idx="185">
                  <c:v>26-Aug-08</c:v>
                </c:pt>
                <c:pt idx="186">
                  <c:v>28-Aug-08</c:v>
                </c:pt>
                <c:pt idx="187">
                  <c:v>28-Aug-08</c:v>
                </c:pt>
                <c:pt idx="188">
                  <c:v>31-Aug-08</c:v>
                </c:pt>
                <c:pt idx="189">
                  <c:v>1-Sep-08</c:v>
                </c:pt>
                <c:pt idx="190">
                  <c:v>1-Sep-08</c:v>
                </c:pt>
                <c:pt idx="191">
                  <c:v>1-Sep-08</c:v>
                </c:pt>
                <c:pt idx="192">
                  <c:v>2-Sep-08</c:v>
                </c:pt>
                <c:pt idx="193">
                  <c:v>9-Sep-08</c:v>
                </c:pt>
                <c:pt idx="194">
                  <c:v>13-Sep-08</c:v>
                </c:pt>
                <c:pt idx="195">
                  <c:v>17-Sep-08</c:v>
                </c:pt>
                <c:pt idx="196">
                  <c:v>23-Sep-08</c:v>
                </c:pt>
                <c:pt idx="197">
                  <c:v>29-Sep-08</c:v>
                </c:pt>
                <c:pt idx="198">
                  <c:v>6-Oct-08</c:v>
                </c:pt>
                <c:pt idx="199">
                  <c:v>10-Oct-08</c:v>
                </c:pt>
                <c:pt idx="200">
                  <c:v>15-Oct-08</c:v>
                </c:pt>
                <c:pt idx="201">
                  <c:v>18-Oct-08</c:v>
                </c:pt>
                <c:pt idx="202">
                  <c:v>23-Oct-08</c:v>
                </c:pt>
                <c:pt idx="203">
                  <c:v>29-Oct-08</c:v>
                </c:pt>
                <c:pt idx="204">
                  <c:v>5-Nov-08</c:v>
                </c:pt>
                <c:pt idx="205">
                  <c:v>13-Nov-08</c:v>
                </c:pt>
                <c:pt idx="206">
                  <c:v>24-Nov-08</c:v>
                </c:pt>
                <c:pt idx="207">
                  <c:v>9-Jan-09</c:v>
                </c:pt>
                <c:pt idx="208">
                  <c:v>20-Jan-09</c:v>
                </c:pt>
                <c:pt idx="209">
                  <c:v>24-Jan-09</c:v>
                </c:pt>
                <c:pt idx="210">
                  <c:v>10-Feb-09</c:v>
                </c:pt>
                <c:pt idx="211">
                  <c:v>24-Feb-09</c:v>
                </c:pt>
                <c:pt idx="212">
                  <c:v>11-Mar-09</c:v>
                </c:pt>
                <c:pt idx="213">
                  <c:v>17-Mar-09</c:v>
                </c:pt>
                <c:pt idx="214">
                  <c:v>27-Mar-09</c:v>
                </c:pt>
                <c:pt idx="215">
                  <c:v>14-Apr-09</c:v>
                </c:pt>
                <c:pt idx="216">
                  <c:v>16-Apr-09</c:v>
                </c:pt>
                <c:pt idx="217">
                  <c:v>24-Apr-09</c:v>
                </c:pt>
                <c:pt idx="218">
                  <c:v>7-May-09</c:v>
                </c:pt>
                <c:pt idx="219">
                  <c:v>20-May-09</c:v>
                </c:pt>
                <c:pt idx="220">
                  <c:v>28-May-09</c:v>
                </c:pt>
                <c:pt idx="221">
                  <c:v>8-Jun-09</c:v>
                </c:pt>
                <c:pt idx="222">
                  <c:v>23-Jun-09</c:v>
                </c:pt>
                <c:pt idx="223">
                  <c:v>1-Jul-09</c:v>
                </c:pt>
                <c:pt idx="224">
                  <c:v>10-Jul-09</c:v>
                </c:pt>
                <c:pt idx="225">
                  <c:v>17-Aug-09</c:v>
                </c:pt>
                <c:pt idx="226">
                  <c:v>27-Aug-09</c:v>
                </c:pt>
                <c:pt idx="227">
                  <c:v>8-Sep-09</c:v>
                </c:pt>
                <c:pt idx="228">
                  <c:v>27-Sep-09</c:v>
                </c:pt>
                <c:pt idx="229">
                  <c:v>17-Sep-09</c:v>
                </c:pt>
                <c:pt idx="230">
                  <c:v>6-Oct-09</c:v>
                </c:pt>
                <c:pt idx="231">
                  <c:v>20-Oct-09</c:v>
                </c:pt>
                <c:pt idx="232">
                  <c:v>30-Oct-09</c:v>
                </c:pt>
                <c:pt idx="233">
                  <c:v>12-Nov-09</c:v>
                </c:pt>
                <c:pt idx="234">
                  <c:v>20-Nov-09</c:v>
                </c:pt>
                <c:pt idx="235">
                  <c:v>24-Nov-09</c:v>
                </c:pt>
                <c:pt idx="236">
                  <c:v>4-Dec-09</c:v>
                </c:pt>
                <c:pt idx="237">
                  <c:v>14-Dec-09</c:v>
                </c:pt>
                <c:pt idx="238">
                  <c:v>21-Dec-09</c:v>
                </c:pt>
                <c:pt idx="239">
                  <c:v>4-Jan-10</c:v>
                </c:pt>
                <c:pt idx="240">
                  <c:v>13-Jan-10</c:v>
                </c:pt>
                <c:pt idx="241">
                  <c:v>20-Jan-10</c:v>
                </c:pt>
                <c:pt idx="242">
                  <c:v>28-Jan-10</c:v>
                </c:pt>
                <c:pt idx="243">
                  <c:v>2-Feb-10</c:v>
                </c:pt>
                <c:pt idx="244">
                  <c:v>17-Feb-10</c:v>
                </c:pt>
                <c:pt idx="245">
                  <c:v>9-Feb-10</c:v>
                </c:pt>
                <c:pt idx="246">
                  <c:v>28-Feb-10</c:v>
                </c:pt>
                <c:pt idx="247">
                  <c:v>9-Mar-10</c:v>
                </c:pt>
                <c:pt idx="248">
                  <c:v>16-Mar-10</c:v>
                </c:pt>
                <c:pt idx="249">
                  <c:v>24-Mar-10</c:v>
                </c:pt>
                <c:pt idx="250">
                  <c:v>13-Apr-10</c:v>
                </c:pt>
                <c:pt idx="251">
                  <c:v>29-Apr-10</c:v>
                </c:pt>
                <c:pt idx="252">
                  <c:v>6-May-10</c:v>
                </c:pt>
                <c:pt idx="253">
                  <c:v>17-May-10</c:v>
                </c:pt>
                <c:pt idx="254">
                  <c:v>1-Jun-10</c:v>
                </c:pt>
                <c:pt idx="255">
                  <c:v>9-Jun-10</c:v>
                </c:pt>
                <c:pt idx="256">
                  <c:v>18-Jun-10</c:v>
                </c:pt>
                <c:pt idx="257">
                  <c:v>27-Jun-10</c:v>
                </c:pt>
                <c:pt idx="258">
                  <c:v>6-Jul-10</c:v>
                </c:pt>
                <c:pt idx="259">
                  <c:v>21-Jul-10</c:v>
                </c:pt>
                <c:pt idx="260">
                  <c:v>23-Jul-10</c:v>
                </c:pt>
                <c:pt idx="261">
                  <c:v>23-Jul-10</c:v>
                </c:pt>
                <c:pt idx="262">
                  <c:v>25-Jul-10</c:v>
                </c:pt>
                <c:pt idx="263">
                  <c:v>1-Aug-10</c:v>
                </c:pt>
                <c:pt idx="264">
                  <c:v>15-Aug-10</c:v>
                </c:pt>
                <c:pt idx="265">
                  <c:v>25-Aug-10</c:v>
                </c:pt>
                <c:pt idx="266">
                  <c:v>2-Sep-10</c:v>
                </c:pt>
                <c:pt idx="267">
                  <c:v>13-Sep-10</c:v>
                </c:pt>
                <c:pt idx="268">
                  <c:v>16-Sep-10</c:v>
                </c:pt>
                <c:pt idx="269">
                  <c:v>16-Sep-10</c:v>
                </c:pt>
                <c:pt idx="270">
                  <c:v>17-Sep-10</c:v>
                </c:pt>
                <c:pt idx="271">
                  <c:v>27-Sep-10</c:v>
                </c:pt>
                <c:pt idx="272">
                  <c:v>6-Oct-10</c:v>
                </c:pt>
                <c:pt idx="273">
                  <c:v>15-Oct-10</c:v>
                </c:pt>
                <c:pt idx="274">
                  <c:v>22-Oct-10</c:v>
                </c:pt>
                <c:pt idx="275">
                  <c:v>31-Oct-10</c:v>
                </c:pt>
                <c:pt idx="276">
                  <c:v>15-Nov-10</c:v>
                </c:pt>
                <c:pt idx="277">
                  <c:v>28-Nov-10</c:v>
                </c:pt>
                <c:pt idx="278">
                  <c:v>7-Dec-10</c:v>
                </c:pt>
                <c:pt idx="279">
                  <c:v>15-Dec-10</c:v>
                </c:pt>
                <c:pt idx="280">
                  <c:v>5-Jan-11</c:v>
                </c:pt>
                <c:pt idx="281">
                  <c:v>12-Jan-11</c:v>
                </c:pt>
                <c:pt idx="282">
                  <c:v>20-Jan-11</c:v>
                </c:pt>
                <c:pt idx="283">
                  <c:v>28-Jan-11</c:v>
                </c:pt>
                <c:pt idx="284">
                  <c:v>2-Feb-11</c:v>
                </c:pt>
                <c:pt idx="285">
                  <c:v>9-Feb-11</c:v>
                </c:pt>
                <c:pt idx="286">
                  <c:v>17-Feb-11</c:v>
                </c:pt>
                <c:pt idx="287">
                  <c:v>18-Feb-11</c:v>
                </c:pt>
                <c:pt idx="288">
                  <c:v>19-Feb-11</c:v>
                </c:pt>
                <c:pt idx="289">
                  <c:v>25-Feb-11</c:v>
                </c:pt>
                <c:pt idx="290">
                  <c:v>7-Mar-11</c:v>
                </c:pt>
                <c:pt idx="291">
                  <c:v>16-Mar-11</c:v>
                </c:pt>
                <c:pt idx="292">
                  <c:v>27-Mar-11</c:v>
                </c:pt>
                <c:pt idx="293">
                  <c:v>6-Apr-11</c:v>
                </c:pt>
                <c:pt idx="294">
                  <c:v>12-Apr-11</c:v>
                </c:pt>
                <c:pt idx="295">
                  <c:v>20-Apr-11</c:v>
                </c:pt>
                <c:pt idx="296">
                  <c:v>27-Apr-11</c:v>
                </c:pt>
                <c:pt idx="297">
                  <c:v>6-May-11</c:v>
                </c:pt>
                <c:pt idx="298">
                  <c:v>15-May-11</c:v>
                </c:pt>
                <c:pt idx="299">
                  <c:v>30-May-11</c:v>
                </c:pt>
                <c:pt idx="300">
                  <c:v>7-Jun-11</c:v>
                </c:pt>
                <c:pt idx="301">
                  <c:v>16-Jun-11</c:v>
                </c:pt>
                <c:pt idx="302">
                  <c:v>24-Jun-11</c:v>
                </c:pt>
                <c:pt idx="303">
                  <c:v>19-Jul-11</c:v>
                </c:pt>
                <c:pt idx="304">
                  <c:v>9-Aug-11</c:v>
                </c:pt>
                <c:pt idx="305">
                  <c:v>30-Aug-11</c:v>
                </c:pt>
                <c:pt idx="306">
                  <c:v>22-Sep-11</c:v>
                </c:pt>
                <c:pt idx="307">
                  <c:v>9-Oct-11</c:v>
                </c:pt>
                <c:pt idx="308">
                  <c:v>26-Oct-11</c:v>
                </c:pt>
                <c:pt idx="309">
                  <c:v>16-Nov-11</c:v>
                </c:pt>
                <c:pt idx="310">
                  <c:v>7-Dec-11</c:v>
                </c:pt>
                <c:pt idx="311">
                  <c:v>28-Dec-11</c:v>
                </c:pt>
                <c:pt idx="314">
                  <c:v>20-Aug-12</c:v>
                </c:pt>
                <c:pt idx="315">
                  <c:v>13-Sep-12</c:v>
                </c:pt>
                <c:pt idx="316">
                  <c:v>12-Oct-12</c:v>
                </c:pt>
                <c:pt idx="317">
                  <c:v>31-Oct-12</c:v>
                </c:pt>
                <c:pt idx="318">
                  <c:v>28-Nov-12</c:v>
                </c:pt>
                <c:pt idx="319">
                  <c:v>28-Dec-12</c:v>
                </c:pt>
                <c:pt idx="320">
                  <c:v>19-Jan-13</c:v>
                </c:pt>
                <c:pt idx="321">
                  <c:v>1-Feb-13</c:v>
                </c:pt>
                <c:pt idx="322">
                  <c:v>12-Feb-13</c:v>
                </c:pt>
                <c:pt idx="323">
                  <c:v>13-Mar-13</c:v>
                </c:pt>
                <c:pt idx="324">
                  <c:v>28-Mar-13</c:v>
                </c:pt>
                <c:pt idx="325">
                  <c:v>28-Apr-13</c:v>
                </c:pt>
                <c:pt idx="326">
                  <c:v>17-May-13</c:v>
                </c:pt>
                <c:pt idx="327">
                  <c:v>5-Jun-13</c:v>
                </c:pt>
                <c:pt idx="328">
                  <c:v>18-Jun-13</c:v>
                </c:pt>
                <c:pt idx="329">
                  <c:v>18-Jul-13</c:v>
                </c:pt>
                <c:pt idx="330">
                  <c:v>9-Aug-13</c:v>
                </c:pt>
                <c:pt idx="331">
                  <c:v>4-Sep-13</c:v>
                </c:pt>
                <c:pt idx="332">
                  <c:v>1-Oct-13</c:v>
                </c:pt>
                <c:pt idx="333">
                  <c:v>14-Oct-13</c:v>
                </c:pt>
                <c:pt idx="334">
                  <c:v>29-Oct-14</c:v>
                </c:pt>
                <c:pt idx="335">
                  <c:v>15-Dec-13</c:v>
                </c:pt>
                <c:pt idx="336">
                  <c:v>21-Nov-13</c:v>
                </c:pt>
                <c:pt idx="337">
                  <c:v>7-Jan-14</c:v>
                </c:pt>
                <c:pt idx="338">
                  <c:v>23-Jan-14</c:v>
                </c:pt>
                <c:pt idx="339">
                  <c:v>18-Feb-14</c:v>
                </c:pt>
                <c:pt idx="340">
                  <c:v>27-Feb-14</c:v>
                </c:pt>
                <c:pt idx="341">
                  <c:v>18-Mar-14</c:v>
                </c:pt>
                <c:pt idx="342">
                  <c:v>5-Apr-14</c:v>
                </c:pt>
                <c:pt idx="343">
                  <c:v>12-May-14</c:v>
                </c:pt>
                <c:pt idx="344">
                  <c:v>24-May-14</c:v>
                </c:pt>
                <c:pt idx="345">
                  <c:v>6-Jun-14</c:v>
                </c:pt>
                <c:pt idx="346">
                  <c:v>19-Jun-14</c:v>
                </c:pt>
                <c:pt idx="347">
                  <c:v>5-Jul-14</c:v>
                </c:pt>
                <c:pt idx="348">
                  <c:v>23-Jul-14</c:v>
                </c:pt>
                <c:pt idx="349">
                  <c:v>1-Aug-14</c:v>
                </c:pt>
                <c:pt idx="350">
                  <c:v>2-Aug-14</c:v>
                </c:pt>
                <c:pt idx="351">
                  <c:v>4-Aug-14</c:v>
                </c:pt>
                <c:pt idx="352">
                  <c:v>5-Sep-14</c:v>
                </c:pt>
                <c:pt idx="353">
                  <c:v>26-Sep-14</c:v>
                </c:pt>
                <c:pt idx="354">
                  <c:v>23-Oct-14</c:v>
                </c:pt>
                <c:pt idx="355">
                  <c:v>10-Nov-14</c:v>
                </c:pt>
                <c:pt idx="356">
                  <c:v>26-Nov-14</c:v>
                </c:pt>
                <c:pt idx="357">
                  <c:v>10-Dec-14</c:v>
                </c:pt>
                <c:pt idx="358">
                  <c:v>23-Dec-14</c:v>
                </c:pt>
                <c:pt idx="359">
                  <c:v>13-Jan-15</c:v>
                </c:pt>
                <c:pt idx="360">
                  <c:v>27-Jan-15</c:v>
                </c:pt>
                <c:pt idx="361">
                  <c:v>9-Mar-15</c:v>
                </c:pt>
                <c:pt idx="362">
                  <c:v>23-Mar-15</c:v>
                </c:pt>
                <c:pt idx="363">
                  <c:v>6-Apr-15</c:v>
                </c:pt>
                <c:pt idx="364">
                  <c:v>29-Apr-15</c:v>
                </c:pt>
                <c:pt idx="365">
                  <c:v>26-May-15</c:v>
                </c:pt>
                <c:pt idx="366">
                  <c:v>23-Jun-15</c:v>
                </c:pt>
                <c:pt idx="367">
                  <c:v>11-Jul-15</c:v>
                </c:pt>
                <c:pt idx="368">
                  <c:v>15-Aug-15</c:v>
                </c:pt>
                <c:pt idx="369">
                  <c:v>22-Sep-15</c:v>
                </c:pt>
                <c:pt idx="370">
                  <c:v>25-Oct-15</c:v>
                </c:pt>
                <c:pt idx="371">
                  <c:v>21-Dec-15</c:v>
                </c:pt>
                <c:pt idx="372">
                  <c:v>14-Feb-16</c:v>
                </c:pt>
                <c:pt idx="373">
                  <c:v>18-Mar-16</c:v>
                </c:pt>
                <c:pt idx="374">
                  <c:v>8-May-16</c:v>
                </c:pt>
                <c:pt idx="375">
                  <c:v>3-Aug-16</c:v>
                </c:pt>
                <c:pt idx="376">
                  <c:v>30-Sep-16</c:v>
                </c:pt>
              </c:strCache>
            </c:strRef>
          </c:xVal>
          <c:yVal>
            <c:numRef>
              <c:f>Cavelier!$C$6:$C$382</c:f>
              <c:numCache>
                <c:formatCode>0.000</c:formatCode>
                <c:ptCount val="377"/>
                <c:pt idx="0">
                  <c:v>2.259</c:v>
                </c:pt>
                <c:pt idx="1">
                  <c:v>2.329</c:v>
                </c:pt>
                <c:pt idx="2">
                  <c:v>2.189</c:v>
                </c:pt>
                <c:pt idx="3">
                  <c:v>2.319</c:v>
                </c:pt>
                <c:pt idx="4">
                  <c:v>2.359</c:v>
                </c:pt>
                <c:pt idx="5">
                  <c:v>2.149</c:v>
                </c:pt>
                <c:pt idx="6">
                  <c:v>2.279</c:v>
                </c:pt>
                <c:pt idx="7" formatCode="General">
                  <c:v>0.0</c:v>
                </c:pt>
                <c:pt idx="8">
                  <c:v>2.539</c:v>
                </c:pt>
                <c:pt idx="9">
                  <c:v>2.059</c:v>
                </c:pt>
                <c:pt idx="10">
                  <c:v>2.299</c:v>
                </c:pt>
                <c:pt idx="11">
                  <c:v>2.199</c:v>
                </c:pt>
                <c:pt idx="12">
                  <c:v>2.259</c:v>
                </c:pt>
                <c:pt idx="13">
                  <c:v>2.319</c:v>
                </c:pt>
                <c:pt idx="14">
                  <c:v>2.499</c:v>
                </c:pt>
                <c:pt idx="15">
                  <c:v>2.799</c:v>
                </c:pt>
                <c:pt idx="16">
                  <c:v>2.799</c:v>
                </c:pt>
                <c:pt idx="17">
                  <c:v>2.669</c:v>
                </c:pt>
                <c:pt idx="18">
                  <c:v>3.099</c:v>
                </c:pt>
                <c:pt idx="19">
                  <c:v>2.999</c:v>
                </c:pt>
                <c:pt idx="20">
                  <c:v>2.819</c:v>
                </c:pt>
                <c:pt idx="21">
                  <c:v>2.789</c:v>
                </c:pt>
                <c:pt idx="22">
                  <c:v>2.959</c:v>
                </c:pt>
                <c:pt idx="23">
                  <c:v>2.939</c:v>
                </c:pt>
                <c:pt idx="24">
                  <c:v>2.599</c:v>
                </c:pt>
                <c:pt idx="25">
                  <c:v>2.539</c:v>
                </c:pt>
                <c:pt idx="26">
                  <c:v>2.399</c:v>
                </c:pt>
                <c:pt idx="27">
                  <c:v>2.359</c:v>
                </c:pt>
                <c:pt idx="28">
                  <c:v>2.199</c:v>
                </c:pt>
                <c:pt idx="29">
                  <c:v>1.999</c:v>
                </c:pt>
                <c:pt idx="30">
                  <c:v>2.169</c:v>
                </c:pt>
                <c:pt idx="31">
                  <c:v>2.199</c:v>
                </c:pt>
                <c:pt idx="32">
                  <c:v>2.169</c:v>
                </c:pt>
                <c:pt idx="33">
                  <c:v>2.339</c:v>
                </c:pt>
                <c:pt idx="34">
                  <c:v>2.259</c:v>
                </c:pt>
                <c:pt idx="35">
                  <c:v>2.178</c:v>
                </c:pt>
                <c:pt idx="36">
                  <c:v>2.349</c:v>
                </c:pt>
                <c:pt idx="37">
                  <c:v>2.379</c:v>
                </c:pt>
                <c:pt idx="38">
                  <c:v>2.359</c:v>
                </c:pt>
                <c:pt idx="39">
                  <c:v>2.259</c:v>
                </c:pt>
                <c:pt idx="40">
                  <c:v>2.299</c:v>
                </c:pt>
                <c:pt idx="41">
                  <c:v>2.559</c:v>
                </c:pt>
                <c:pt idx="42">
                  <c:v>2.359</c:v>
                </c:pt>
                <c:pt idx="43">
                  <c:v>2.399</c:v>
                </c:pt>
                <c:pt idx="44">
                  <c:v>2.309</c:v>
                </c:pt>
                <c:pt idx="45">
                  <c:v>2.379</c:v>
                </c:pt>
                <c:pt idx="46">
                  <c:v>2.319</c:v>
                </c:pt>
                <c:pt idx="47">
                  <c:v>2.199</c:v>
                </c:pt>
                <c:pt idx="48">
                  <c:v>2.199</c:v>
                </c:pt>
                <c:pt idx="49">
                  <c:v>2.279</c:v>
                </c:pt>
                <c:pt idx="50">
                  <c:v>2.359</c:v>
                </c:pt>
                <c:pt idx="51">
                  <c:v>2.499</c:v>
                </c:pt>
                <c:pt idx="52">
                  <c:v>2.579</c:v>
                </c:pt>
                <c:pt idx="53">
                  <c:v>2.559</c:v>
                </c:pt>
                <c:pt idx="54">
                  <c:v>2.499</c:v>
                </c:pt>
                <c:pt idx="55">
                  <c:v>2.759</c:v>
                </c:pt>
                <c:pt idx="56">
                  <c:v>2.789</c:v>
                </c:pt>
                <c:pt idx="57">
                  <c:v>2.989</c:v>
                </c:pt>
                <c:pt idx="58">
                  <c:v>2.939</c:v>
                </c:pt>
                <c:pt idx="59">
                  <c:v>2.919</c:v>
                </c:pt>
                <c:pt idx="60">
                  <c:v>2.949</c:v>
                </c:pt>
                <c:pt idx="61">
                  <c:v>2.959</c:v>
                </c:pt>
                <c:pt idx="62">
                  <c:v>2.999</c:v>
                </c:pt>
                <c:pt idx="63">
                  <c:v>3.129</c:v>
                </c:pt>
                <c:pt idx="64">
                  <c:v>3.099</c:v>
                </c:pt>
                <c:pt idx="65">
                  <c:v>2.769</c:v>
                </c:pt>
                <c:pt idx="66">
                  <c:v>2.849</c:v>
                </c:pt>
                <c:pt idx="67">
                  <c:v>2.549</c:v>
                </c:pt>
                <c:pt idx="68">
                  <c:v>2.299</c:v>
                </c:pt>
                <c:pt idx="70">
                  <c:v>2.459</c:v>
                </c:pt>
                <c:pt idx="71">
                  <c:v>2.339</c:v>
                </c:pt>
                <c:pt idx="72">
                  <c:v>2.279</c:v>
                </c:pt>
                <c:pt idx="73">
                  <c:v>2.279</c:v>
                </c:pt>
                <c:pt idx="74">
                  <c:v>2.279</c:v>
                </c:pt>
                <c:pt idx="75">
                  <c:v>2.279</c:v>
                </c:pt>
                <c:pt idx="76">
                  <c:v>2.199</c:v>
                </c:pt>
                <c:pt idx="77">
                  <c:v>2.259</c:v>
                </c:pt>
                <c:pt idx="78">
                  <c:v>2.319</c:v>
                </c:pt>
                <c:pt idx="79">
                  <c:v>2.339</c:v>
                </c:pt>
                <c:pt idx="80">
                  <c:v>2.319</c:v>
                </c:pt>
                <c:pt idx="81">
                  <c:v>2.399</c:v>
                </c:pt>
                <c:pt idx="82">
                  <c:v>2.349</c:v>
                </c:pt>
                <c:pt idx="83">
                  <c:v>2.599</c:v>
                </c:pt>
                <c:pt idx="84">
                  <c:v>2.499</c:v>
                </c:pt>
                <c:pt idx="85">
                  <c:v>2.529</c:v>
                </c:pt>
                <c:pt idx="86">
                  <c:v>2.529</c:v>
                </c:pt>
                <c:pt idx="87">
                  <c:v>2.259</c:v>
                </c:pt>
                <c:pt idx="88">
                  <c:v>2.359</c:v>
                </c:pt>
                <c:pt idx="89">
                  <c:v>2.359</c:v>
                </c:pt>
                <c:pt idx="90">
                  <c:v>2.319</c:v>
                </c:pt>
                <c:pt idx="91">
                  <c:v>2.239</c:v>
                </c:pt>
                <c:pt idx="92">
                  <c:v>2.219</c:v>
                </c:pt>
                <c:pt idx="93">
                  <c:v>2.199</c:v>
                </c:pt>
                <c:pt idx="94">
                  <c:v>2.279</c:v>
                </c:pt>
                <c:pt idx="95">
                  <c:v>2.319</c:v>
                </c:pt>
                <c:pt idx="96">
                  <c:v>2.419</c:v>
                </c:pt>
                <c:pt idx="97">
                  <c:v>2.479</c:v>
                </c:pt>
                <c:pt idx="98">
                  <c:v>2.519</c:v>
                </c:pt>
                <c:pt idx="99">
                  <c:v>2.499</c:v>
                </c:pt>
                <c:pt idx="100">
                  <c:v>2.439</c:v>
                </c:pt>
                <c:pt idx="101">
                  <c:v>2.479</c:v>
                </c:pt>
                <c:pt idx="102">
                  <c:v>2.589</c:v>
                </c:pt>
                <c:pt idx="103">
                  <c:v>2.759</c:v>
                </c:pt>
                <c:pt idx="104">
                  <c:v>2.859</c:v>
                </c:pt>
                <c:pt idx="105">
                  <c:v>2.879</c:v>
                </c:pt>
                <c:pt idx="106">
                  <c:v>2.979</c:v>
                </c:pt>
                <c:pt idx="107">
                  <c:v>2.979</c:v>
                </c:pt>
                <c:pt idx="108">
                  <c:v>3.059</c:v>
                </c:pt>
                <c:pt idx="109">
                  <c:v>3.279</c:v>
                </c:pt>
                <c:pt idx="110">
                  <c:v>3.279</c:v>
                </c:pt>
                <c:pt idx="111">
                  <c:v>3.299</c:v>
                </c:pt>
                <c:pt idx="112">
                  <c:v>3.699</c:v>
                </c:pt>
                <c:pt idx="113">
                  <c:v>3.659</c:v>
                </c:pt>
                <c:pt idx="114">
                  <c:v>3.619</c:v>
                </c:pt>
                <c:pt idx="115">
                  <c:v>3.499</c:v>
                </c:pt>
                <c:pt idx="116">
                  <c:v>3.399</c:v>
                </c:pt>
                <c:pt idx="117">
                  <c:v>3.239</c:v>
                </c:pt>
                <c:pt idx="118">
                  <c:v>3.139</c:v>
                </c:pt>
                <c:pt idx="119">
                  <c:v>3.459</c:v>
                </c:pt>
                <c:pt idx="120">
                  <c:v>3.419</c:v>
                </c:pt>
                <c:pt idx="121">
                  <c:v>3.099</c:v>
                </c:pt>
                <c:pt idx="122">
                  <c:v>3.189</c:v>
                </c:pt>
                <c:pt idx="123">
                  <c:v>2.879</c:v>
                </c:pt>
                <c:pt idx="124">
                  <c:v>3.099</c:v>
                </c:pt>
                <c:pt idx="125">
                  <c:v>3.349</c:v>
                </c:pt>
                <c:pt idx="126">
                  <c:v>3.179</c:v>
                </c:pt>
                <c:pt idx="127">
                  <c:v>3.119</c:v>
                </c:pt>
                <c:pt idx="128">
                  <c:v>2.999</c:v>
                </c:pt>
                <c:pt idx="129">
                  <c:v>3.259</c:v>
                </c:pt>
                <c:pt idx="130">
                  <c:v>3.159</c:v>
                </c:pt>
                <c:pt idx="131">
                  <c:v>2.879</c:v>
                </c:pt>
                <c:pt idx="132">
                  <c:v>3.059</c:v>
                </c:pt>
                <c:pt idx="133">
                  <c:v>2.979</c:v>
                </c:pt>
                <c:pt idx="134">
                  <c:v>2.789</c:v>
                </c:pt>
                <c:pt idx="135">
                  <c:v>2.859</c:v>
                </c:pt>
                <c:pt idx="136">
                  <c:v>2.899</c:v>
                </c:pt>
                <c:pt idx="137">
                  <c:v>2.859</c:v>
                </c:pt>
                <c:pt idx="138">
                  <c:v>2.999</c:v>
                </c:pt>
                <c:pt idx="139">
                  <c:v>3.099</c:v>
                </c:pt>
                <c:pt idx="140">
                  <c:v>3.599</c:v>
                </c:pt>
                <c:pt idx="141">
                  <c:v>2.959</c:v>
                </c:pt>
                <c:pt idx="142">
                  <c:v>3.119</c:v>
                </c:pt>
                <c:pt idx="143">
                  <c:v>3.079</c:v>
                </c:pt>
                <c:pt idx="144">
                  <c:v>3.079</c:v>
                </c:pt>
                <c:pt idx="145">
                  <c:v>3.059</c:v>
                </c:pt>
                <c:pt idx="146">
                  <c:v>2.929</c:v>
                </c:pt>
                <c:pt idx="147">
                  <c:v>3.039</c:v>
                </c:pt>
                <c:pt idx="148">
                  <c:v>3.169</c:v>
                </c:pt>
                <c:pt idx="149">
                  <c:v>3.199</c:v>
                </c:pt>
                <c:pt idx="150">
                  <c:v>3.299</c:v>
                </c:pt>
                <c:pt idx="151">
                  <c:v>3.359</c:v>
                </c:pt>
                <c:pt idx="152">
                  <c:v>3.299</c:v>
                </c:pt>
                <c:pt idx="153">
                  <c:v>3.099</c:v>
                </c:pt>
                <c:pt idx="154">
                  <c:v>2.959</c:v>
                </c:pt>
                <c:pt idx="155">
                  <c:v>3.259</c:v>
                </c:pt>
                <c:pt idx="156">
                  <c:v>3.219</c:v>
                </c:pt>
                <c:pt idx="157">
                  <c:v>3.139</c:v>
                </c:pt>
                <c:pt idx="158">
                  <c:v>3.499</c:v>
                </c:pt>
                <c:pt idx="159">
                  <c:v>3.079</c:v>
                </c:pt>
                <c:pt idx="160">
                  <c:v>3.079</c:v>
                </c:pt>
                <c:pt idx="161">
                  <c:v>3.099</c:v>
                </c:pt>
                <c:pt idx="162">
                  <c:v>3.219</c:v>
                </c:pt>
                <c:pt idx="163">
                  <c:v>3.179</c:v>
                </c:pt>
                <c:pt idx="164">
                  <c:v>3.029</c:v>
                </c:pt>
                <c:pt idx="165">
                  <c:v>3.259</c:v>
                </c:pt>
                <c:pt idx="166">
                  <c:v>3.399</c:v>
                </c:pt>
                <c:pt idx="167">
                  <c:v>3.399</c:v>
                </c:pt>
                <c:pt idx="168">
                  <c:v>3.499</c:v>
                </c:pt>
                <c:pt idx="169">
                  <c:v>3.699</c:v>
                </c:pt>
                <c:pt idx="170">
                  <c:v>3.759</c:v>
                </c:pt>
                <c:pt idx="171">
                  <c:v>3.819</c:v>
                </c:pt>
                <c:pt idx="172">
                  <c:v>4.039</c:v>
                </c:pt>
                <c:pt idx="173">
                  <c:v>4.159</c:v>
                </c:pt>
                <c:pt idx="174">
                  <c:v>4.129</c:v>
                </c:pt>
                <c:pt idx="175">
                  <c:v>4.099</c:v>
                </c:pt>
                <c:pt idx="176">
                  <c:v>4.119</c:v>
                </c:pt>
                <c:pt idx="177">
                  <c:v>4.179</c:v>
                </c:pt>
                <c:pt idx="178">
                  <c:v>4.219</c:v>
                </c:pt>
                <c:pt idx="179">
                  <c:v>4.199</c:v>
                </c:pt>
                <c:pt idx="180">
                  <c:v>4.359</c:v>
                </c:pt>
                <c:pt idx="181">
                  <c:v>4.279</c:v>
                </c:pt>
                <c:pt idx="182">
                  <c:v>4.179</c:v>
                </c:pt>
                <c:pt idx="183">
                  <c:v>3.959</c:v>
                </c:pt>
                <c:pt idx="184">
                  <c:v>3.759</c:v>
                </c:pt>
                <c:pt idx="185">
                  <c:v>3.639</c:v>
                </c:pt>
                <c:pt idx="186">
                  <c:v>3.959</c:v>
                </c:pt>
                <c:pt idx="187">
                  <c:v>3.999</c:v>
                </c:pt>
                <c:pt idx="188">
                  <c:v>3.799</c:v>
                </c:pt>
                <c:pt idx="189">
                  <c:v>3.439</c:v>
                </c:pt>
                <c:pt idx="190">
                  <c:v>3.499</c:v>
                </c:pt>
                <c:pt idx="191">
                  <c:v>3.699</c:v>
                </c:pt>
                <c:pt idx="192">
                  <c:v>3.899</c:v>
                </c:pt>
                <c:pt idx="193">
                  <c:v>3.589</c:v>
                </c:pt>
                <c:pt idx="194">
                  <c:v>3.599</c:v>
                </c:pt>
                <c:pt idx="195">
                  <c:v>3.679</c:v>
                </c:pt>
                <c:pt idx="196">
                  <c:v>3.499</c:v>
                </c:pt>
                <c:pt idx="197">
                  <c:v>3.579</c:v>
                </c:pt>
                <c:pt idx="198">
                  <c:v>3.449</c:v>
                </c:pt>
                <c:pt idx="199">
                  <c:v>3.019</c:v>
                </c:pt>
                <c:pt idx="200">
                  <c:v>2.999</c:v>
                </c:pt>
                <c:pt idx="201">
                  <c:v>2.839</c:v>
                </c:pt>
                <c:pt idx="202">
                  <c:v>2.699</c:v>
                </c:pt>
                <c:pt idx="203">
                  <c:v>2.819</c:v>
                </c:pt>
                <c:pt idx="204">
                  <c:v>2.539</c:v>
                </c:pt>
                <c:pt idx="205">
                  <c:v>2.449</c:v>
                </c:pt>
                <c:pt idx="206">
                  <c:v>1.939</c:v>
                </c:pt>
                <c:pt idx="207">
                  <c:v>1.739</c:v>
                </c:pt>
                <c:pt idx="208">
                  <c:v>1.739</c:v>
                </c:pt>
                <c:pt idx="209">
                  <c:v>1.779</c:v>
                </c:pt>
                <c:pt idx="210">
                  <c:v>1.959</c:v>
                </c:pt>
                <c:pt idx="211">
                  <c:v>1.899</c:v>
                </c:pt>
                <c:pt idx="212">
                  <c:v>1.959</c:v>
                </c:pt>
                <c:pt idx="213">
                  <c:v>1.909</c:v>
                </c:pt>
                <c:pt idx="214">
                  <c:v>2.049</c:v>
                </c:pt>
                <c:pt idx="215">
                  <c:v>2.039</c:v>
                </c:pt>
                <c:pt idx="216">
                  <c:v>2.039</c:v>
                </c:pt>
                <c:pt idx="217">
                  <c:v>2.029</c:v>
                </c:pt>
                <c:pt idx="218">
                  <c:v>1.999</c:v>
                </c:pt>
                <c:pt idx="219">
                  <c:v>2.239</c:v>
                </c:pt>
                <c:pt idx="220">
                  <c:v>2.419</c:v>
                </c:pt>
                <c:pt idx="221">
                  <c:v>2.629</c:v>
                </c:pt>
                <c:pt idx="222">
                  <c:v>2.659</c:v>
                </c:pt>
                <c:pt idx="223">
                  <c:v>2.599</c:v>
                </c:pt>
                <c:pt idx="224">
                  <c:v>2.499</c:v>
                </c:pt>
                <c:pt idx="225">
                  <c:v>2.599</c:v>
                </c:pt>
                <c:pt idx="226">
                  <c:v>2.609</c:v>
                </c:pt>
                <c:pt idx="227">
                  <c:v>2.549</c:v>
                </c:pt>
                <c:pt idx="228">
                  <c:v>2.459</c:v>
                </c:pt>
                <c:pt idx="229">
                  <c:v>2.549</c:v>
                </c:pt>
                <c:pt idx="230">
                  <c:v>2.399</c:v>
                </c:pt>
                <c:pt idx="231">
                  <c:v>2.549</c:v>
                </c:pt>
                <c:pt idx="232">
                  <c:v>2.659</c:v>
                </c:pt>
                <c:pt idx="233">
                  <c:v>2.579</c:v>
                </c:pt>
                <c:pt idx="234">
                  <c:v>2.659</c:v>
                </c:pt>
                <c:pt idx="235">
                  <c:v>2.699</c:v>
                </c:pt>
                <c:pt idx="236">
                  <c:v>2.659</c:v>
                </c:pt>
                <c:pt idx="237">
                  <c:v>2.559</c:v>
                </c:pt>
                <c:pt idx="238">
                  <c:v>2.499</c:v>
                </c:pt>
                <c:pt idx="239">
                  <c:v>2.599</c:v>
                </c:pt>
                <c:pt idx="240">
                  <c:v>2.699</c:v>
                </c:pt>
                <c:pt idx="241">
                  <c:v>2.639</c:v>
                </c:pt>
                <c:pt idx="242">
                  <c:v>2.639</c:v>
                </c:pt>
                <c:pt idx="243">
                  <c:v>2.539</c:v>
                </c:pt>
                <c:pt idx="244">
                  <c:v>2.519</c:v>
                </c:pt>
                <c:pt idx="245">
                  <c:v>2.539</c:v>
                </c:pt>
                <c:pt idx="246">
                  <c:v>2.599</c:v>
                </c:pt>
                <c:pt idx="247">
                  <c:v>2.699</c:v>
                </c:pt>
                <c:pt idx="248">
                  <c:v>2.749</c:v>
                </c:pt>
                <c:pt idx="249">
                  <c:v>2.699</c:v>
                </c:pt>
                <c:pt idx="250">
                  <c:v>2.799</c:v>
                </c:pt>
                <c:pt idx="251">
                  <c:v>2.699</c:v>
                </c:pt>
                <c:pt idx="252">
                  <c:v>2.729</c:v>
                </c:pt>
                <c:pt idx="253">
                  <c:v>2.779</c:v>
                </c:pt>
                <c:pt idx="254">
                  <c:v>2.589</c:v>
                </c:pt>
                <c:pt idx="255">
                  <c:v>2.579</c:v>
                </c:pt>
                <c:pt idx="256">
                  <c:v>2.699</c:v>
                </c:pt>
                <c:pt idx="257">
                  <c:v>2.699</c:v>
                </c:pt>
                <c:pt idx="258">
                  <c:v>2.659</c:v>
                </c:pt>
                <c:pt idx="259">
                  <c:v>2.639</c:v>
                </c:pt>
                <c:pt idx="260">
                  <c:v>2.699</c:v>
                </c:pt>
                <c:pt idx="261">
                  <c:v>2.669</c:v>
                </c:pt>
                <c:pt idx="262">
                  <c:v>2.869</c:v>
                </c:pt>
                <c:pt idx="263">
                  <c:v>2.699</c:v>
                </c:pt>
                <c:pt idx="264">
                  <c:v>2.759</c:v>
                </c:pt>
                <c:pt idx="265">
                  <c:v>2.759</c:v>
                </c:pt>
                <c:pt idx="266">
                  <c:v>2.709</c:v>
                </c:pt>
                <c:pt idx="267">
                  <c:v>2.709</c:v>
                </c:pt>
                <c:pt idx="268">
                  <c:v>2.839</c:v>
                </c:pt>
                <c:pt idx="269">
                  <c:v>2.699</c:v>
                </c:pt>
                <c:pt idx="270">
                  <c:v>2.849</c:v>
                </c:pt>
                <c:pt idx="271">
                  <c:v>2.619</c:v>
                </c:pt>
                <c:pt idx="272">
                  <c:v>2.749</c:v>
                </c:pt>
                <c:pt idx="273">
                  <c:v>2.709</c:v>
                </c:pt>
                <c:pt idx="274">
                  <c:v>2.709</c:v>
                </c:pt>
                <c:pt idx="275">
                  <c:v>2.679</c:v>
                </c:pt>
                <c:pt idx="276">
                  <c:v>2.679</c:v>
                </c:pt>
                <c:pt idx="277">
                  <c:v>2.659</c:v>
                </c:pt>
                <c:pt idx="278">
                  <c:v>2.799</c:v>
                </c:pt>
                <c:pt idx="279">
                  <c:v>2.739</c:v>
                </c:pt>
                <c:pt idx="280">
                  <c:v>2.909</c:v>
                </c:pt>
                <c:pt idx="281">
                  <c:v>2.929</c:v>
                </c:pt>
                <c:pt idx="282">
                  <c:v>2.889</c:v>
                </c:pt>
                <c:pt idx="283">
                  <c:v>2.989</c:v>
                </c:pt>
                <c:pt idx="284">
                  <c:v>2.929</c:v>
                </c:pt>
                <c:pt idx="285">
                  <c:v>3.489</c:v>
                </c:pt>
                <c:pt idx="286">
                  <c:v>3.119</c:v>
                </c:pt>
                <c:pt idx="287">
                  <c:v>3.099</c:v>
                </c:pt>
                <c:pt idx="288">
                  <c:v>3.299</c:v>
                </c:pt>
                <c:pt idx="289">
                  <c:v>3.299</c:v>
                </c:pt>
                <c:pt idx="290">
                  <c:v>3.299</c:v>
                </c:pt>
                <c:pt idx="291">
                  <c:v>3.359</c:v>
                </c:pt>
                <c:pt idx="292">
                  <c:v>3.419</c:v>
                </c:pt>
                <c:pt idx="293">
                  <c:v>3.579</c:v>
                </c:pt>
                <c:pt idx="294">
                  <c:v>3.679</c:v>
                </c:pt>
                <c:pt idx="295">
                  <c:v>3.729</c:v>
                </c:pt>
                <c:pt idx="296">
                  <c:v>3.689</c:v>
                </c:pt>
                <c:pt idx="297">
                  <c:v>3.839</c:v>
                </c:pt>
                <c:pt idx="298">
                  <c:v>3.699</c:v>
                </c:pt>
                <c:pt idx="299">
                  <c:v>3.579</c:v>
                </c:pt>
                <c:pt idx="300">
                  <c:v>3.499</c:v>
                </c:pt>
                <c:pt idx="301">
                  <c:v>3.449</c:v>
                </c:pt>
                <c:pt idx="302">
                  <c:v>3.299</c:v>
                </c:pt>
                <c:pt idx="303">
                  <c:v>3.839</c:v>
                </c:pt>
                <c:pt idx="304">
                  <c:v>3.859</c:v>
                </c:pt>
                <c:pt idx="305">
                  <c:v>3.599</c:v>
                </c:pt>
                <c:pt idx="306">
                  <c:v>3.579</c:v>
                </c:pt>
                <c:pt idx="307">
                  <c:v>3.349</c:v>
                </c:pt>
                <c:pt idx="308">
                  <c:v>3.399</c:v>
                </c:pt>
                <c:pt idx="309">
                  <c:v>3.449</c:v>
                </c:pt>
                <c:pt idx="310">
                  <c:v>3.419</c:v>
                </c:pt>
                <c:pt idx="311">
                  <c:v>3.399</c:v>
                </c:pt>
                <c:pt idx="314">
                  <c:v>3.999</c:v>
                </c:pt>
                <c:pt idx="315">
                  <c:v>3.899</c:v>
                </c:pt>
                <c:pt idx="316">
                  <c:v>3.859</c:v>
                </c:pt>
                <c:pt idx="317">
                  <c:v>3.649</c:v>
                </c:pt>
                <c:pt idx="318">
                  <c:v>3.379</c:v>
                </c:pt>
                <c:pt idx="319">
                  <c:v>3.439</c:v>
                </c:pt>
                <c:pt idx="320">
                  <c:v>3.449</c:v>
                </c:pt>
                <c:pt idx="321">
                  <c:v>3.549</c:v>
                </c:pt>
                <c:pt idx="322">
                  <c:v>3.669</c:v>
                </c:pt>
                <c:pt idx="323">
                  <c:v>3.819</c:v>
                </c:pt>
                <c:pt idx="324">
                  <c:v>3.799</c:v>
                </c:pt>
                <c:pt idx="325">
                  <c:v>3.699</c:v>
                </c:pt>
                <c:pt idx="326">
                  <c:v>3.689</c:v>
                </c:pt>
                <c:pt idx="327">
                  <c:v>3.689</c:v>
                </c:pt>
                <c:pt idx="328">
                  <c:v>3.539</c:v>
                </c:pt>
                <c:pt idx="329">
                  <c:v>3.699</c:v>
                </c:pt>
                <c:pt idx="330">
                  <c:v>3.599</c:v>
                </c:pt>
                <c:pt idx="331">
                  <c:v>3.519</c:v>
                </c:pt>
                <c:pt idx="332">
                  <c:v>3.399</c:v>
                </c:pt>
                <c:pt idx="333">
                  <c:v>3.399</c:v>
                </c:pt>
                <c:pt idx="334">
                  <c:v>3.259</c:v>
                </c:pt>
                <c:pt idx="335">
                  <c:v>3.329</c:v>
                </c:pt>
                <c:pt idx="336">
                  <c:v>3.199</c:v>
                </c:pt>
                <c:pt idx="337">
                  <c:v>3.399</c:v>
                </c:pt>
                <c:pt idx="338">
                  <c:v>3.309</c:v>
                </c:pt>
                <c:pt idx="339">
                  <c:v>3.329</c:v>
                </c:pt>
                <c:pt idx="340">
                  <c:v>3.299</c:v>
                </c:pt>
                <c:pt idx="341">
                  <c:v>3.479</c:v>
                </c:pt>
                <c:pt idx="342">
                  <c:v>3.599</c:v>
                </c:pt>
                <c:pt idx="343">
                  <c:v>3.699</c:v>
                </c:pt>
                <c:pt idx="344">
                  <c:v>3.879</c:v>
                </c:pt>
                <c:pt idx="345">
                  <c:v>3.619</c:v>
                </c:pt>
                <c:pt idx="346">
                  <c:v>3.699</c:v>
                </c:pt>
                <c:pt idx="347">
                  <c:v>3.699</c:v>
                </c:pt>
                <c:pt idx="348">
                  <c:v>3.599</c:v>
                </c:pt>
                <c:pt idx="349">
                  <c:v>3.599</c:v>
                </c:pt>
                <c:pt idx="350">
                  <c:v>3.659</c:v>
                </c:pt>
                <c:pt idx="351">
                  <c:v>3.599</c:v>
                </c:pt>
                <c:pt idx="352">
                  <c:v>3.379</c:v>
                </c:pt>
                <c:pt idx="353">
                  <c:v>3.349</c:v>
                </c:pt>
                <c:pt idx="354">
                  <c:v>3.029</c:v>
                </c:pt>
                <c:pt idx="355">
                  <c:v>2.899</c:v>
                </c:pt>
                <c:pt idx="356">
                  <c:v>2.759</c:v>
                </c:pt>
                <c:pt idx="357">
                  <c:v>2.599</c:v>
                </c:pt>
                <c:pt idx="358">
                  <c:v>2.399</c:v>
                </c:pt>
                <c:pt idx="359">
                  <c:v>2.159</c:v>
                </c:pt>
                <c:pt idx="360">
                  <c:v>2.099</c:v>
                </c:pt>
                <c:pt idx="361">
                  <c:v>2.299</c:v>
                </c:pt>
                <c:pt idx="362">
                  <c:v>2.259</c:v>
                </c:pt>
                <c:pt idx="363">
                  <c:v>2.359</c:v>
                </c:pt>
                <c:pt idx="364">
                  <c:v>2.499</c:v>
                </c:pt>
                <c:pt idx="365">
                  <c:v>2.659</c:v>
                </c:pt>
                <c:pt idx="366">
                  <c:v>2.699</c:v>
                </c:pt>
                <c:pt idx="367">
                  <c:v>2.699</c:v>
                </c:pt>
                <c:pt idx="368">
                  <c:v>2.499</c:v>
                </c:pt>
                <c:pt idx="369">
                  <c:v>2.259</c:v>
                </c:pt>
                <c:pt idx="370">
                  <c:v>2.059</c:v>
                </c:pt>
                <c:pt idx="371">
                  <c:v>1.959</c:v>
                </c:pt>
                <c:pt idx="372">
                  <c:v>1.669</c:v>
                </c:pt>
                <c:pt idx="373">
                  <c:v>1.889</c:v>
                </c:pt>
                <c:pt idx="374">
                  <c:v>2.159</c:v>
                </c:pt>
                <c:pt idx="375">
                  <c:v>1.949</c:v>
                </c:pt>
                <c:pt idx="376">
                  <c:v>2.089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3992"/>
        <c:axId val="2146487496"/>
      </c:scatterChart>
      <c:valAx>
        <c:axId val="21464839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crossAx val="2146487496"/>
        <c:crosses val="autoZero"/>
        <c:crossBetween val="midCat"/>
      </c:valAx>
      <c:valAx>
        <c:axId val="2146487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6483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Miles Driven per Month</a:t>
            </a:r>
          </a:p>
        </c:rich>
      </c:tx>
      <c:layout>
        <c:manualLayout>
          <c:xMode val="edge"/>
          <c:yMode val="edge"/>
          <c:x val="0.366720389757419"/>
          <c:y val="0.03781512605042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77019631817"/>
          <c:y val="0.210084141365701"/>
          <c:w val="0.798061074573296"/>
          <c:h val="0.579832230169334"/>
        </c:manualLayout>
      </c:layout>
      <c:scatterChart>
        <c:scatterStyle val="lineMarker"/>
        <c:varyColors val="0"/>
        <c:ser>
          <c:idx val="3"/>
          <c:order val="0"/>
          <c:tx>
            <c:v>2008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Corolla!$S$31:$S$42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Corolla!$U$31:$U$42</c:f>
              <c:numCache>
                <c:formatCode>0.0</c:formatCode>
                <c:ptCount val="12"/>
                <c:pt idx="10">
                  <c:v>652.4</c:v>
                </c:pt>
                <c:pt idx="11">
                  <c:v>231.2</c:v>
                </c:pt>
              </c:numCache>
            </c:numRef>
          </c:yVal>
          <c:smooth val="0"/>
        </c:ser>
        <c:ser>
          <c:idx val="4"/>
          <c:order val="1"/>
          <c:tx>
            <c:v>2009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Corolla!$S$48:$S$59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Corolla!$U$48:$U$59</c:f>
              <c:numCache>
                <c:formatCode>0.0</c:formatCode>
                <c:ptCount val="12"/>
                <c:pt idx="0">
                  <c:v>1052.7</c:v>
                </c:pt>
                <c:pt idx="1">
                  <c:v>929.2</c:v>
                </c:pt>
                <c:pt idx="2">
                  <c:v>1656.0</c:v>
                </c:pt>
                <c:pt idx="3">
                  <c:v>715.6</c:v>
                </c:pt>
                <c:pt idx="4">
                  <c:v>3173.5</c:v>
                </c:pt>
                <c:pt idx="5">
                  <c:v>1617.1</c:v>
                </c:pt>
                <c:pt idx="6">
                  <c:v>1036.8</c:v>
                </c:pt>
                <c:pt idx="7">
                  <c:v>1241.5</c:v>
                </c:pt>
                <c:pt idx="8">
                  <c:v>1003.9</c:v>
                </c:pt>
                <c:pt idx="9">
                  <c:v>1646.3</c:v>
                </c:pt>
                <c:pt idx="10">
                  <c:v>1070.7</c:v>
                </c:pt>
                <c:pt idx="11">
                  <c:v>300.2</c:v>
                </c:pt>
              </c:numCache>
            </c:numRef>
          </c:yVal>
          <c:smooth val="0"/>
        </c:ser>
        <c:ser>
          <c:idx val="0"/>
          <c:order val="2"/>
          <c:tx>
            <c:v>2010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Corolla!$S$65:$S$76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Corolla!$U$65:$U$76</c:f>
              <c:numCache>
                <c:formatCode>0.0</c:formatCode>
                <c:ptCount val="12"/>
                <c:pt idx="0">
                  <c:v>869.5</c:v>
                </c:pt>
                <c:pt idx="1">
                  <c:v>626.3</c:v>
                </c:pt>
                <c:pt idx="2">
                  <c:v>673.1</c:v>
                </c:pt>
                <c:pt idx="3">
                  <c:v>599.7</c:v>
                </c:pt>
                <c:pt idx="4">
                  <c:v>688.0</c:v>
                </c:pt>
                <c:pt idx="5">
                  <c:v>1049.2</c:v>
                </c:pt>
                <c:pt idx="6">
                  <c:v>1011.2</c:v>
                </c:pt>
                <c:pt idx="7">
                  <c:v>651.9000000000001</c:v>
                </c:pt>
                <c:pt idx="8">
                  <c:v>1470.4</c:v>
                </c:pt>
                <c:pt idx="9">
                  <c:v>982.4</c:v>
                </c:pt>
                <c:pt idx="10">
                  <c:v>577.9000000000001</c:v>
                </c:pt>
                <c:pt idx="11">
                  <c:v>589.4000000000001</c:v>
                </c:pt>
              </c:numCache>
            </c:numRef>
          </c:yVal>
          <c:smooth val="0"/>
        </c:ser>
        <c:ser>
          <c:idx val="1"/>
          <c:order val="3"/>
          <c:tx>
            <c:v>2011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Corolla!$S$82:$S$93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Corolla!$U$82:$U$93</c:f>
              <c:numCache>
                <c:formatCode>0.0</c:formatCode>
                <c:ptCount val="12"/>
                <c:pt idx="0">
                  <c:v>644.3</c:v>
                </c:pt>
                <c:pt idx="1">
                  <c:v>609.6</c:v>
                </c:pt>
                <c:pt idx="2">
                  <c:v>965.1</c:v>
                </c:pt>
                <c:pt idx="3">
                  <c:v>677.0</c:v>
                </c:pt>
                <c:pt idx="4">
                  <c:v>707.8</c:v>
                </c:pt>
                <c:pt idx="5">
                  <c:v>1843.6</c:v>
                </c:pt>
                <c:pt idx="6">
                  <c:v>2467.6</c:v>
                </c:pt>
                <c:pt idx="8">
                  <c:v>250.6</c:v>
                </c:pt>
                <c:pt idx="9">
                  <c:v>872.1</c:v>
                </c:pt>
                <c:pt idx="10">
                  <c:v>1146.2</c:v>
                </c:pt>
                <c:pt idx="11" formatCode="0.00">
                  <c:v>280.1</c:v>
                </c:pt>
              </c:numCache>
            </c:numRef>
          </c:yVal>
          <c:smooth val="0"/>
        </c:ser>
        <c:ser>
          <c:idx val="2"/>
          <c:order val="4"/>
          <c:tx>
            <c:v>2012</c:v>
          </c:tx>
          <c:spPr>
            <a:ln w="28575">
              <a:noFill/>
            </a:ln>
          </c:spPr>
          <c:xVal>
            <c:numRef>
              <c:f>Corolla!$S$99:$S$110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Corolla!$U$99:$U$110</c:f>
              <c:numCache>
                <c:formatCode>0.0</c:formatCode>
                <c:ptCount val="12"/>
                <c:pt idx="6">
                  <c:v>900.7</c:v>
                </c:pt>
                <c:pt idx="7">
                  <c:v>848.6</c:v>
                </c:pt>
                <c:pt idx="8">
                  <c:v>809.7</c:v>
                </c:pt>
                <c:pt idx="9">
                  <c:v>865.3</c:v>
                </c:pt>
                <c:pt idx="10">
                  <c:v>239.8</c:v>
                </c:pt>
                <c:pt idx="11">
                  <c:v>1110.7</c:v>
                </c:pt>
              </c:numCache>
            </c:numRef>
          </c:yVal>
          <c:smooth val="0"/>
        </c:ser>
        <c:ser>
          <c:idx val="5"/>
          <c:order val="5"/>
          <c:tx>
            <c:v>2013</c:v>
          </c:tx>
          <c:spPr>
            <a:ln w="28575">
              <a:noFill/>
            </a:ln>
          </c:spPr>
          <c:xVal>
            <c:numRef>
              <c:f>Corolla!$S$116:$S$127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Corolla!$U$116:$U$127</c:f>
              <c:numCache>
                <c:formatCode>0.0</c:formatCode>
                <c:ptCount val="12"/>
                <c:pt idx="0">
                  <c:v>767.0</c:v>
                </c:pt>
                <c:pt idx="1">
                  <c:v>473.8</c:v>
                </c:pt>
                <c:pt idx="2">
                  <c:v>1034.6</c:v>
                </c:pt>
                <c:pt idx="3">
                  <c:v>504.3</c:v>
                </c:pt>
                <c:pt idx="4">
                  <c:v>530.6</c:v>
                </c:pt>
                <c:pt idx="5">
                  <c:v>952.0</c:v>
                </c:pt>
                <c:pt idx="6">
                  <c:v>1062.3</c:v>
                </c:pt>
                <c:pt idx="7">
                  <c:v>1674.6</c:v>
                </c:pt>
                <c:pt idx="8">
                  <c:v>557.8</c:v>
                </c:pt>
                <c:pt idx="9">
                  <c:v>540.4000000000001</c:v>
                </c:pt>
                <c:pt idx="10">
                  <c:v>1417.3</c:v>
                </c:pt>
                <c:pt idx="11">
                  <c:v>577.4</c:v>
                </c:pt>
              </c:numCache>
            </c:numRef>
          </c:yVal>
          <c:smooth val="0"/>
        </c:ser>
        <c:ser>
          <c:idx val="6"/>
          <c:order val="6"/>
          <c:tx>
            <c:v>2014</c:v>
          </c:tx>
          <c:spPr>
            <a:ln w="28575">
              <a:noFill/>
            </a:ln>
          </c:spPr>
          <c:xVal>
            <c:numRef>
              <c:f>Corolla!$S$133:$S$144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Corolla!$U$133:$U$144</c:f>
              <c:numCache>
                <c:formatCode>0.0</c:formatCode>
                <c:ptCount val="12"/>
                <c:pt idx="0">
                  <c:v>823.3</c:v>
                </c:pt>
                <c:pt idx="1">
                  <c:v>468.0</c:v>
                </c:pt>
                <c:pt idx="2">
                  <c:v>497.7</c:v>
                </c:pt>
                <c:pt idx="3">
                  <c:v>1443.8</c:v>
                </c:pt>
                <c:pt idx="4">
                  <c:v>801.0</c:v>
                </c:pt>
                <c:pt idx="5">
                  <c:v>609.6</c:v>
                </c:pt>
                <c:pt idx="6">
                  <c:v>1755.3</c:v>
                </c:pt>
                <c:pt idx="7">
                  <c:v>1273.8</c:v>
                </c:pt>
                <c:pt idx="8">
                  <c:v>511.7</c:v>
                </c:pt>
                <c:pt idx="9">
                  <c:v>490.7</c:v>
                </c:pt>
                <c:pt idx="10">
                  <c:v>884.9000000000001</c:v>
                </c:pt>
                <c:pt idx="11">
                  <c:v>1039.9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85864"/>
        <c:axId val="2139792104"/>
      </c:scatterChart>
      <c:valAx>
        <c:axId val="213978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3343976187145"/>
              <c:y val="0.882353272017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792104"/>
        <c:crosses val="autoZero"/>
        <c:crossBetween val="midCat"/>
      </c:valAx>
      <c:valAx>
        <c:axId val="2139792104"/>
        <c:scaling>
          <c:orientation val="minMax"/>
          <c:max val="40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Miles</a:t>
                </a:r>
              </a:p>
            </c:rich>
          </c:tx>
          <c:layout>
            <c:manualLayout>
              <c:xMode val="edge"/>
              <c:yMode val="edge"/>
              <c:x val="0.0210016155088853"/>
              <c:y val="0.4369751207569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785864"/>
        <c:crosses val="autoZero"/>
        <c:crossBetween val="midCat"/>
        <c:majorUnit val="100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68620965998"/>
          <c:y val="0.390756633362006"/>
          <c:w val="0.0621090659305713"/>
          <c:h val="0.540882352941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Mileage per Month</a:t>
            </a:r>
          </a:p>
        </c:rich>
      </c:tx>
      <c:layout>
        <c:manualLayout>
          <c:xMode val="edge"/>
          <c:yMode val="edge"/>
          <c:x val="0.411381985788362"/>
          <c:y val="0.033707865168539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6829084327941"/>
          <c:y val="0.198501509645823"/>
          <c:w val="0.799999841209381"/>
          <c:h val="0.576777971423712"/>
        </c:manualLayout>
      </c:layout>
      <c:scatterChart>
        <c:scatterStyle val="lineMarker"/>
        <c:varyColors val="0"/>
        <c:ser>
          <c:idx val="3"/>
          <c:order val="0"/>
          <c:tx>
            <c:v>2008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Corolla!$S$31:$S$42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Corolla!$W$31:$W$42</c:f>
              <c:numCache>
                <c:formatCode>0.0</c:formatCode>
                <c:ptCount val="12"/>
                <c:pt idx="10">
                  <c:v>36.57155670160883</c:v>
                </c:pt>
                <c:pt idx="11">
                  <c:v>34.0651245027258</c:v>
                </c:pt>
              </c:numCache>
            </c:numRef>
          </c:yVal>
          <c:smooth val="0"/>
        </c:ser>
        <c:ser>
          <c:idx val="4"/>
          <c:order val="1"/>
          <c:tx>
            <c:v>2009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Corolla!$S$48:$S$59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Corolla!$W$48:$W$59</c:f>
              <c:numCache>
                <c:formatCode>0.0</c:formatCode>
                <c:ptCount val="12"/>
                <c:pt idx="0">
                  <c:v>34.37163287295523</c:v>
                </c:pt>
                <c:pt idx="1">
                  <c:v>30.72751322751323</c:v>
                </c:pt>
                <c:pt idx="2">
                  <c:v>33.99293866491501</c:v>
                </c:pt>
                <c:pt idx="3">
                  <c:v>35.12319623048983</c:v>
                </c:pt>
                <c:pt idx="4">
                  <c:v>34.62629569012548</c:v>
                </c:pt>
                <c:pt idx="5">
                  <c:v>35.58288958324165</c:v>
                </c:pt>
                <c:pt idx="6">
                  <c:v>32.55565673375828</c:v>
                </c:pt>
                <c:pt idx="7">
                  <c:v>33.08461025982678</c:v>
                </c:pt>
                <c:pt idx="8">
                  <c:v>33.778600269179</c:v>
                </c:pt>
                <c:pt idx="9">
                  <c:v>34.12586542846482</c:v>
                </c:pt>
                <c:pt idx="10">
                  <c:v>31.97264691829909</c:v>
                </c:pt>
                <c:pt idx="11">
                  <c:v>29.33932759968726</c:v>
                </c:pt>
              </c:numCache>
            </c:numRef>
          </c:yVal>
          <c:smooth val="0"/>
        </c:ser>
        <c:ser>
          <c:idx val="0"/>
          <c:order val="2"/>
          <c:tx>
            <c:v>2010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Corolla!$S$65:$S$76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Corolla!$W$65:$W$76</c:f>
              <c:numCache>
                <c:formatCode>0.0</c:formatCode>
                <c:ptCount val="12"/>
                <c:pt idx="0">
                  <c:v>28.00682857695033</c:v>
                </c:pt>
                <c:pt idx="1">
                  <c:v>32.93542280185107</c:v>
                </c:pt>
                <c:pt idx="2">
                  <c:v>31.81753722524225</c:v>
                </c:pt>
                <c:pt idx="3">
                  <c:v>31.12575906991228</c:v>
                </c:pt>
                <c:pt idx="4">
                  <c:v>34.37078483289204</c:v>
                </c:pt>
                <c:pt idx="5">
                  <c:v>33.25409654210643</c:v>
                </c:pt>
                <c:pt idx="6">
                  <c:v>33.84996485120343</c:v>
                </c:pt>
                <c:pt idx="7">
                  <c:v>33.7300150049154</c:v>
                </c:pt>
                <c:pt idx="8">
                  <c:v>33.40527523456846</c:v>
                </c:pt>
                <c:pt idx="9">
                  <c:v>35.2405208594899</c:v>
                </c:pt>
                <c:pt idx="10">
                  <c:v>31.69353954151586</c:v>
                </c:pt>
                <c:pt idx="11">
                  <c:v>31.73765548435733</c:v>
                </c:pt>
              </c:numCache>
            </c:numRef>
          </c:yVal>
          <c:smooth val="0"/>
        </c:ser>
        <c:ser>
          <c:idx val="1"/>
          <c:order val="3"/>
          <c:tx>
            <c:v>2011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Corolla!$S$82:$S$93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Corolla!$W$82:$W$93</c:f>
              <c:numCache>
                <c:formatCode>0.0</c:formatCode>
                <c:ptCount val="12"/>
                <c:pt idx="0">
                  <c:v>32.13947224023544</c:v>
                </c:pt>
                <c:pt idx="1">
                  <c:v>31.11950584511716</c:v>
                </c:pt>
                <c:pt idx="2">
                  <c:v>33.42106174464106</c:v>
                </c:pt>
                <c:pt idx="3">
                  <c:v>34.02522993416093</c:v>
                </c:pt>
                <c:pt idx="4">
                  <c:v>33.05159934625262</c:v>
                </c:pt>
                <c:pt idx="5">
                  <c:v>34.18568859055425</c:v>
                </c:pt>
                <c:pt idx="6">
                  <c:v>34.11915987998286</c:v>
                </c:pt>
                <c:pt idx="7">
                  <c:v>0.0</c:v>
                </c:pt>
                <c:pt idx="8">
                  <c:v>26.4373879101171</c:v>
                </c:pt>
                <c:pt idx="9">
                  <c:v>27.78804486362478</c:v>
                </c:pt>
                <c:pt idx="10">
                  <c:v>31.24182293938072</c:v>
                </c:pt>
                <c:pt idx="11">
                  <c:v>27.44464040760337</c:v>
                </c:pt>
              </c:numCache>
            </c:numRef>
          </c:yVal>
          <c:smooth val="0"/>
        </c:ser>
        <c:ser>
          <c:idx val="2"/>
          <c:order val="4"/>
          <c:tx>
            <c:v>2012</c:v>
          </c:tx>
          <c:spPr>
            <a:ln w="28575">
              <a:noFill/>
            </a:ln>
          </c:spPr>
          <c:xVal>
            <c:numRef>
              <c:f>Corolla!$S$99:$S$110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Corolla!$W$99:$W$110</c:f>
              <c:numCache>
                <c:formatCode>0.0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29.59032819737837</c:v>
                </c:pt>
                <c:pt idx="7">
                  <c:v>33.2263116679718</c:v>
                </c:pt>
                <c:pt idx="8">
                  <c:v>28.21303507029739</c:v>
                </c:pt>
                <c:pt idx="9">
                  <c:v>26.80856337329987</c:v>
                </c:pt>
                <c:pt idx="10">
                  <c:v>22.15242494226328</c:v>
                </c:pt>
                <c:pt idx="11">
                  <c:v>29.5343951923844</c:v>
                </c:pt>
              </c:numCache>
            </c:numRef>
          </c:yVal>
          <c:smooth val="0"/>
        </c:ser>
        <c:ser>
          <c:idx val="5"/>
          <c:order val="5"/>
          <c:tx>
            <c:v>2013</c:v>
          </c:tx>
          <c:spPr>
            <a:ln w="28575">
              <a:noFill/>
            </a:ln>
          </c:spPr>
          <c:xVal>
            <c:numRef>
              <c:f>Corolla!$S$116:$S$127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Corolla!$W$116:$W$127</c:f>
              <c:numCache>
                <c:formatCode>0.0</c:formatCode>
                <c:ptCount val="12"/>
                <c:pt idx="0">
                  <c:v>24.9641973701341</c:v>
                </c:pt>
                <c:pt idx="1">
                  <c:v>22.72967138402495</c:v>
                </c:pt>
                <c:pt idx="2">
                  <c:v>28.53517941363047</c:v>
                </c:pt>
                <c:pt idx="3">
                  <c:v>24.40358093394629</c:v>
                </c:pt>
                <c:pt idx="4">
                  <c:v>26.43615166160132</c:v>
                </c:pt>
                <c:pt idx="5">
                  <c:v>31.588028402681</c:v>
                </c:pt>
                <c:pt idx="6">
                  <c:v>37.23710039259674</c:v>
                </c:pt>
                <c:pt idx="7">
                  <c:v>32.2317390049081</c:v>
                </c:pt>
                <c:pt idx="8">
                  <c:v>27.25895518741142</c:v>
                </c:pt>
                <c:pt idx="9">
                  <c:v>25.75172742435073</c:v>
                </c:pt>
                <c:pt idx="10">
                  <c:v>24.66113344121383</c:v>
                </c:pt>
                <c:pt idx="11">
                  <c:v>26.77486668212381</c:v>
                </c:pt>
              </c:numCache>
            </c:numRef>
          </c:yVal>
          <c:smooth val="0"/>
        </c:ser>
        <c:ser>
          <c:idx val="6"/>
          <c:order val="6"/>
          <c:tx>
            <c:v>2014</c:v>
          </c:tx>
          <c:spPr>
            <a:ln w="28575">
              <a:noFill/>
            </a:ln>
          </c:spPr>
          <c:xVal>
            <c:numRef>
              <c:f>Corolla!$S$133:$S$144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Corolla!$W$133:$W$144</c:f>
              <c:numCache>
                <c:formatCode>0.0</c:formatCode>
                <c:ptCount val="12"/>
                <c:pt idx="0">
                  <c:v>26.03484805363185</c:v>
                </c:pt>
                <c:pt idx="1">
                  <c:v>22.58142340168878</c:v>
                </c:pt>
                <c:pt idx="2">
                  <c:v>23.92098433144286</c:v>
                </c:pt>
                <c:pt idx="3">
                  <c:v>30.00041557578025</c:v>
                </c:pt>
                <c:pt idx="4">
                  <c:v>25.04768754495137</c:v>
                </c:pt>
                <c:pt idx="5">
                  <c:v>27.9338312789259</c:v>
                </c:pt>
                <c:pt idx="6">
                  <c:v>31.29155896247437</c:v>
                </c:pt>
                <c:pt idx="7">
                  <c:v>34.66594094434617</c:v>
                </c:pt>
                <c:pt idx="8">
                  <c:v>23.14756174794173</c:v>
                </c:pt>
                <c:pt idx="9">
                  <c:v>26.10939661594126</c:v>
                </c:pt>
                <c:pt idx="10">
                  <c:v>28.72305894572839</c:v>
                </c:pt>
                <c:pt idx="11">
                  <c:v>28.57103607440175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27240"/>
        <c:axId val="2145421064"/>
      </c:scatterChart>
      <c:valAx>
        <c:axId val="21454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1788489853402"/>
              <c:y val="0.876403019847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421064"/>
        <c:crosses val="autoZero"/>
        <c:crossBetween val="midCat"/>
      </c:valAx>
      <c:valAx>
        <c:axId val="2145421064"/>
        <c:scaling>
          <c:orientation val="minMax"/>
          <c:max val="40.0"/>
          <c:min val="22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Mileage</a:t>
                </a:r>
              </a:p>
            </c:rich>
          </c:tx>
          <c:layout>
            <c:manualLayout>
              <c:xMode val="edge"/>
              <c:yMode val="edge"/>
              <c:x val="0.0211382113821138"/>
              <c:y val="0.4007484738564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427240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8699058959094"/>
          <c:y val="0.352059335279719"/>
          <c:w val="0.0684163625888228"/>
          <c:h val="0.515618567342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03823951959"/>
          <c:y val="0.072072124912113"/>
          <c:w val="0.913934273819341"/>
          <c:h val="0.7597603167818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commute!$A$56:$B$91</c:f>
              <c:multiLvlStrCache>
                <c:ptCount val="36"/>
                <c:lvl>
                  <c:pt idx="0">
                    <c:v>9/29</c:v>
                  </c:pt>
                  <c:pt idx="1">
                    <c:v>9/30</c:v>
                  </c:pt>
                  <c:pt idx="2">
                    <c:v>10/25</c:v>
                  </c:pt>
                  <c:pt idx="3">
                    <c:v>10/26</c:v>
                  </c:pt>
                  <c:pt idx="4">
                    <c:v>10/27</c:v>
                  </c:pt>
                  <c:pt idx="5">
                    <c:v>10/28</c:v>
                  </c:pt>
                  <c:pt idx="6">
                    <c:v>10/31</c:v>
                  </c:pt>
                  <c:pt idx="7">
                    <c:v>11/1</c:v>
                  </c:pt>
                  <c:pt idx="8">
                    <c:v>11/2</c:v>
                  </c:pt>
                  <c:pt idx="9">
                    <c:v>11/3</c:v>
                  </c:pt>
                  <c:pt idx="10">
                    <c:v>11/4</c:v>
                  </c:pt>
                  <c:pt idx="11">
                    <c:v>11/7</c:v>
                  </c:pt>
                  <c:pt idx="12">
                    <c:v>11/8</c:v>
                  </c:pt>
                  <c:pt idx="13">
                    <c:v>11/9</c:v>
                  </c:pt>
                  <c:pt idx="14">
                    <c:v>11/10</c:v>
                  </c:pt>
                  <c:pt idx="15">
                    <c:v>11/11</c:v>
                  </c:pt>
                  <c:pt idx="16">
                    <c:v>11/14</c:v>
                  </c:pt>
                  <c:pt idx="17">
                    <c:v>11/15</c:v>
                  </c:pt>
                  <c:pt idx="18">
                    <c:v>11/16</c:v>
                  </c:pt>
                  <c:pt idx="19">
                    <c:v>11/17</c:v>
                  </c:pt>
                  <c:pt idx="20">
                    <c:v>11/18</c:v>
                  </c:pt>
                  <c:pt idx="21">
                    <c:v>11/21</c:v>
                  </c:pt>
                  <c:pt idx="22">
                    <c:v>11/22</c:v>
                  </c:pt>
                  <c:pt idx="23">
                    <c:v>11/23</c:v>
                  </c:pt>
                  <c:pt idx="24">
                    <c:v>12/5</c:v>
                  </c:pt>
                  <c:pt idx="25">
                    <c:v>12/6</c:v>
                  </c:pt>
                  <c:pt idx="26">
                    <c:v>12/7</c:v>
                  </c:pt>
                  <c:pt idx="27">
                    <c:v>12/8</c:v>
                  </c:pt>
                  <c:pt idx="28">
                    <c:v>12/9</c:v>
                  </c:pt>
                  <c:pt idx="29">
                    <c:v>12/12</c:v>
                  </c:pt>
                  <c:pt idx="30">
                    <c:v>12/13</c:v>
                  </c:pt>
                  <c:pt idx="31">
                    <c:v>12/14</c:v>
                  </c:pt>
                  <c:pt idx="32">
                    <c:v>12/15</c:v>
                  </c:pt>
                  <c:pt idx="33">
                    <c:v>12/16</c:v>
                  </c:pt>
                  <c:pt idx="34">
                    <c:v>12/19</c:v>
                  </c:pt>
                  <c:pt idx="35">
                    <c:v>12/20</c:v>
                  </c:pt>
                </c:lvl>
                <c:lvl>
                  <c:pt idx="0">
                    <c:v>Thu</c:v>
                  </c:pt>
                  <c:pt idx="1">
                    <c:v>Fri</c:v>
                  </c:pt>
                  <c:pt idx="2">
                    <c:v>Tue</c:v>
                  </c:pt>
                  <c:pt idx="3">
                    <c:v>Wed</c:v>
                  </c:pt>
                  <c:pt idx="4">
                    <c:v>Thu</c:v>
                  </c:pt>
                  <c:pt idx="5">
                    <c:v>Fri</c:v>
                  </c:pt>
                  <c:pt idx="6">
                    <c:v>Mon</c:v>
                  </c:pt>
                  <c:pt idx="7">
                    <c:v>Tue</c:v>
                  </c:pt>
                  <c:pt idx="8">
                    <c:v>Wed</c:v>
                  </c:pt>
                  <c:pt idx="9">
                    <c:v>Thu</c:v>
                  </c:pt>
                  <c:pt idx="10">
                    <c:v>Fri</c:v>
                  </c:pt>
                  <c:pt idx="11">
                    <c:v>Mon</c:v>
                  </c:pt>
                  <c:pt idx="12">
                    <c:v>Tue</c:v>
                  </c:pt>
                  <c:pt idx="13">
                    <c:v>Wed</c:v>
                  </c:pt>
                  <c:pt idx="14">
                    <c:v>Thu</c:v>
                  </c:pt>
                  <c:pt idx="15">
                    <c:v>Fri</c:v>
                  </c:pt>
                  <c:pt idx="16">
                    <c:v>Mon</c:v>
                  </c:pt>
                  <c:pt idx="17">
                    <c:v>Tue</c:v>
                  </c:pt>
                  <c:pt idx="18">
                    <c:v>Wed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Mon</c:v>
                  </c:pt>
                  <c:pt idx="25">
                    <c:v>Tue</c:v>
                  </c:pt>
                  <c:pt idx="26">
                    <c:v>Wed</c:v>
                  </c:pt>
                  <c:pt idx="27">
                    <c:v>Thu</c:v>
                  </c:pt>
                  <c:pt idx="28">
                    <c:v>Fri</c:v>
                  </c:pt>
                  <c:pt idx="29">
                    <c:v>Mon</c:v>
                  </c:pt>
                  <c:pt idx="30">
                    <c:v>Tue</c:v>
                  </c:pt>
                  <c:pt idx="31">
                    <c:v>Wed</c:v>
                  </c:pt>
                  <c:pt idx="32">
                    <c:v>Thu</c:v>
                  </c:pt>
                  <c:pt idx="33">
                    <c:v>Fri</c:v>
                  </c:pt>
                  <c:pt idx="34">
                    <c:v>Mon</c:v>
                  </c:pt>
                  <c:pt idx="35">
                    <c:v>Tue</c:v>
                  </c:pt>
                </c:lvl>
              </c:multiLvlStrCache>
            </c:multiLvlStrRef>
          </c:cat>
          <c:val>
            <c:numRef>
              <c:f>commute!$I$56:$I$91</c:f>
              <c:numCache>
                <c:formatCode>h:mm;@</c:formatCode>
                <c:ptCount val="36"/>
                <c:pt idx="0">
                  <c:v>0.0298611111111111</c:v>
                </c:pt>
                <c:pt idx="1">
                  <c:v>0.0</c:v>
                </c:pt>
                <c:pt idx="2">
                  <c:v>0.0381944444444444</c:v>
                </c:pt>
                <c:pt idx="3">
                  <c:v>0.0256944444444444</c:v>
                </c:pt>
                <c:pt idx="4">
                  <c:v>0.0284722222222222</c:v>
                </c:pt>
                <c:pt idx="5">
                  <c:v>0.0270833333333333</c:v>
                </c:pt>
                <c:pt idx="6">
                  <c:v>0.025</c:v>
                </c:pt>
                <c:pt idx="7">
                  <c:v>0.0444444444444444</c:v>
                </c:pt>
                <c:pt idx="8">
                  <c:v>0.0263888888888888</c:v>
                </c:pt>
                <c:pt idx="9">
                  <c:v>0.0298611111111112</c:v>
                </c:pt>
                <c:pt idx="10">
                  <c:v>0.025</c:v>
                </c:pt>
                <c:pt idx="11">
                  <c:v>0.0263888888888888</c:v>
                </c:pt>
                <c:pt idx="12">
                  <c:v>0.0256944444444445</c:v>
                </c:pt>
                <c:pt idx="13">
                  <c:v>0.0263888888888888</c:v>
                </c:pt>
                <c:pt idx="14">
                  <c:v>0.0256944444444444</c:v>
                </c:pt>
                <c:pt idx="15">
                  <c:v>0.0236111111111111</c:v>
                </c:pt>
                <c:pt idx="16">
                  <c:v>0.0243055555555556</c:v>
                </c:pt>
                <c:pt idx="17">
                  <c:v>0.025</c:v>
                </c:pt>
                <c:pt idx="18">
                  <c:v>0.0284722222222222</c:v>
                </c:pt>
                <c:pt idx="19">
                  <c:v>0.0270833333333334</c:v>
                </c:pt>
                <c:pt idx="20">
                  <c:v>0.0305555555555556</c:v>
                </c:pt>
                <c:pt idx="21">
                  <c:v>0.025</c:v>
                </c:pt>
                <c:pt idx="22">
                  <c:v>0.0256944444444445</c:v>
                </c:pt>
                <c:pt idx="23">
                  <c:v>0.0326388888888889</c:v>
                </c:pt>
                <c:pt idx="24">
                  <c:v>0.0284722222222222</c:v>
                </c:pt>
                <c:pt idx="25">
                  <c:v>0.0256944444444445</c:v>
                </c:pt>
                <c:pt idx="26">
                  <c:v>0.0277777777777778</c:v>
                </c:pt>
                <c:pt idx="27">
                  <c:v>0.0256944444444445</c:v>
                </c:pt>
                <c:pt idx="29">
                  <c:v>0.0270833333333333</c:v>
                </c:pt>
                <c:pt idx="30">
                  <c:v>0.0277777777777778</c:v>
                </c:pt>
                <c:pt idx="31">
                  <c:v>0.0284722222222222</c:v>
                </c:pt>
                <c:pt idx="32">
                  <c:v>0.0256944444444445</c:v>
                </c:pt>
                <c:pt idx="33">
                  <c:v>0.0340277777777778</c:v>
                </c:pt>
                <c:pt idx="34">
                  <c:v>0.0340277777777778</c:v>
                </c:pt>
                <c:pt idx="35">
                  <c:v>0.0256944444444445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83528"/>
        <c:axId val="2145286920"/>
      </c:barChart>
      <c:catAx>
        <c:axId val="214528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28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286920"/>
        <c:scaling>
          <c:orientation val="minMax"/>
          <c:max val="0.05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283528"/>
        <c:crosses val="autoZero"/>
        <c:crossBetween val="between"/>
        <c:majorUnit val="0.003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Miles Driven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Sheet1!$D$7:$D$17</c:f>
              <c:numCache>
                <c:formatCode>0.0</c:formatCode>
                <c:ptCount val="11"/>
                <c:pt idx="0">
                  <c:v>11957.7</c:v>
                </c:pt>
                <c:pt idx="1">
                  <c:v>15468.1</c:v>
                </c:pt>
                <c:pt idx="2">
                  <c:v>20249.2</c:v>
                </c:pt>
                <c:pt idx="3">
                  <c:v>16594.8</c:v>
                </c:pt>
                <c:pt idx="4">
                  <c:v>10387.3</c:v>
                </c:pt>
                <c:pt idx="5">
                  <c:v>12246.7</c:v>
                </c:pt>
                <c:pt idx="6">
                  <c:v>10516.4</c:v>
                </c:pt>
                <c:pt idx="7">
                  <c:v>1461.7</c:v>
                </c:pt>
                <c:pt idx="8">
                  <c:v>4596.1</c:v>
                </c:pt>
                <c:pt idx="9">
                  <c:v>6487.5</c:v>
                </c:pt>
                <c:pt idx="10">
                  <c:v>3441.1</c:v>
                </c:pt>
              </c:numCache>
            </c:numRef>
          </c:yVal>
          <c:smooth val="0"/>
        </c:ser>
        <c:ser>
          <c:idx val="1"/>
          <c:order val="1"/>
          <c:tx>
            <c:v>Corolla</c:v>
          </c:tx>
          <c:spPr>
            <a:ln w="47625">
              <a:noFill/>
            </a:ln>
          </c:spPr>
          <c:xVal>
            <c:numRef>
              <c:f>Sheet1!$I$10:$I$16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xVal>
          <c:yVal>
            <c:numRef>
              <c:f>Sheet1!$K$10:$K$16</c:f>
              <c:numCache>
                <c:formatCode>0.0</c:formatCode>
                <c:ptCount val="7"/>
                <c:pt idx="1">
                  <c:v>15443.5</c:v>
                </c:pt>
                <c:pt idx="2">
                  <c:v>9788.999999999998</c:v>
                </c:pt>
                <c:pt idx="3">
                  <c:v>10464.0</c:v>
                </c:pt>
                <c:pt idx="4">
                  <c:v>4774.8</c:v>
                </c:pt>
                <c:pt idx="5">
                  <c:v>10092.1</c:v>
                </c:pt>
                <c:pt idx="6">
                  <c:v>10599.7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47625">
              <a:noFill/>
            </a:ln>
          </c:spPr>
          <c:xVal>
            <c:numRef>
              <c:f>Sheet1!$B$7:$B$16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Sheet1!$Q$7:$Q$16</c:f>
              <c:numCache>
                <c:formatCode>0.0</c:formatCode>
                <c:ptCount val="10"/>
                <c:pt idx="0">
                  <c:v>11957.7</c:v>
                </c:pt>
                <c:pt idx="1">
                  <c:v>15468.1</c:v>
                </c:pt>
                <c:pt idx="2">
                  <c:v>20249.2</c:v>
                </c:pt>
                <c:pt idx="3">
                  <c:v>16594.8</c:v>
                </c:pt>
                <c:pt idx="4">
                  <c:v>25830.8</c:v>
                </c:pt>
                <c:pt idx="5">
                  <c:v>22035.7</c:v>
                </c:pt>
                <c:pt idx="6">
                  <c:v>20980.4</c:v>
                </c:pt>
                <c:pt idx="7">
                  <c:v>6236.5</c:v>
                </c:pt>
                <c:pt idx="8">
                  <c:v>14688.2</c:v>
                </c:pt>
                <c:pt idx="9">
                  <c:v>17087.2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53832"/>
        <c:axId val="2146357032"/>
      </c:scatterChart>
      <c:valAx>
        <c:axId val="214635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357032"/>
        <c:crosses val="autoZero"/>
        <c:crossBetween val="midCat"/>
      </c:valAx>
      <c:valAx>
        <c:axId val="21463570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6353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Gasoline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Cavelier</c:v>
          </c:tx>
          <c:spPr>
            <a:ln w="47625">
              <a:noFill/>
            </a:ln>
          </c:spPr>
          <c:xVal>
            <c:numRef>
              <c:f>Sheet1!$B$7:$B$16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Sheet1!$G$7:$G$16</c:f>
              <c:numCache>
                <c:formatCode>"$"#,##0.00</c:formatCode>
                <c:ptCount val="10"/>
                <c:pt idx="0">
                  <c:v>2.42819194679611</c:v>
                </c:pt>
                <c:pt idx="1">
                  <c:v>2.519026474707902</c:v>
                </c:pt>
                <c:pt idx="2">
                  <c:v>2.98109037777158</c:v>
                </c:pt>
                <c:pt idx="3">
                  <c:v>3.510030426472813</c:v>
                </c:pt>
                <c:pt idx="4">
                  <c:v>2.304699853094546</c:v>
                </c:pt>
                <c:pt idx="5">
                  <c:v>2.685450814630378</c:v>
                </c:pt>
                <c:pt idx="6">
                  <c:v>3.36544317112329</c:v>
                </c:pt>
                <c:pt idx="7">
                  <c:v>3.660467085762678</c:v>
                </c:pt>
                <c:pt idx="8">
                  <c:v>3.560792023287135</c:v>
                </c:pt>
                <c:pt idx="9">
                  <c:v>3.339609622603997</c:v>
                </c:pt>
              </c:numCache>
            </c:numRef>
          </c:yVal>
          <c:smooth val="0"/>
        </c:ser>
        <c:ser>
          <c:idx val="1"/>
          <c:order val="1"/>
          <c:tx>
            <c:v>Corolla</c:v>
          </c:tx>
          <c:spPr>
            <a:ln w="47625">
              <a:noFill/>
            </a:ln>
          </c:spPr>
          <c:xVal>
            <c:numRef>
              <c:f>Sheet1!$I$10:$I$16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xVal>
          <c:yVal>
            <c:numRef>
              <c:f>Sheet1!$N$10:$N$16</c:f>
              <c:numCache>
                <c:formatCode>0.00</c:formatCode>
                <c:ptCount val="7"/>
                <c:pt idx="1">
                  <c:v>2.269888912415658</c:v>
                </c:pt>
                <c:pt idx="2">
                  <c:v>2.690606132334948</c:v>
                </c:pt>
                <c:pt idx="3">
                  <c:v>3.488855401224085</c:v>
                </c:pt>
                <c:pt idx="4">
                  <c:v>3.692419318267705</c:v>
                </c:pt>
                <c:pt idx="5">
                  <c:v>3.593212610553651</c:v>
                </c:pt>
                <c:pt idx="6">
                  <c:v>3.404170445207392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87192"/>
        <c:axId val="2146390392"/>
      </c:scatterChart>
      <c:valAx>
        <c:axId val="214638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390392"/>
        <c:crosses val="autoZero"/>
        <c:crossBetween val="midCat"/>
      </c:valAx>
      <c:valAx>
        <c:axId val="2146390392"/>
        <c:scaling>
          <c:orientation val="minMax"/>
          <c:max val="4.5"/>
          <c:min val="1.0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4638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$</a:t>
            </a:r>
            <a:r>
              <a:rPr lang="en-US" baseline="0"/>
              <a:t> Spent on Gas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Cavelier</c:v>
          </c:tx>
          <c:spPr>
            <a:ln w="47625">
              <a:noFill/>
            </a:ln>
          </c:spPr>
          <c:xVal>
            <c:numRef>
              <c:f>Sheet1!$B$7:$B$16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Sheet1!$C$7:$C$16</c:f>
              <c:numCache>
                <c:formatCode>"$"#,##0.00</c:formatCode>
                <c:ptCount val="10"/>
                <c:pt idx="0">
                  <c:v>1016.48</c:v>
                </c:pt>
                <c:pt idx="1">
                  <c:v>1311.05</c:v>
                </c:pt>
                <c:pt idx="2">
                  <c:v>2054.14</c:v>
                </c:pt>
                <c:pt idx="3">
                  <c:v>2008.68</c:v>
                </c:pt>
                <c:pt idx="4">
                  <c:v>822.0679999999999</c:v>
                </c:pt>
                <c:pt idx="5">
                  <c:v>1091.48</c:v>
                </c:pt>
                <c:pt idx="6">
                  <c:v>1215.8</c:v>
                </c:pt>
                <c:pt idx="7">
                  <c:v>224.76</c:v>
                </c:pt>
                <c:pt idx="8">
                  <c:v>655.67</c:v>
                </c:pt>
                <c:pt idx="9">
                  <c:v>856.68</c:v>
                </c:pt>
              </c:numCache>
            </c:numRef>
          </c:yVal>
          <c:smooth val="0"/>
        </c:ser>
        <c:ser>
          <c:idx val="1"/>
          <c:order val="1"/>
          <c:tx>
            <c:v>Corolla</c:v>
          </c:tx>
          <c:spPr>
            <a:ln w="47625">
              <a:noFill/>
            </a:ln>
          </c:spPr>
          <c:xVal>
            <c:numRef>
              <c:f>Sheet1!$I$10:$I$16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xVal>
          <c:yVal>
            <c:numRef>
              <c:f>Sheet1!$J$10:$J$16</c:f>
              <c:numCache>
                <c:formatCode>"$"#,##0.00</c:formatCode>
                <c:ptCount val="7"/>
                <c:pt idx="1">
                  <c:v>1039.852</c:v>
                </c:pt>
                <c:pt idx="2">
                  <c:v>807.0500000000001</c:v>
                </c:pt>
                <c:pt idx="3">
                  <c:v>1129.81</c:v>
                </c:pt>
                <c:pt idx="4">
                  <c:v>610.68</c:v>
                </c:pt>
                <c:pt idx="5">
                  <c:v>1292.36</c:v>
                </c:pt>
                <c:pt idx="6">
                  <c:v>1280.06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47625">
              <a:noFill/>
            </a:ln>
          </c:spPr>
          <c:xVal>
            <c:numRef>
              <c:f>Sheet1!$B$7:$B$16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Sheet1!$P$7:$P$16</c:f>
              <c:numCache>
                <c:formatCode>"$"#,##0.00</c:formatCode>
                <c:ptCount val="10"/>
                <c:pt idx="0">
                  <c:v>1016.48</c:v>
                </c:pt>
                <c:pt idx="1">
                  <c:v>1311.05</c:v>
                </c:pt>
                <c:pt idx="2">
                  <c:v>2054.14</c:v>
                </c:pt>
                <c:pt idx="3">
                  <c:v>2008.68</c:v>
                </c:pt>
                <c:pt idx="4">
                  <c:v>1861.92</c:v>
                </c:pt>
                <c:pt idx="5">
                  <c:v>1898.53</c:v>
                </c:pt>
                <c:pt idx="6">
                  <c:v>2345.61</c:v>
                </c:pt>
                <c:pt idx="7">
                  <c:v>835.4399999999999</c:v>
                </c:pt>
                <c:pt idx="8">
                  <c:v>1948.03</c:v>
                </c:pt>
                <c:pt idx="9">
                  <c:v>2136.74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56296"/>
        <c:axId val="2145653096"/>
      </c:scatterChart>
      <c:valAx>
        <c:axId val="214565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653096"/>
        <c:crosses val="autoZero"/>
        <c:crossBetween val="midCat"/>
      </c:valAx>
      <c:valAx>
        <c:axId val="214565309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4565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</a:t>
            </a:r>
            <a:r>
              <a:rPr lang="en-US" baseline="0"/>
              <a:t> Mileage (mpg)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36570428696"/>
          <c:y val="0.211111111111111"/>
          <c:w val="0.795278652668416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Sheet1!$F$7:$F$17</c:f>
              <c:numCache>
                <c:formatCode>0.0</c:formatCode>
                <c:ptCount val="11"/>
                <c:pt idx="0">
                  <c:v>28.56484224205477</c:v>
                </c:pt>
                <c:pt idx="1">
                  <c:v>29.72011243921231</c:v>
                </c:pt>
                <c:pt idx="2">
                  <c:v>29.3868457250101</c:v>
                </c:pt>
                <c:pt idx="3">
                  <c:v>28.9982739516653</c:v>
                </c:pt>
                <c:pt idx="4">
                  <c:v>29.12120260617004</c:v>
                </c:pt>
                <c:pt idx="5">
                  <c:v>30.13148247474424</c:v>
                </c:pt>
                <c:pt idx="6">
                  <c:v>29.110336046061</c:v>
                </c:pt>
                <c:pt idx="7">
                  <c:v>23.80541350444611</c:v>
                </c:pt>
                <c:pt idx="8">
                  <c:v>24.96035538949472</c:v>
                </c:pt>
                <c:pt idx="9">
                  <c:v>25.29032710772217</c:v>
                </c:pt>
                <c:pt idx="10">
                  <c:v>21.72658509174022</c:v>
                </c:pt>
              </c:numCache>
            </c:numRef>
          </c:yVal>
          <c:smooth val="0"/>
        </c:ser>
        <c:ser>
          <c:idx val="1"/>
          <c:order val="1"/>
          <c:tx>
            <c:v>U.S. AVG</c:v>
          </c:tx>
          <c:spPr>
            <a:ln w="47625">
              <a:noFill/>
            </a:ln>
            <a:effectLst/>
          </c:spPr>
          <c:marker>
            <c:symbol val="dash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Sheet1!$D$106:$D$115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 formatCode="\(\R\)\ General">
                  <c:v>2012.0</c:v>
                </c:pt>
                <c:pt idx="8" formatCode="\(\R\)\ General">
                  <c:v>2013.0</c:v>
                </c:pt>
                <c:pt idx="9">
                  <c:v>2014.0</c:v>
                </c:pt>
              </c:numCache>
            </c:numRef>
          </c:xVal>
          <c:yVal>
            <c:numRef>
              <c:f>Sheet1!$E$106:$E$115</c:f>
              <c:numCache>
                <c:formatCode>0.0</c:formatCode>
                <c:ptCount val="10"/>
                <c:pt idx="0">
                  <c:v>22.06735509180932</c:v>
                </c:pt>
                <c:pt idx="1">
                  <c:v>22.53776809663861</c:v>
                </c:pt>
                <c:pt idx="2">
                  <c:v>22.86563940759788</c:v>
                </c:pt>
                <c:pt idx="3">
                  <c:v>23.65481769227732</c:v>
                </c:pt>
                <c:pt idx="4" formatCode="0.0_);\(0.0\)">
                  <c:v>23.53224243215381</c:v>
                </c:pt>
                <c:pt idx="5">
                  <c:v>23.3</c:v>
                </c:pt>
                <c:pt idx="6">
                  <c:v>23.2</c:v>
                </c:pt>
                <c:pt idx="7" formatCode="#,##0.0_);\(#,##0.0\)">
                  <c:v>23.28242465425755</c:v>
                </c:pt>
                <c:pt idx="8" formatCode="#,##0.0_);\(#,##0.0\)">
                  <c:v>23.41082642630158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21224"/>
        <c:axId val="2145615912"/>
      </c:scatterChart>
      <c:valAx>
        <c:axId val="21456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615912"/>
        <c:crosses val="autoZero"/>
        <c:crossBetween val="midCat"/>
      </c:valAx>
      <c:valAx>
        <c:axId val="2145615912"/>
        <c:scaling>
          <c:orientation val="minMax"/>
          <c:max val="40.0"/>
          <c:min val="2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5621224"/>
        <c:crosses val="autoZero"/>
        <c:crossBetween val="midCat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Miles Driven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04330708661"/>
          <c:y val="0.211111111111111"/>
          <c:w val="0.835333114610674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Sheet1!$D$7:$D$17</c:f>
              <c:numCache>
                <c:formatCode>0.0</c:formatCode>
                <c:ptCount val="11"/>
                <c:pt idx="0">
                  <c:v>11957.7</c:v>
                </c:pt>
                <c:pt idx="1">
                  <c:v>15468.1</c:v>
                </c:pt>
                <c:pt idx="2">
                  <c:v>20249.2</c:v>
                </c:pt>
                <c:pt idx="3">
                  <c:v>16594.8</c:v>
                </c:pt>
                <c:pt idx="4">
                  <c:v>10387.3</c:v>
                </c:pt>
                <c:pt idx="5">
                  <c:v>12246.7</c:v>
                </c:pt>
                <c:pt idx="6">
                  <c:v>10516.4</c:v>
                </c:pt>
                <c:pt idx="7">
                  <c:v>1461.7</c:v>
                </c:pt>
                <c:pt idx="8">
                  <c:v>4596.1</c:v>
                </c:pt>
                <c:pt idx="9">
                  <c:v>6487.5</c:v>
                </c:pt>
                <c:pt idx="10">
                  <c:v>3441.1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92120"/>
        <c:axId val="2145587176"/>
      </c:scatterChart>
      <c:valAx>
        <c:axId val="21455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87176"/>
        <c:crosses val="autoZero"/>
        <c:crossBetween val="midCat"/>
      </c:valAx>
      <c:valAx>
        <c:axId val="21455871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559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Gasoline Price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93963254593"/>
          <c:y val="0.211111111111111"/>
          <c:w val="0.78192125984252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Sheet1!$G$7:$G$17</c:f>
              <c:numCache>
                <c:formatCode>"$"#,##0.00</c:formatCode>
                <c:ptCount val="11"/>
                <c:pt idx="0">
                  <c:v>2.42819194679611</c:v>
                </c:pt>
                <c:pt idx="1">
                  <c:v>2.519026474707902</c:v>
                </c:pt>
                <c:pt idx="2">
                  <c:v>2.98109037777158</c:v>
                </c:pt>
                <c:pt idx="3">
                  <c:v>3.510030426472813</c:v>
                </c:pt>
                <c:pt idx="4">
                  <c:v>2.304699853094546</c:v>
                </c:pt>
                <c:pt idx="5">
                  <c:v>2.685450814630378</c:v>
                </c:pt>
                <c:pt idx="6">
                  <c:v>3.36544317112329</c:v>
                </c:pt>
                <c:pt idx="7">
                  <c:v>3.660467085762678</c:v>
                </c:pt>
                <c:pt idx="8">
                  <c:v>3.560792023287135</c:v>
                </c:pt>
                <c:pt idx="9">
                  <c:v>3.339609622603997</c:v>
                </c:pt>
                <c:pt idx="10">
                  <c:v>2.350330214292028</c:v>
                </c:pt>
              </c:numCache>
            </c:numRef>
          </c:yVal>
          <c:smooth val="0"/>
        </c:ser>
        <c:ser>
          <c:idx val="1"/>
          <c:order val="1"/>
          <c:tx>
            <c:v>U.S. AVG</c:v>
          </c:tx>
          <c:spPr>
            <a:ln w="47625">
              <a:noFill/>
            </a:ln>
            <a:effectLst/>
          </c:spPr>
          <c:marker>
            <c:symbol val="dash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Sheet1!$C$101:$C$111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Sheet1!$B$101:$B$111</c:f>
              <c:numCache>
                <c:formatCode>General</c:formatCode>
                <c:ptCount val="11"/>
                <c:pt idx="0">
                  <c:v>2.314</c:v>
                </c:pt>
                <c:pt idx="1">
                  <c:v>2.618</c:v>
                </c:pt>
                <c:pt idx="2">
                  <c:v>2.843</c:v>
                </c:pt>
                <c:pt idx="3">
                  <c:v>3.299</c:v>
                </c:pt>
                <c:pt idx="4">
                  <c:v>2.406</c:v>
                </c:pt>
                <c:pt idx="5">
                  <c:v>2.835</c:v>
                </c:pt>
                <c:pt idx="6">
                  <c:v>3.576</c:v>
                </c:pt>
                <c:pt idx="7">
                  <c:v>3.68</c:v>
                </c:pt>
                <c:pt idx="8">
                  <c:v>3.575</c:v>
                </c:pt>
                <c:pt idx="9">
                  <c:v>3.437</c:v>
                </c:pt>
                <c:pt idx="10">
                  <c:v>2.52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6456"/>
        <c:axId val="2145551496"/>
      </c:scatterChart>
      <c:valAx>
        <c:axId val="214555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551496"/>
        <c:crosses val="autoZero"/>
        <c:crossBetween val="midCat"/>
      </c:valAx>
      <c:valAx>
        <c:axId val="2145551496"/>
        <c:scaling>
          <c:orientation val="minMax"/>
          <c:max val="4.5"/>
          <c:min val="1.0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555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$</a:t>
            </a:r>
            <a:r>
              <a:rPr lang="en-US" baseline="0"/>
              <a:t> Spent on Gas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xVal>
          <c:yVal>
            <c:numRef>
              <c:f>Sheet1!$C$7:$C$17</c:f>
              <c:numCache>
                <c:formatCode>"$"#,##0.00</c:formatCode>
                <c:ptCount val="11"/>
                <c:pt idx="0">
                  <c:v>1016.48</c:v>
                </c:pt>
                <c:pt idx="1">
                  <c:v>1311.05</c:v>
                </c:pt>
                <c:pt idx="2">
                  <c:v>2054.14</c:v>
                </c:pt>
                <c:pt idx="3">
                  <c:v>2008.68</c:v>
                </c:pt>
                <c:pt idx="4">
                  <c:v>822.0679999999999</c:v>
                </c:pt>
                <c:pt idx="5">
                  <c:v>1091.48</c:v>
                </c:pt>
                <c:pt idx="6">
                  <c:v>1215.8</c:v>
                </c:pt>
                <c:pt idx="7">
                  <c:v>224.76</c:v>
                </c:pt>
                <c:pt idx="8">
                  <c:v>655.67</c:v>
                </c:pt>
                <c:pt idx="9">
                  <c:v>856.68</c:v>
                </c:pt>
                <c:pt idx="10">
                  <c:v>372.25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05656"/>
        <c:axId val="2146600712"/>
      </c:scatterChart>
      <c:valAx>
        <c:axId val="214660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600712"/>
        <c:crosses val="autoZero"/>
        <c:crossBetween val="midCat"/>
      </c:valAx>
      <c:valAx>
        <c:axId val="214660071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6605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Miles Driven per Month</a:t>
            </a:r>
          </a:p>
        </c:rich>
      </c:tx>
      <c:layout>
        <c:manualLayout>
          <c:xMode val="edge"/>
          <c:yMode val="edge"/>
          <c:x val="0.365695538057743"/>
          <c:y val="0.03781502157431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41667028795"/>
          <c:y val="0.210084141365701"/>
          <c:w val="0.797733997542794"/>
          <c:h val="0.660327637063943"/>
        </c:manualLayout>
      </c:layout>
      <c:scatterChart>
        <c:scatterStyle val="lineMarker"/>
        <c:varyColors val="0"/>
        <c:ser>
          <c:idx val="0"/>
          <c:order val="0"/>
          <c:tx>
            <c:v>2005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Cavelier!$S$15:$S$26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Cavelier!$U$15:$U$26</c:f>
              <c:numCache>
                <c:formatCode>General</c:formatCode>
                <c:ptCount val="12"/>
                <c:pt idx="3">
                  <c:v>1927.5</c:v>
                </c:pt>
                <c:pt idx="4">
                  <c:v>1291.5</c:v>
                </c:pt>
                <c:pt idx="5">
                  <c:v>351.1</c:v>
                </c:pt>
                <c:pt idx="6">
                  <c:v>742.9000000000001</c:v>
                </c:pt>
                <c:pt idx="7">
                  <c:v>841.7</c:v>
                </c:pt>
                <c:pt idx="8">
                  <c:v>1199.7</c:v>
                </c:pt>
                <c:pt idx="9">
                  <c:v>641.2</c:v>
                </c:pt>
                <c:pt idx="10">
                  <c:v>1556.6</c:v>
                </c:pt>
                <c:pt idx="11" formatCode="0.0">
                  <c:v>3405.5</c:v>
                </c:pt>
              </c:numCache>
            </c:numRef>
          </c:yVal>
          <c:smooth val="0"/>
        </c:ser>
        <c:ser>
          <c:idx val="1"/>
          <c:order val="1"/>
          <c:tx>
            <c:v>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Cavelier!$S$15:$S$26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Cavelier!$U$32:$U$43</c:f>
              <c:numCache>
                <c:formatCode>General</c:formatCode>
                <c:ptCount val="12"/>
                <c:pt idx="0">
                  <c:v>1414.3</c:v>
                </c:pt>
                <c:pt idx="1">
                  <c:v>1825.1</c:v>
                </c:pt>
                <c:pt idx="2">
                  <c:v>1243.8</c:v>
                </c:pt>
                <c:pt idx="3">
                  <c:v>1001.1</c:v>
                </c:pt>
                <c:pt idx="4">
                  <c:v>680.2</c:v>
                </c:pt>
                <c:pt idx="5">
                  <c:v>1019.5</c:v>
                </c:pt>
                <c:pt idx="6" formatCode="0.0">
                  <c:v>0.0</c:v>
                </c:pt>
                <c:pt idx="7">
                  <c:v>752.7</c:v>
                </c:pt>
                <c:pt idx="8">
                  <c:v>1218.3</c:v>
                </c:pt>
                <c:pt idx="9">
                  <c:v>1372.5</c:v>
                </c:pt>
                <c:pt idx="10">
                  <c:v>1769.9</c:v>
                </c:pt>
                <c:pt idx="11" formatCode="0.0">
                  <c:v>3170.7</c:v>
                </c:pt>
              </c:numCache>
            </c:numRef>
          </c:yVal>
          <c:smooth val="0"/>
        </c:ser>
        <c:ser>
          <c:idx val="2"/>
          <c:order val="2"/>
          <c:tx>
            <c:v>2007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Cavelier!$S$15:$S$26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Cavelier!$U$49:$U$60</c:f>
              <c:numCache>
                <c:formatCode>0.0</c:formatCode>
                <c:ptCount val="12"/>
                <c:pt idx="0">
                  <c:v>1607.7</c:v>
                </c:pt>
                <c:pt idx="1">
                  <c:v>1065.6</c:v>
                </c:pt>
                <c:pt idx="2">
                  <c:v>1873.3</c:v>
                </c:pt>
                <c:pt idx="3">
                  <c:v>1622.9</c:v>
                </c:pt>
                <c:pt idx="4">
                  <c:v>2047.8</c:v>
                </c:pt>
                <c:pt idx="5">
                  <c:v>1113.6</c:v>
                </c:pt>
                <c:pt idx="6">
                  <c:v>2115.1</c:v>
                </c:pt>
                <c:pt idx="7">
                  <c:v>1050.0</c:v>
                </c:pt>
                <c:pt idx="8">
                  <c:v>1521.0</c:v>
                </c:pt>
                <c:pt idx="9">
                  <c:v>1931.4</c:v>
                </c:pt>
                <c:pt idx="10">
                  <c:v>993.6</c:v>
                </c:pt>
                <c:pt idx="11">
                  <c:v>3307.200000000001</c:v>
                </c:pt>
              </c:numCache>
            </c:numRef>
          </c:yVal>
          <c:smooth val="0"/>
        </c:ser>
        <c:ser>
          <c:idx val="3"/>
          <c:order val="3"/>
          <c:tx>
            <c:v>2008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Cavelier!$S$66:$S$77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Cavelier!$U$66:$U$77</c:f>
              <c:numCache>
                <c:formatCode>0.0</c:formatCode>
                <c:ptCount val="12"/>
                <c:pt idx="0">
                  <c:v>1229.9</c:v>
                </c:pt>
                <c:pt idx="1">
                  <c:v>1496.7</c:v>
                </c:pt>
                <c:pt idx="2">
                  <c:v>1495.8</c:v>
                </c:pt>
                <c:pt idx="3">
                  <c:v>640.0</c:v>
                </c:pt>
                <c:pt idx="4">
                  <c:v>974.5</c:v>
                </c:pt>
                <c:pt idx="5">
                  <c:v>1600.4</c:v>
                </c:pt>
                <c:pt idx="6">
                  <c:v>1396.4</c:v>
                </c:pt>
                <c:pt idx="7">
                  <c:v>1812.7</c:v>
                </c:pt>
                <c:pt idx="8">
                  <c:v>2971.1</c:v>
                </c:pt>
                <c:pt idx="9">
                  <c:v>2034.5</c:v>
                </c:pt>
                <c:pt idx="10">
                  <c:v>942.8</c:v>
                </c:pt>
                <c:pt idx="1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2009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Cavelier!$S$83:$S$94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Cavelier!$U$83:$U$94</c:f>
              <c:numCache>
                <c:formatCode>0.0</c:formatCode>
                <c:ptCount val="12"/>
                <c:pt idx="0">
                  <c:v>814.6</c:v>
                </c:pt>
                <c:pt idx="1">
                  <c:v>659.4000000000001</c:v>
                </c:pt>
                <c:pt idx="2">
                  <c:v>908.2</c:v>
                </c:pt>
                <c:pt idx="3">
                  <c:v>1064.0</c:v>
                </c:pt>
                <c:pt idx="4">
                  <c:v>1023.7</c:v>
                </c:pt>
                <c:pt idx="5">
                  <c:v>713.1</c:v>
                </c:pt>
                <c:pt idx="6">
                  <c:v>706.0</c:v>
                </c:pt>
                <c:pt idx="7">
                  <c:v>673.6</c:v>
                </c:pt>
                <c:pt idx="8">
                  <c:v>1032.7</c:v>
                </c:pt>
                <c:pt idx="9">
                  <c:v>949.4000000000001</c:v>
                </c:pt>
                <c:pt idx="10">
                  <c:v>909.5</c:v>
                </c:pt>
                <c:pt idx="11">
                  <c:v>933.1</c:v>
                </c:pt>
              </c:numCache>
            </c:numRef>
          </c:yVal>
          <c:smooth val="0"/>
        </c:ser>
        <c:ser>
          <c:idx val="5"/>
          <c:order val="5"/>
          <c:tx>
            <c:v>2010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Cavelier!$S$100:$S$111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Cavelier!$U$100:$U$111</c:f>
              <c:numCache>
                <c:formatCode>0.0</c:formatCode>
                <c:ptCount val="12"/>
                <c:pt idx="0">
                  <c:v>1312.2</c:v>
                </c:pt>
                <c:pt idx="1">
                  <c:v>892.5</c:v>
                </c:pt>
                <c:pt idx="2">
                  <c:v>970.5</c:v>
                </c:pt>
                <c:pt idx="3">
                  <c:v>681.7</c:v>
                </c:pt>
                <c:pt idx="4">
                  <c:v>692.6</c:v>
                </c:pt>
                <c:pt idx="5">
                  <c:v>1414.5</c:v>
                </c:pt>
                <c:pt idx="6">
                  <c:v>1593.9</c:v>
                </c:pt>
                <c:pt idx="7">
                  <c:v>980.9000000000001</c:v>
                </c:pt>
                <c:pt idx="8">
                  <c:v>1686.5</c:v>
                </c:pt>
                <c:pt idx="9">
                  <c:v>1051.8</c:v>
                </c:pt>
                <c:pt idx="10">
                  <c:v>653.8</c:v>
                </c:pt>
                <c:pt idx="11">
                  <c:v>315.8</c:v>
                </c:pt>
              </c:numCache>
            </c:numRef>
          </c:yVal>
          <c:smooth val="0"/>
        </c:ser>
        <c:ser>
          <c:idx val="6"/>
          <c:order val="6"/>
          <c:tx>
            <c:v>2011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Cavelier!$S$117:$S$128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Cavelier!$U$117:$U$128</c:f>
              <c:numCache>
                <c:formatCode>0.0</c:formatCode>
                <c:ptCount val="12"/>
                <c:pt idx="0">
                  <c:v>1342.3</c:v>
                </c:pt>
                <c:pt idx="1">
                  <c:v>1697.1</c:v>
                </c:pt>
                <c:pt idx="2">
                  <c:v>1048.1</c:v>
                </c:pt>
                <c:pt idx="3">
                  <c:v>1342.5</c:v>
                </c:pt>
                <c:pt idx="4">
                  <c:v>1092.4</c:v>
                </c:pt>
                <c:pt idx="5">
                  <c:v>1158.3</c:v>
                </c:pt>
                <c:pt idx="6">
                  <c:v>274.3</c:v>
                </c:pt>
                <c:pt idx="7">
                  <c:v>704.9</c:v>
                </c:pt>
                <c:pt idx="8">
                  <c:v>341.8</c:v>
                </c:pt>
                <c:pt idx="9">
                  <c:v>635.3</c:v>
                </c:pt>
                <c:pt idx="10">
                  <c:v>305.3</c:v>
                </c:pt>
                <c:pt idx="11">
                  <c:v>574.1</c:v>
                </c:pt>
              </c:numCache>
            </c:numRef>
          </c:yVal>
          <c:smooth val="0"/>
        </c:ser>
        <c:ser>
          <c:idx val="7"/>
          <c:order val="7"/>
          <c:tx>
            <c:v>2012</c:v>
          </c:tx>
          <c:spPr>
            <a:ln w="28575">
              <a:noFill/>
            </a:ln>
          </c:spPr>
          <c:xVal>
            <c:numRef>
              <c:f>Cavelier!$S$134:$S$145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Cavelier!$U$134:$U$145</c:f>
              <c:numCache>
                <c:formatCode>0.0</c:formatCode>
                <c:ptCount val="12"/>
                <c:pt idx="7" formatCode="0.00">
                  <c:v>304.3</c:v>
                </c:pt>
                <c:pt idx="9" formatCode="0.00">
                  <c:v>570.1</c:v>
                </c:pt>
                <c:pt idx="10" formatCode="0.00">
                  <c:v>290.1</c:v>
                </c:pt>
                <c:pt idx="11" formatCode="0.00">
                  <c:v>297.2</c:v>
                </c:pt>
              </c:numCache>
            </c:numRef>
          </c:yVal>
          <c:smooth val="0"/>
        </c:ser>
        <c:ser>
          <c:idx val="8"/>
          <c:order val="8"/>
          <c:tx>
            <c:v>2013</c:v>
          </c:tx>
          <c:spPr>
            <a:ln w="28575">
              <a:noFill/>
            </a:ln>
          </c:spPr>
          <c:xVal>
            <c:numRef>
              <c:f>Cavelier!$S$151:$S$162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Cavelier!$U$151:$U$162</c:f>
              <c:numCache>
                <c:formatCode>0.0</c:formatCode>
                <c:ptCount val="12"/>
                <c:pt idx="0">
                  <c:v>296.1</c:v>
                </c:pt>
                <c:pt idx="1">
                  <c:v>560.0</c:v>
                </c:pt>
                <c:pt idx="2">
                  <c:v>575.6</c:v>
                </c:pt>
                <c:pt idx="3">
                  <c:v>0.0</c:v>
                </c:pt>
                <c:pt idx="4">
                  <c:v>296.6</c:v>
                </c:pt>
                <c:pt idx="5">
                  <c:v>630.9</c:v>
                </c:pt>
                <c:pt idx="6">
                  <c:v>342.6</c:v>
                </c:pt>
                <c:pt idx="7">
                  <c:v>318.2</c:v>
                </c:pt>
                <c:pt idx="8">
                  <c:v>335.1</c:v>
                </c:pt>
                <c:pt idx="9">
                  <c:v>945.9000000000001</c:v>
                </c:pt>
                <c:pt idx="10" formatCode="0.00">
                  <c:v>295.1</c:v>
                </c:pt>
              </c:numCache>
            </c:numRef>
          </c:yVal>
          <c:smooth val="0"/>
        </c:ser>
        <c:ser>
          <c:idx val="9"/>
          <c:order val="9"/>
          <c:tx>
            <c:v>2014</c:v>
          </c:tx>
          <c:spPr>
            <a:ln w="28575">
              <a:noFill/>
            </a:ln>
          </c:spPr>
          <c:xVal>
            <c:numRef>
              <c:f>Cavelier!$S$168:$S$179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Cavelier!$U$168:$U$179</c:f>
              <c:numCache>
                <c:formatCode>0.00</c:formatCode>
                <c:ptCount val="12"/>
                <c:pt idx="0">
                  <c:v>566.8</c:v>
                </c:pt>
                <c:pt idx="1">
                  <c:v>594.7</c:v>
                </c:pt>
                <c:pt idx="2">
                  <c:v>293.1</c:v>
                </c:pt>
                <c:pt idx="3">
                  <c:v>295.6</c:v>
                </c:pt>
                <c:pt idx="4">
                  <c:v>640.9</c:v>
                </c:pt>
                <c:pt idx="5">
                  <c:v>645.9</c:v>
                </c:pt>
                <c:pt idx="6">
                  <c:v>323.9</c:v>
                </c:pt>
                <c:pt idx="7">
                  <c:v>897.6</c:v>
                </c:pt>
                <c:pt idx="8">
                  <c:v>680.5</c:v>
                </c:pt>
                <c:pt idx="9">
                  <c:v>327.3</c:v>
                </c:pt>
                <c:pt idx="10">
                  <c:v>628.0</c:v>
                </c:pt>
                <c:pt idx="11">
                  <c:v>593.2</c:v>
                </c:pt>
              </c:numCache>
            </c:numRef>
          </c:yVal>
          <c:smooth val="0"/>
        </c:ser>
        <c:ser>
          <c:idx val="10"/>
          <c:order val="10"/>
          <c:tx>
            <c:v>2015</c:v>
          </c:tx>
          <c:spPr>
            <a:ln w="28575">
              <a:noFill/>
            </a:ln>
          </c:spPr>
          <c:xVal>
            <c:numRef>
              <c:f>Cavelier!$S$185:$S$196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Cavelier!$U$185:$U$196</c:f>
              <c:numCache>
                <c:formatCode>0.00</c:formatCode>
                <c:ptCount val="12"/>
                <c:pt idx="0">
                  <c:v>574.9</c:v>
                </c:pt>
                <c:pt idx="2">
                  <c:v>542.2</c:v>
                </c:pt>
                <c:pt idx="3">
                  <c:v>591.8</c:v>
                </c:pt>
                <c:pt idx="4">
                  <c:v>349.2</c:v>
                </c:pt>
                <c:pt idx="5">
                  <c:v>265.5</c:v>
                </c:pt>
                <c:pt idx="6">
                  <c:v>306.8</c:v>
                </c:pt>
                <c:pt idx="7">
                  <c:v>313.8</c:v>
                </c:pt>
                <c:pt idx="8">
                  <c:v>0.0</c:v>
                </c:pt>
                <c:pt idx="9">
                  <c:v>263.0</c:v>
                </c:pt>
                <c:pt idx="11">
                  <c:v>233.9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20424"/>
        <c:axId val="2146514296"/>
      </c:scatterChart>
      <c:valAx>
        <c:axId val="214652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2491527151339"/>
              <c:y val="0.882353184954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514296"/>
        <c:crosses val="autoZero"/>
        <c:crossBetween val="midCat"/>
      </c:valAx>
      <c:valAx>
        <c:axId val="214651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Miles</a:t>
                </a:r>
              </a:p>
            </c:rich>
          </c:tx>
          <c:layout>
            <c:manualLayout>
              <c:xMode val="edge"/>
              <c:yMode val="edge"/>
              <c:x val="0.0210355987055016"/>
              <c:y val="0.436975207820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520424"/>
        <c:crosses val="autoZero"/>
        <c:crossBetween val="midCat"/>
        <c:majorUnit val="1000.0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56840710445"/>
          <c:y val="0.201459496355525"/>
          <c:w val="0.062209566037255"/>
          <c:h val="0.6262848297213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18</xdr:row>
      <xdr:rowOff>114300</xdr:rowOff>
    </xdr:from>
    <xdr:to>
      <xdr:col>6</xdr:col>
      <xdr:colOff>50800</xdr:colOff>
      <xdr:row>35</xdr:row>
      <xdr:rowOff>50800</xdr:rowOff>
    </xdr:to>
    <xdr:graphicFrame macro="">
      <xdr:nvGraphicFramePr>
        <xdr:cNvPr id="4260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18</xdr:row>
      <xdr:rowOff>152400</xdr:rowOff>
    </xdr:from>
    <xdr:to>
      <xdr:col>11</xdr:col>
      <xdr:colOff>165100</xdr:colOff>
      <xdr:row>35</xdr:row>
      <xdr:rowOff>88900</xdr:rowOff>
    </xdr:to>
    <xdr:graphicFrame macro="">
      <xdr:nvGraphicFramePr>
        <xdr:cNvPr id="4260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19</xdr:row>
      <xdr:rowOff>38100</xdr:rowOff>
    </xdr:from>
    <xdr:to>
      <xdr:col>16</xdr:col>
      <xdr:colOff>127000</xdr:colOff>
      <xdr:row>35</xdr:row>
      <xdr:rowOff>139700</xdr:rowOff>
    </xdr:to>
    <xdr:graphicFrame macro="">
      <xdr:nvGraphicFramePr>
        <xdr:cNvPr id="42600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36</xdr:row>
      <xdr:rowOff>38100</xdr:rowOff>
    </xdr:from>
    <xdr:to>
      <xdr:col>11</xdr:col>
      <xdr:colOff>215900</xdr:colOff>
      <xdr:row>52</xdr:row>
      <xdr:rowOff>139700</xdr:rowOff>
    </xdr:to>
    <xdr:graphicFrame macro="">
      <xdr:nvGraphicFramePr>
        <xdr:cNvPr id="42600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5</xdr:col>
      <xdr:colOff>762000</xdr:colOff>
      <xdr:row>77</xdr:row>
      <xdr:rowOff>101600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78</xdr:row>
      <xdr:rowOff>38100</xdr:rowOff>
    </xdr:from>
    <xdr:to>
      <xdr:col>5</xdr:col>
      <xdr:colOff>774700</xdr:colOff>
      <xdr:row>94</xdr:row>
      <xdr:rowOff>139700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177800</xdr:colOff>
      <xdr:row>61</xdr:row>
      <xdr:rowOff>25400</xdr:rowOff>
    </xdr:from>
    <xdr:to>
      <xdr:col>10</xdr:col>
      <xdr:colOff>939800</xdr:colOff>
      <xdr:row>77</xdr:row>
      <xdr:rowOff>127000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165100</xdr:colOff>
      <xdr:row>78</xdr:row>
      <xdr:rowOff>88900</xdr:rowOff>
    </xdr:from>
    <xdr:to>
      <xdr:col>10</xdr:col>
      <xdr:colOff>927100</xdr:colOff>
      <xdr:row>95</xdr:row>
      <xdr:rowOff>25400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26</xdr:row>
      <xdr:rowOff>101600</xdr:rowOff>
    </xdr:from>
    <xdr:to>
      <xdr:col>16</xdr:col>
      <xdr:colOff>749300</xdr:colOff>
      <xdr:row>51</xdr:row>
      <xdr:rowOff>76200</xdr:rowOff>
    </xdr:to>
    <xdr:graphicFrame macro="">
      <xdr:nvGraphicFramePr>
        <xdr:cNvPr id="120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53</xdr:row>
      <xdr:rowOff>76200</xdr:rowOff>
    </xdr:from>
    <xdr:to>
      <xdr:col>16</xdr:col>
      <xdr:colOff>762000</xdr:colOff>
      <xdr:row>75</xdr:row>
      <xdr:rowOff>114300</xdr:rowOff>
    </xdr:to>
    <xdr:graphicFrame macro="">
      <xdr:nvGraphicFramePr>
        <xdr:cNvPr id="120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307</xdr:row>
      <xdr:rowOff>152400</xdr:rowOff>
    </xdr:from>
    <xdr:to>
      <xdr:col>14</xdr:col>
      <xdr:colOff>660400</xdr:colOff>
      <xdr:row>324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28</xdr:row>
      <xdr:rowOff>88900</xdr:rowOff>
    </xdr:from>
    <xdr:to>
      <xdr:col>16</xdr:col>
      <xdr:colOff>444500</xdr:colOff>
      <xdr:row>46</xdr:row>
      <xdr:rowOff>139700</xdr:rowOff>
    </xdr:to>
    <xdr:graphicFrame macro="">
      <xdr:nvGraphicFramePr>
        <xdr:cNvPr id="42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342900</xdr:colOff>
      <xdr:row>68</xdr:row>
      <xdr:rowOff>88900</xdr:rowOff>
    </xdr:to>
    <xdr:graphicFrame macro="">
      <xdr:nvGraphicFramePr>
        <xdr:cNvPr id="4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38100</xdr:rowOff>
    </xdr:from>
    <xdr:to>
      <xdr:col>9</xdr:col>
      <xdr:colOff>863600</xdr:colOff>
      <xdr:row>147</xdr:row>
      <xdr:rowOff>139700</xdr:rowOff>
    </xdr:to>
    <xdr:graphicFrame macro="">
      <xdr:nvGraphicFramePr>
        <xdr:cNvPr id="21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15"/>
  <sheetViews>
    <sheetView showRuler="0" topLeftCell="A59" workbookViewId="0">
      <selection activeCell="M77" sqref="M77"/>
    </sheetView>
  </sheetViews>
  <sheetFormatPr baseColWidth="10" defaultRowHeight="13" x14ac:dyDescent="0"/>
  <sheetData>
    <row r="5" spans="2:17">
      <c r="B5" s="61" t="s">
        <v>94</v>
      </c>
    </row>
    <row r="6" spans="2:17">
      <c r="B6" s="36" t="s">
        <v>66</v>
      </c>
      <c r="C6" s="37" t="s">
        <v>67</v>
      </c>
      <c r="D6" s="38" t="s">
        <v>68</v>
      </c>
      <c r="E6" s="39" t="s">
        <v>69</v>
      </c>
      <c r="F6" s="40" t="s">
        <v>70</v>
      </c>
      <c r="G6" s="41" t="s">
        <v>86</v>
      </c>
      <c r="I6" s="1" t="s">
        <v>66</v>
      </c>
      <c r="J6" s="4" t="s">
        <v>67</v>
      </c>
      <c r="K6" s="2" t="s">
        <v>68</v>
      </c>
      <c r="L6" s="1" t="s">
        <v>69</v>
      </c>
      <c r="M6" s="3" t="s">
        <v>70</v>
      </c>
      <c r="N6" s="1" t="s">
        <v>86</v>
      </c>
    </row>
    <row r="7" spans="2:17">
      <c r="B7" s="31">
        <v>2005</v>
      </c>
      <c r="C7" s="70">
        <f>SUM(Cavelier!T15:T26)</f>
        <v>1016.48</v>
      </c>
      <c r="D7" s="32">
        <f>SUM(Cavelier!U15:U26)</f>
        <v>11957.699999999999</v>
      </c>
      <c r="E7" s="32">
        <f>SUM(Cavelier!V15:V26)</f>
        <v>418.61599999999999</v>
      </c>
      <c r="F7" s="32">
        <f t="shared" ref="F7:F17" si="0">D7/E7</f>
        <v>28.56484224205477</v>
      </c>
      <c r="G7" s="65">
        <f t="shared" ref="G7:G17" si="1">C7/E7</f>
        <v>2.4281919467961091</v>
      </c>
      <c r="P7" s="72">
        <f>C7+J7</f>
        <v>1016.48</v>
      </c>
      <c r="Q7" s="23">
        <f>D7+K7</f>
        <v>11957.699999999999</v>
      </c>
    </row>
    <row r="8" spans="2:17">
      <c r="B8" s="33">
        <v>2006</v>
      </c>
      <c r="C8" s="70">
        <f>SUM(Cavelier!T32:T43)</f>
        <v>1311.0500000000002</v>
      </c>
      <c r="D8" s="32">
        <f>SUM(Cavelier!U32:U43)</f>
        <v>15468.1</v>
      </c>
      <c r="E8" s="32">
        <f>SUM(Cavelier!V32:V43)</f>
        <v>520.45900000000006</v>
      </c>
      <c r="F8" s="32">
        <f t="shared" si="0"/>
        <v>29.720112439212308</v>
      </c>
      <c r="G8" s="65">
        <f t="shared" si="1"/>
        <v>2.5190264747079021</v>
      </c>
      <c r="P8" s="72">
        <f t="shared" ref="P8:P16" si="2">C8+J8</f>
        <v>1311.0500000000002</v>
      </c>
      <c r="Q8" s="23">
        <f t="shared" ref="Q8:Q16" si="3">D8+K8</f>
        <v>15468.1</v>
      </c>
    </row>
    <row r="9" spans="2:17">
      <c r="B9" s="31">
        <v>2007</v>
      </c>
      <c r="C9" s="70">
        <f>SUM(Cavelier!T49:T60)</f>
        <v>2054.1400000000003</v>
      </c>
      <c r="D9" s="32">
        <f>SUM(Cavelier!U49:U60)</f>
        <v>20249.2</v>
      </c>
      <c r="E9" s="32">
        <f>SUM(Cavelier!V49:V60)</f>
        <v>689.05660000000012</v>
      </c>
      <c r="F9" s="32">
        <f t="shared" si="0"/>
        <v>29.386845725010105</v>
      </c>
      <c r="G9" s="65">
        <f t="shared" si="1"/>
        <v>2.9810903777715794</v>
      </c>
      <c r="P9" s="72">
        <f t="shared" si="2"/>
        <v>2054.1400000000003</v>
      </c>
      <c r="Q9" s="23">
        <f t="shared" si="3"/>
        <v>20249.2</v>
      </c>
    </row>
    <row r="10" spans="2:17">
      <c r="B10" s="31">
        <v>2008</v>
      </c>
      <c r="C10" s="70">
        <f>SUM(Cavelier!T66:T77)</f>
        <v>2008.68</v>
      </c>
      <c r="D10" s="32">
        <f>SUM(Cavelier!U66:U77)</f>
        <v>16594.800000000003</v>
      </c>
      <c r="E10" s="32">
        <f>SUM(Cavelier!V66:V77)</f>
        <v>572.26854355746934</v>
      </c>
      <c r="F10" s="32">
        <f t="shared" si="0"/>
        <v>28.998273951665301</v>
      </c>
      <c r="G10" s="65">
        <f t="shared" si="1"/>
        <v>3.5100304264728135</v>
      </c>
      <c r="I10" s="1">
        <v>2008</v>
      </c>
      <c r="J10" s="1"/>
      <c r="K10" s="3"/>
      <c r="L10" s="5"/>
      <c r="M10" s="3"/>
      <c r="N10" s="2"/>
      <c r="P10" s="72">
        <f t="shared" si="2"/>
        <v>2008.68</v>
      </c>
      <c r="Q10" s="23">
        <f t="shared" si="3"/>
        <v>16594.800000000003</v>
      </c>
    </row>
    <row r="11" spans="2:17">
      <c r="B11" s="31">
        <v>2009</v>
      </c>
      <c r="C11" s="70">
        <f>SUM(Cavelier!T83:T94)</f>
        <v>822.06799999999987</v>
      </c>
      <c r="D11" s="32">
        <f>SUM(Cavelier!U83:U94)</f>
        <v>10387.300000000001</v>
      </c>
      <c r="E11" s="32">
        <f>SUM(Cavelier!V83:V94)</f>
        <v>356.69199999999995</v>
      </c>
      <c r="F11" s="32">
        <f t="shared" si="0"/>
        <v>29.121202606170037</v>
      </c>
      <c r="G11" s="65">
        <f t="shared" si="1"/>
        <v>2.3046998530945464</v>
      </c>
      <c r="I11" s="24">
        <v>2009</v>
      </c>
      <c r="J11" s="69">
        <f>SUM(Corolla!T48:T59)</f>
        <v>1039.8520000000001</v>
      </c>
      <c r="K11" s="3">
        <f>SUM(Corolla!U48:U59)</f>
        <v>15443.5</v>
      </c>
      <c r="L11" s="3">
        <f>SUM(Corolla!V48:V59)</f>
        <v>458.10699999999997</v>
      </c>
      <c r="M11" s="3">
        <f t="shared" ref="M11:M16" si="4">K11/L11</f>
        <v>33.711556470431582</v>
      </c>
      <c r="N11" s="2">
        <f t="shared" ref="N11:N16" si="5">J11/L11</f>
        <v>2.2698889124156585</v>
      </c>
      <c r="P11" s="72">
        <f t="shared" si="2"/>
        <v>1861.92</v>
      </c>
      <c r="Q11" s="23">
        <f t="shared" si="3"/>
        <v>25830.800000000003</v>
      </c>
    </row>
    <row r="12" spans="2:17">
      <c r="B12" s="31">
        <v>2010</v>
      </c>
      <c r="C12" s="70">
        <f>SUM(Cavelier!T100:T111)</f>
        <v>1091.4800000000002</v>
      </c>
      <c r="D12" s="32">
        <f>SUM(Cavelier!U100:U111)</f>
        <v>12246.699999999997</v>
      </c>
      <c r="E12" s="32">
        <f>SUM(Cavelier!V100:V111)</f>
        <v>406.44199999999995</v>
      </c>
      <c r="F12" s="32">
        <f t="shared" si="0"/>
        <v>30.131482474744242</v>
      </c>
      <c r="G12" s="65">
        <f t="shared" si="1"/>
        <v>2.6854508146303786</v>
      </c>
      <c r="I12" s="1">
        <v>2010</v>
      </c>
      <c r="J12" s="69">
        <f>SUM(Corolla!T65:T76)</f>
        <v>807.05000000000007</v>
      </c>
      <c r="K12" s="3">
        <f>SUM(Corolla!U65:U76)</f>
        <v>9788.9999999999982</v>
      </c>
      <c r="L12" s="3">
        <f>SUM(Corolla!V65:V76)</f>
        <v>299.95100000000002</v>
      </c>
      <c r="M12" s="3">
        <f t="shared" si="4"/>
        <v>32.635330437304752</v>
      </c>
      <c r="N12" s="2">
        <f t="shared" si="5"/>
        <v>2.6906061323349482</v>
      </c>
      <c r="P12" s="72">
        <f t="shared" si="2"/>
        <v>1898.5300000000002</v>
      </c>
      <c r="Q12" s="23">
        <f t="shared" si="3"/>
        <v>22035.699999999997</v>
      </c>
    </row>
    <row r="13" spans="2:17">
      <c r="B13" s="31">
        <v>2011</v>
      </c>
      <c r="C13" s="70">
        <f>SUM(Cavelier!T117:T128)</f>
        <v>1215.8</v>
      </c>
      <c r="D13" s="32">
        <f>SUM(Cavelier!U117:U128)</f>
        <v>10516.399999999998</v>
      </c>
      <c r="E13" s="32">
        <f>SUM(Cavelier!V117:V128)</f>
        <v>361.26000000000005</v>
      </c>
      <c r="F13" s="32">
        <f t="shared" si="0"/>
        <v>29.110336046061001</v>
      </c>
      <c r="G13" s="65">
        <f t="shared" si="1"/>
        <v>3.3654431711232902</v>
      </c>
      <c r="I13" s="1">
        <v>2011</v>
      </c>
      <c r="J13" s="69">
        <f>SUM(Corolla!T82:T93)</f>
        <v>1129.8100000000002</v>
      </c>
      <c r="K13" s="3">
        <f>SUM(Corolla!U82:U93)</f>
        <v>10464.000000000002</v>
      </c>
      <c r="L13" s="3">
        <f>SUM(Corolla!V82:V93)</f>
        <v>323.834</v>
      </c>
      <c r="M13" s="3">
        <f t="shared" si="4"/>
        <v>32.312851646213808</v>
      </c>
      <c r="N13" s="2">
        <f t="shared" si="5"/>
        <v>3.4888554012240847</v>
      </c>
      <c r="P13" s="72">
        <f t="shared" si="2"/>
        <v>2345.61</v>
      </c>
      <c r="Q13" s="23">
        <f t="shared" si="3"/>
        <v>20980.400000000001</v>
      </c>
    </row>
    <row r="14" spans="2:17">
      <c r="B14" s="62">
        <v>2012</v>
      </c>
      <c r="C14" s="71">
        <f>SUM(Cavelier!T134:T145)</f>
        <v>224.75999999999996</v>
      </c>
      <c r="D14" s="63">
        <f>SUM(Cavelier!U134:U145)</f>
        <v>1461.7</v>
      </c>
      <c r="E14" s="63">
        <f>SUM(Cavelier!V134:V145)</f>
        <v>61.402000000000001</v>
      </c>
      <c r="F14" s="32">
        <f t="shared" si="0"/>
        <v>23.805413504446111</v>
      </c>
      <c r="G14" s="65">
        <f t="shared" si="1"/>
        <v>3.660467085762678</v>
      </c>
      <c r="I14" s="68">
        <v>2012</v>
      </c>
      <c r="J14" s="69">
        <f>SUM(Corolla!T99:T110)</f>
        <v>610.67999999999995</v>
      </c>
      <c r="K14" s="3">
        <f>SUM(Corolla!U99:U110)</f>
        <v>4774.8</v>
      </c>
      <c r="L14" s="3">
        <f>SUM(Corolla!V99:V110)</f>
        <v>165.38749999999999</v>
      </c>
      <c r="M14" s="3">
        <f t="shared" si="4"/>
        <v>28.870380167787776</v>
      </c>
      <c r="N14" s="2">
        <f t="shared" si="5"/>
        <v>3.6924193182677048</v>
      </c>
      <c r="P14" s="72">
        <f t="shared" si="2"/>
        <v>835.43999999999994</v>
      </c>
      <c r="Q14" s="23">
        <f t="shared" si="3"/>
        <v>6236.5</v>
      </c>
    </row>
    <row r="15" spans="2:17">
      <c r="B15" s="62">
        <v>2013</v>
      </c>
      <c r="C15" s="71">
        <f>SUM(Cavelier!T151:T162)</f>
        <v>655.67</v>
      </c>
      <c r="D15" s="3">
        <f>SUM(Cavelier!U151:U162)</f>
        <v>4596.1000000000004</v>
      </c>
      <c r="E15" s="3">
        <f>SUM(Cavelier!V151:V162)</f>
        <v>184.136</v>
      </c>
      <c r="F15" s="32">
        <f t="shared" si="0"/>
        <v>24.960355389494723</v>
      </c>
      <c r="G15" s="65">
        <f t="shared" si="1"/>
        <v>3.5607920232871355</v>
      </c>
      <c r="I15" s="68">
        <v>2013</v>
      </c>
      <c r="J15" s="69">
        <f>SUM(Corolla!T116:T127)</f>
        <v>1292.3599999999999</v>
      </c>
      <c r="K15" s="3">
        <f>SUM(Corolla!U116:U127)</f>
        <v>10092.099999999999</v>
      </c>
      <c r="L15" s="3">
        <f>SUM(Corolla!V116:V127)</f>
        <v>359.66700000000003</v>
      </c>
      <c r="M15" s="3">
        <f t="shared" si="4"/>
        <v>28.05956620985522</v>
      </c>
      <c r="N15" s="2">
        <f t="shared" si="5"/>
        <v>3.5932126105536506</v>
      </c>
      <c r="P15" s="72">
        <f t="shared" si="2"/>
        <v>1948.0299999999997</v>
      </c>
      <c r="Q15" s="23">
        <f t="shared" si="3"/>
        <v>14688.199999999999</v>
      </c>
    </row>
    <row r="16" spans="2:17">
      <c r="B16" s="62">
        <v>2014</v>
      </c>
      <c r="C16" s="71">
        <f>SUM(Cavelier!T168:T179)</f>
        <v>856.68</v>
      </c>
      <c r="D16" s="3">
        <f>SUM(Cavelier!U168:U179)</f>
        <v>6487.5</v>
      </c>
      <c r="E16" s="3">
        <f>SUM(Cavelier!V168:V179)</f>
        <v>256.52100000000002</v>
      </c>
      <c r="F16" s="32">
        <f t="shared" si="0"/>
        <v>25.290327107722174</v>
      </c>
      <c r="G16" s="65">
        <f t="shared" si="1"/>
        <v>3.3396096226039971</v>
      </c>
      <c r="I16" s="68">
        <v>2014</v>
      </c>
      <c r="J16" s="69">
        <f>SUM(Corolla!T133:T144)</f>
        <v>1280.06</v>
      </c>
      <c r="K16" s="3">
        <f>SUM(Corolla!U133:U144)</f>
        <v>10599.699999999999</v>
      </c>
      <c r="L16" s="3">
        <f>SUM(Corolla!V133:V144)</f>
        <v>376.02699999999999</v>
      </c>
      <c r="M16" s="3">
        <f t="shared" si="4"/>
        <v>28.188667303145781</v>
      </c>
      <c r="N16" s="2">
        <f t="shared" si="5"/>
        <v>3.404170445207392</v>
      </c>
      <c r="P16" s="72">
        <f t="shared" si="2"/>
        <v>2136.7399999999998</v>
      </c>
      <c r="Q16" s="23">
        <f t="shared" si="3"/>
        <v>17087.199999999997</v>
      </c>
    </row>
    <row r="17" spans="2:7">
      <c r="B17" s="62">
        <v>2015</v>
      </c>
      <c r="C17" s="71">
        <f>SUM(Cavelier!T185:T196)</f>
        <v>372.25</v>
      </c>
      <c r="D17" s="3">
        <f>SUM(Cavelier!U185:U196)</f>
        <v>3441.1000000000004</v>
      </c>
      <c r="E17" s="3">
        <f>SUM(Cavelier!V185:V196)</f>
        <v>158.38200000000003</v>
      </c>
      <c r="F17" s="32">
        <f t="shared" si="0"/>
        <v>21.726585091740219</v>
      </c>
      <c r="G17" s="65">
        <f t="shared" si="1"/>
        <v>2.3503302142920277</v>
      </c>
    </row>
    <row r="18" spans="2:7">
      <c r="F18" s="32"/>
    </row>
    <row r="87" spans="1:5">
      <c r="A87" s="61" t="s">
        <v>96</v>
      </c>
    </row>
    <row r="88" spans="1:5">
      <c r="A88" s="61" t="s">
        <v>95</v>
      </c>
    </row>
    <row r="89" spans="1:5">
      <c r="A89" s="73">
        <v>34150</v>
      </c>
      <c r="B89" s="74"/>
      <c r="D89" s="80">
        <v>1980</v>
      </c>
      <c r="E89" s="75">
        <v>15.983485209256079</v>
      </c>
    </row>
    <row r="90" spans="1:5">
      <c r="A90" s="73">
        <v>34515</v>
      </c>
      <c r="B90" s="74">
        <v>1.0780000000000001</v>
      </c>
      <c r="D90" s="80">
        <v>1985</v>
      </c>
      <c r="E90" s="75">
        <v>17.515865604612728</v>
      </c>
    </row>
    <row r="91" spans="1:5">
      <c r="A91" s="73">
        <v>34880</v>
      </c>
      <c r="B91" s="74">
        <v>1.1579999999999999</v>
      </c>
      <c r="D91" s="80">
        <v>1990</v>
      </c>
      <c r="E91" s="75">
        <v>20.324466118928257</v>
      </c>
    </row>
    <row r="92" spans="1:5">
      <c r="A92" s="73">
        <v>35246</v>
      </c>
      <c r="B92" s="74">
        <v>1.2450000000000001</v>
      </c>
      <c r="D92" s="80">
        <v>1991</v>
      </c>
      <c r="E92" s="75">
        <v>21.199051639303363</v>
      </c>
    </row>
    <row r="93" spans="1:5">
      <c r="A93" s="73">
        <v>35611</v>
      </c>
      <c r="B93" s="74">
        <v>1.244</v>
      </c>
      <c r="D93" s="80">
        <v>1992</v>
      </c>
      <c r="E93" s="75">
        <v>21.045125755196853</v>
      </c>
    </row>
    <row r="94" spans="1:5">
      <c r="A94" s="73">
        <v>35976</v>
      </c>
      <c r="B94" s="74">
        <v>1.0720000000000001</v>
      </c>
      <c r="D94" s="80">
        <v>1993</v>
      </c>
      <c r="E94" s="75">
        <v>20.590440598375299</v>
      </c>
    </row>
    <row r="95" spans="1:5">
      <c r="A95" s="73">
        <v>36341</v>
      </c>
      <c r="B95" s="74">
        <v>1.1759999999999999</v>
      </c>
      <c r="D95" s="80">
        <v>1994</v>
      </c>
      <c r="E95" s="75">
        <v>20.804309761425465</v>
      </c>
    </row>
    <row r="96" spans="1:5">
      <c r="A96" s="73">
        <v>36707</v>
      </c>
      <c r="B96" s="74">
        <v>1.5229999999999999</v>
      </c>
      <c r="D96" s="80">
        <v>1995</v>
      </c>
      <c r="E96" s="75">
        <v>21.128875353245995</v>
      </c>
    </row>
    <row r="97" spans="1:5">
      <c r="A97" s="73">
        <v>37072</v>
      </c>
      <c r="B97" s="74">
        <v>1.46</v>
      </c>
      <c r="D97" s="80">
        <v>1996</v>
      </c>
      <c r="E97" s="75">
        <v>21.234214226373929</v>
      </c>
    </row>
    <row r="98" spans="1:5">
      <c r="A98" s="73">
        <v>37437</v>
      </c>
      <c r="B98" s="74">
        <v>1.3859999999999999</v>
      </c>
      <c r="D98" s="80">
        <v>1997</v>
      </c>
      <c r="E98" s="75">
        <v>21.5</v>
      </c>
    </row>
    <row r="99" spans="1:5">
      <c r="A99" s="73">
        <v>37802</v>
      </c>
      <c r="B99" s="74">
        <v>1.603</v>
      </c>
      <c r="D99" s="80">
        <v>1998</v>
      </c>
      <c r="E99" s="76">
        <v>21.4</v>
      </c>
    </row>
    <row r="100" spans="1:5">
      <c r="A100" s="73">
        <v>38168</v>
      </c>
      <c r="B100" s="74">
        <v>1.895</v>
      </c>
      <c r="D100" s="80">
        <v>1999</v>
      </c>
      <c r="E100" s="75">
        <v>21.411535595460045</v>
      </c>
    </row>
    <row r="101" spans="1:5">
      <c r="A101" s="73">
        <v>38533</v>
      </c>
      <c r="B101" s="74">
        <v>2.3140000000000001</v>
      </c>
      <c r="C101">
        <v>2005</v>
      </c>
      <c r="D101" s="81">
        <v>2000</v>
      </c>
      <c r="E101" s="75">
        <v>21.902175382844323</v>
      </c>
    </row>
    <row r="102" spans="1:5">
      <c r="A102" s="73">
        <v>38898</v>
      </c>
      <c r="B102" s="74">
        <v>2.6179999999999999</v>
      </c>
      <c r="C102">
        <v>2006</v>
      </c>
      <c r="D102" s="81">
        <v>2001</v>
      </c>
      <c r="E102" s="75">
        <v>22.136470705948263</v>
      </c>
    </row>
    <row r="103" spans="1:5">
      <c r="A103" s="73">
        <v>39263</v>
      </c>
      <c r="B103" s="74">
        <v>2.843</v>
      </c>
      <c r="C103">
        <v>2007</v>
      </c>
      <c r="D103" s="81">
        <v>2002</v>
      </c>
      <c r="E103" s="75">
        <v>21.974908646679772</v>
      </c>
    </row>
    <row r="104" spans="1:5">
      <c r="A104" s="73">
        <v>39629</v>
      </c>
      <c r="B104" s="74">
        <v>3.2989999999999999</v>
      </c>
      <c r="C104">
        <v>2008</v>
      </c>
      <c r="D104" s="81">
        <v>2003</v>
      </c>
      <c r="E104" s="75">
        <v>22.160056474630601</v>
      </c>
    </row>
    <row r="105" spans="1:5">
      <c r="A105" s="73">
        <v>39994</v>
      </c>
      <c r="B105" s="74">
        <v>2.4060000000000001</v>
      </c>
      <c r="C105">
        <v>2009</v>
      </c>
      <c r="D105" s="81">
        <v>2004</v>
      </c>
      <c r="E105" s="75">
        <v>22.544398515672704</v>
      </c>
    </row>
    <row r="106" spans="1:5">
      <c r="A106" s="73">
        <v>40359</v>
      </c>
      <c r="B106" s="74">
        <v>2.835</v>
      </c>
      <c r="C106">
        <v>2010</v>
      </c>
      <c r="D106" s="81">
        <v>2005</v>
      </c>
      <c r="E106" s="75">
        <v>22.067355091809322</v>
      </c>
    </row>
    <row r="107" spans="1:5">
      <c r="A107" s="73">
        <v>40724</v>
      </c>
      <c r="B107" s="74">
        <v>3.5760000000000001</v>
      </c>
      <c r="C107">
        <v>2011</v>
      </c>
      <c r="D107" s="81">
        <v>2006</v>
      </c>
      <c r="E107" s="75">
        <v>22.537768096638615</v>
      </c>
    </row>
    <row r="108" spans="1:5">
      <c r="A108" s="73">
        <v>41090</v>
      </c>
      <c r="B108" s="74">
        <v>3.68</v>
      </c>
      <c r="C108">
        <v>2012</v>
      </c>
      <c r="D108" s="81">
        <v>2007</v>
      </c>
      <c r="E108" s="75">
        <v>22.865639407597879</v>
      </c>
    </row>
    <row r="109" spans="1:5">
      <c r="A109" s="73">
        <v>41455</v>
      </c>
      <c r="B109" s="74">
        <v>3.5750000000000002</v>
      </c>
      <c r="C109">
        <v>2013</v>
      </c>
      <c r="D109" s="81">
        <v>2008</v>
      </c>
      <c r="E109" s="75">
        <v>23.654817692277319</v>
      </c>
    </row>
    <row r="110" spans="1:5">
      <c r="A110" s="73">
        <v>41820</v>
      </c>
      <c r="B110" s="74">
        <v>3.4369999999999998</v>
      </c>
      <c r="C110">
        <v>2014</v>
      </c>
      <c r="D110" s="81">
        <v>2009</v>
      </c>
      <c r="E110" s="77">
        <v>23.532242432153808</v>
      </c>
    </row>
    <row r="111" spans="1:5">
      <c r="A111" s="73">
        <v>42185</v>
      </c>
      <c r="B111" s="74">
        <v>2.52</v>
      </c>
      <c r="C111">
        <v>2015</v>
      </c>
      <c r="D111" s="81">
        <v>2010</v>
      </c>
      <c r="E111" s="75">
        <v>23.3</v>
      </c>
    </row>
    <row r="112" spans="1:5">
      <c r="D112" s="81">
        <v>2011</v>
      </c>
      <c r="E112" s="78">
        <v>23.2</v>
      </c>
    </row>
    <row r="113" spans="4:5">
      <c r="D113" s="82">
        <v>2012</v>
      </c>
      <c r="E113" s="79">
        <v>23.282424654257547</v>
      </c>
    </row>
    <row r="114" spans="4:5">
      <c r="D114" s="82">
        <v>2013</v>
      </c>
      <c r="E114" s="79">
        <v>23.410826426301576</v>
      </c>
    </row>
    <row r="115" spans="4:5">
      <c r="D115" s="81">
        <v>2014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389"/>
  <sheetViews>
    <sheetView showRuler="0" workbookViewId="0">
      <selection activeCell="A5" sqref="A5:H5"/>
    </sheetView>
  </sheetViews>
  <sheetFormatPr baseColWidth="10" defaultColWidth="11.7109375" defaultRowHeight="13" x14ac:dyDescent="0"/>
  <cols>
    <col min="1" max="5" width="11.7109375" customWidth="1"/>
    <col min="6" max="6" width="3.28515625" customWidth="1"/>
    <col min="7" max="7" width="11.7109375" style="1" customWidth="1"/>
  </cols>
  <sheetData>
    <row r="3" spans="1:256">
      <c r="J3" s="61" t="s">
        <v>97</v>
      </c>
    </row>
    <row r="4" spans="1:256">
      <c r="J4" s="61" t="s">
        <v>98</v>
      </c>
      <c r="K4" s="28">
        <v>38433</v>
      </c>
    </row>
    <row r="5" spans="1:256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G5" s="1" t="s">
        <v>5</v>
      </c>
      <c r="H5" s="1" t="s">
        <v>6</v>
      </c>
      <c r="J5" s="83" t="s">
        <v>99</v>
      </c>
      <c r="K5" s="18">
        <v>76629</v>
      </c>
      <c r="L5" s="2"/>
      <c r="M5" s="22"/>
      <c r="N5" s="3"/>
      <c r="Y5" s="61" t="s">
        <v>100</v>
      </c>
    </row>
    <row r="6" spans="1:256">
      <c r="A6" s="88">
        <v>38447</v>
      </c>
      <c r="B6" s="1">
        <v>21.16</v>
      </c>
      <c r="C6" s="5">
        <v>2.2589999999999999</v>
      </c>
      <c r="D6" s="5">
        <v>9.3650000000000002</v>
      </c>
      <c r="E6" s="1" t="s">
        <v>7</v>
      </c>
      <c r="G6" s="1" t="s">
        <v>7</v>
      </c>
      <c r="H6" s="1" t="s">
        <v>7</v>
      </c>
      <c r="L6" s="2"/>
      <c r="N6" s="3"/>
    </row>
    <row r="7" spans="1:256">
      <c r="A7" s="88">
        <v>38448</v>
      </c>
      <c r="B7" s="2">
        <v>27</v>
      </c>
      <c r="C7" s="5">
        <v>2.3290000000000002</v>
      </c>
      <c r="D7" s="5">
        <v>11.595000000000001</v>
      </c>
      <c r="E7" s="1">
        <v>369.6</v>
      </c>
      <c r="G7" s="2">
        <f t="shared" ref="G7:G12" si="0">B7/E7</f>
        <v>7.3051948051948049E-2</v>
      </c>
      <c r="H7" s="3">
        <f t="shared" ref="H7:H12" si="1">E7/D7</f>
        <v>31.875808538163003</v>
      </c>
      <c r="Y7" s="84">
        <v>38611</v>
      </c>
      <c r="Z7" s="85">
        <v>45</v>
      </c>
      <c r="AA7" s="83" t="s">
        <v>103</v>
      </c>
    </row>
    <row r="8" spans="1:256">
      <c r="A8" s="88">
        <v>38455</v>
      </c>
      <c r="B8" s="1">
        <v>18.18</v>
      </c>
      <c r="C8" s="5">
        <v>2.1890000000000001</v>
      </c>
      <c r="D8" s="5">
        <v>8.3070000000000004</v>
      </c>
      <c r="E8" s="1">
        <v>254.2</v>
      </c>
      <c r="G8" s="2">
        <f t="shared" si="0"/>
        <v>7.1518489378442171E-2</v>
      </c>
      <c r="H8" s="3">
        <f t="shared" si="1"/>
        <v>30.600698206332005</v>
      </c>
      <c r="Y8" s="84">
        <v>38633</v>
      </c>
      <c r="Z8" s="85">
        <v>18.510000000000002</v>
      </c>
      <c r="AA8" s="83" t="s">
        <v>105</v>
      </c>
    </row>
    <row r="9" spans="1:256">
      <c r="A9" s="88">
        <v>38461</v>
      </c>
      <c r="B9" s="1">
        <v>28.47</v>
      </c>
      <c r="C9" s="5">
        <v>2.319</v>
      </c>
      <c r="D9" s="5">
        <v>12.276999999999999</v>
      </c>
      <c r="E9" s="1">
        <v>358.3</v>
      </c>
      <c r="G9" s="2">
        <f t="shared" si="0"/>
        <v>7.9458554284119451E-2</v>
      </c>
      <c r="H9" s="3">
        <f t="shared" si="1"/>
        <v>29.18465423148978</v>
      </c>
      <c r="Y9" s="84">
        <v>38715</v>
      </c>
      <c r="Z9" s="85">
        <v>21</v>
      </c>
      <c r="AA9" s="83" t="s">
        <v>115</v>
      </c>
    </row>
    <row r="10" spans="1:256">
      <c r="A10" s="88">
        <v>38465</v>
      </c>
      <c r="B10" s="1">
        <v>16.95</v>
      </c>
      <c r="C10" s="5">
        <v>2.359</v>
      </c>
      <c r="D10" s="5">
        <v>7.1849999999999996</v>
      </c>
      <c r="E10" s="1">
        <v>184.8</v>
      </c>
      <c r="G10" s="2">
        <f t="shared" si="0"/>
        <v>9.1720779220779217E-2</v>
      </c>
      <c r="H10" s="3">
        <f t="shared" si="1"/>
        <v>25.720250521920672</v>
      </c>
      <c r="Y10" s="84">
        <v>39077</v>
      </c>
      <c r="Z10" s="85">
        <v>37</v>
      </c>
      <c r="AA10" s="83" t="s">
        <v>119</v>
      </c>
    </row>
    <row r="11" spans="1:256">
      <c r="A11" s="88">
        <v>38465</v>
      </c>
      <c r="B11" s="1">
        <v>26.66</v>
      </c>
      <c r="C11" s="5">
        <v>2.149</v>
      </c>
      <c r="D11" s="5">
        <v>12.404999999999999</v>
      </c>
      <c r="E11" s="1">
        <v>379.4</v>
      </c>
      <c r="G11" s="2">
        <f t="shared" si="0"/>
        <v>7.0268845545598313E-2</v>
      </c>
      <c r="H11" s="3">
        <f t="shared" si="1"/>
        <v>30.584441757355904</v>
      </c>
      <c r="Y11" s="84">
        <v>39266</v>
      </c>
      <c r="Z11" s="85">
        <v>383</v>
      </c>
      <c r="AA11" s="83" t="s">
        <v>120</v>
      </c>
    </row>
    <row r="12" spans="1:256">
      <c r="A12" s="88">
        <v>38468</v>
      </c>
      <c r="B12" s="1">
        <v>27.33</v>
      </c>
      <c r="C12" s="5">
        <v>2.2789999999999999</v>
      </c>
      <c r="D12" s="5">
        <v>11.992000000000001</v>
      </c>
      <c r="E12" s="1">
        <v>381.2</v>
      </c>
      <c r="G12" s="2">
        <f t="shared" si="0"/>
        <v>7.1694648478488984E-2</v>
      </c>
      <c r="H12" s="3">
        <f t="shared" si="1"/>
        <v>31.787858572381584</v>
      </c>
      <c r="Y12" s="84">
        <v>39377</v>
      </c>
      <c r="Z12" s="85">
        <v>288.85000000000002</v>
      </c>
      <c r="AA12" s="83" t="s">
        <v>121</v>
      </c>
    </row>
    <row r="13" spans="1:256">
      <c r="A13" s="88" t="s">
        <v>25</v>
      </c>
      <c r="B13" s="1" t="s">
        <v>8</v>
      </c>
      <c r="C13" s="1" t="s">
        <v>9</v>
      </c>
      <c r="D13" s="1" t="s">
        <v>10</v>
      </c>
      <c r="E13" s="1" t="s">
        <v>11</v>
      </c>
      <c r="F13" s="1"/>
      <c r="G13" s="1" t="s">
        <v>12</v>
      </c>
      <c r="H13" s="1" t="s">
        <v>13</v>
      </c>
      <c r="S13" s="42"/>
      <c r="T13" s="43">
        <v>2005</v>
      </c>
      <c r="U13" s="44"/>
      <c r="V13" s="45"/>
      <c r="W13" s="46"/>
      <c r="Y13" s="84">
        <v>39435</v>
      </c>
      <c r="Z13" s="85">
        <v>27.35</v>
      </c>
      <c r="AA13" s="83" t="s">
        <v>113</v>
      </c>
    </row>
    <row r="14" spans="1:256">
      <c r="A14" s="88">
        <v>38478</v>
      </c>
      <c r="B14" s="1">
        <v>31.64</v>
      </c>
      <c r="C14" s="5">
        <v>2.5390000000000001</v>
      </c>
      <c r="D14" s="5">
        <v>12.462999999999999</v>
      </c>
      <c r="E14" s="1">
        <v>356.9</v>
      </c>
      <c r="G14" s="2">
        <f t="shared" ref="G14:G28" si="2">B14/E14</f>
        <v>8.8652283552815916E-2</v>
      </c>
      <c r="H14" s="3">
        <f t="shared" ref="H14:H28" si="3">E14/D14</f>
        <v>28.636764823878682</v>
      </c>
      <c r="S14" s="55" t="s">
        <v>78</v>
      </c>
      <c r="T14" s="56" t="s">
        <v>67</v>
      </c>
      <c r="U14" s="57" t="s">
        <v>68</v>
      </c>
      <c r="V14" s="58" t="s">
        <v>69</v>
      </c>
      <c r="W14" s="54" t="s">
        <v>70</v>
      </c>
      <c r="Y14" s="84">
        <v>39435</v>
      </c>
      <c r="Z14" s="85">
        <v>6.64</v>
      </c>
      <c r="AA14" s="83" t="s">
        <v>114</v>
      </c>
    </row>
    <row r="15" spans="1:256">
      <c r="A15" s="88">
        <v>38480</v>
      </c>
      <c r="B15" s="1">
        <v>15.21</v>
      </c>
      <c r="C15" s="5">
        <v>2.0590000000000002</v>
      </c>
      <c r="D15" s="5">
        <v>7.3879999999999999</v>
      </c>
      <c r="E15" s="3">
        <v>242</v>
      </c>
      <c r="G15" s="2">
        <f t="shared" si="2"/>
        <v>6.2851239669421494E-2</v>
      </c>
      <c r="H15" s="3">
        <f t="shared" si="3"/>
        <v>32.755820249052519</v>
      </c>
      <c r="S15" s="47">
        <v>1</v>
      </c>
      <c r="T15" s="34"/>
      <c r="U15" s="34"/>
      <c r="V15" s="48"/>
      <c r="W15" s="49"/>
      <c r="Y15" s="84">
        <v>39442</v>
      </c>
      <c r="Z15" s="85">
        <v>24</v>
      </c>
      <c r="AA15" s="83" t="s">
        <v>115</v>
      </c>
    </row>
    <row r="16" spans="1:256">
      <c r="A16" s="88">
        <v>38488</v>
      </c>
      <c r="B16" s="1">
        <v>29.47</v>
      </c>
      <c r="C16" s="5">
        <v>2.2989999999999999</v>
      </c>
      <c r="D16" s="5">
        <v>12.82</v>
      </c>
      <c r="E16" s="1">
        <v>387.5</v>
      </c>
      <c r="F16" s="1"/>
      <c r="G16" s="2">
        <f t="shared" si="2"/>
        <v>7.6051612903225804E-2</v>
      </c>
      <c r="H16" s="3">
        <f t="shared" si="3"/>
        <v>30.226209048361934</v>
      </c>
      <c r="I16" s="1"/>
      <c r="S16" s="47">
        <v>2</v>
      </c>
      <c r="T16" s="34"/>
      <c r="U16" s="34"/>
      <c r="V16" s="48"/>
      <c r="W16" s="49"/>
      <c r="Y16" s="84">
        <v>39444</v>
      </c>
      <c r="Z16" s="85">
        <v>810</v>
      </c>
      <c r="AA16" s="83" t="s">
        <v>118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88">
        <v>38495</v>
      </c>
      <c r="B17" s="1">
        <v>21.42</v>
      </c>
      <c r="C17" s="5">
        <v>2.1989999999999998</v>
      </c>
      <c r="D17" s="5">
        <v>9.7420000000000009</v>
      </c>
      <c r="E17" s="1">
        <v>305.10000000000002</v>
      </c>
      <c r="F17" s="1"/>
      <c r="G17" s="2">
        <f t="shared" si="2"/>
        <v>7.0206489675516223E-2</v>
      </c>
      <c r="H17" s="3">
        <f t="shared" si="3"/>
        <v>31.318004516526379</v>
      </c>
      <c r="I17" s="1"/>
      <c r="S17" s="47">
        <v>3</v>
      </c>
      <c r="T17" s="34"/>
      <c r="U17" s="34"/>
      <c r="V17" s="48"/>
      <c r="W17" s="49"/>
      <c r="Y17" s="84">
        <v>39445</v>
      </c>
      <c r="Z17" s="85">
        <v>31.33</v>
      </c>
      <c r="AA17" s="83" t="s">
        <v>112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88">
        <v>38509</v>
      </c>
      <c r="B18" s="1">
        <v>26.48</v>
      </c>
      <c r="C18" s="5">
        <v>2.2589999999999999</v>
      </c>
      <c r="D18" s="5">
        <v>11.721</v>
      </c>
      <c r="E18" s="1">
        <v>351.1</v>
      </c>
      <c r="F18" s="1"/>
      <c r="G18" s="2">
        <f t="shared" si="2"/>
        <v>7.5420108231273139E-2</v>
      </c>
      <c r="H18" s="3">
        <f t="shared" si="3"/>
        <v>29.954782015186421</v>
      </c>
      <c r="I18" s="1"/>
      <c r="S18" s="47">
        <v>4</v>
      </c>
      <c r="T18" s="34">
        <f>SUM(B6:B12)</f>
        <v>165.75</v>
      </c>
      <c r="U18" s="34">
        <f>SUM(E6:E12)</f>
        <v>1927.4999999999998</v>
      </c>
      <c r="V18" s="32">
        <f>SUM(D6:D12)</f>
        <v>73.126000000000005</v>
      </c>
      <c r="W18" s="50"/>
      <c r="Y18" s="84">
        <v>39601</v>
      </c>
      <c r="Z18" s="85">
        <v>29.74</v>
      </c>
      <c r="AA18" s="83" t="s">
        <v>107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A19" s="88">
        <v>38539</v>
      </c>
      <c r="B19" s="1">
        <v>26.17</v>
      </c>
      <c r="C19" s="5">
        <v>2.319</v>
      </c>
      <c r="D19" s="5">
        <v>11.282999999999999</v>
      </c>
      <c r="E19" s="1">
        <v>352.8</v>
      </c>
      <c r="F19" s="1"/>
      <c r="G19" s="2">
        <f t="shared" si="2"/>
        <v>7.417800453514739E-2</v>
      </c>
      <c r="H19" s="3">
        <f t="shared" si="3"/>
        <v>31.268279712842332</v>
      </c>
      <c r="I19" s="1"/>
      <c r="S19" s="47">
        <v>5</v>
      </c>
      <c r="T19" s="34">
        <f>SUM(B14:B17)</f>
        <v>97.74</v>
      </c>
      <c r="U19" s="34">
        <f>SUM(E14:E17)</f>
        <v>1291.5</v>
      </c>
      <c r="V19" s="32">
        <f>SUM(D14:D17)</f>
        <v>42.412999999999997</v>
      </c>
      <c r="W19" s="50">
        <f t="shared" ref="W19:W26" si="4">U19/V19</f>
        <v>30.45056940089124</v>
      </c>
      <c r="Y19" s="84">
        <v>39707</v>
      </c>
      <c r="Z19" s="85">
        <v>687.46</v>
      </c>
      <c r="AA19" s="83" t="s">
        <v>101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>
      <c r="A20" s="88">
        <v>38544</v>
      </c>
      <c r="B20" s="1">
        <v>29.21</v>
      </c>
      <c r="C20" s="5">
        <v>2.4990000000000001</v>
      </c>
      <c r="D20" s="5">
        <v>11.689</v>
      </c>
      <c r="E20" s="1">
        <v>390.1</v>
      </c>
      <c r="F20" s="6"/>
      <c r="G20" s="2">
        <f t="shared" si="2"/>
        <v>7.4878236349653932E-2</v>
      </c>
      <c r="H20" s="3">
        <f t="shared" si="3"/>
        <v>33.373256908204297</v>
      </c>
      <c r="I20" s="6"/>
      <c r="S20" s="47">
        <v>6</v>
      </c>
      <c r="T20" s="34">
        <f>SUM(B18)</f>
        <v>26.48</v>
      </c>
      <c r="U20" s="34">
        <f>SUM(E18)</f>
        <v>351.1</v>
      </c>
      <c r="V20" s="32">
        <f>SUM(D18)</f>
        <v>11.721</v>
      </c>
      <c r="W20" s="50">
        <f t="shared" si="4"/>
        <v>29.954782015186421</v>
      </c>
      <c r="Y20" s="84">
        <v>39733</v>
      </c>
      <c r="Z20" s="85">
        <v>0</v>
      </c>
      <c r="AA20" s="83" t="s">
        <v>106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88">
        <v>38581</v>
      </c>
      <c r="B21" s="1">
        <v>31.32</v>
      </c>
      <c r="C21" s="5">
        <v>2.7989999999999999</v>
      </c>
      <c r="D21" s="5">
        <v>11.19</v>
      </c>
      <c r="E21" s="1">
        <v>330.4</v>
      </c>
      <c r="F21" s="1"/>
      <c r="G21" s="2">
        <f t="shared" si="2"/>
        <v>9.4794188861985484E-2</v>
      </c>
      <c r="H21" s="3">
        <f t="shared" si="3"/>
        <v>29.526362823949956</v>
      </c>
      <c r="I21" s="1"/>
      <c r="S21" s="47">
        <v>7</v>
      </c>
      <c r="T21" s="34">
        <f>SUM(B19:B20)</f>
        <v>55.38</v>
      </c>
      <c r="U21" s="34">
        <f>SUM(E19:E20)</f>
        <v>742.90000000000009</v>
      </c>
      <c r="V21" s="32">
        <f>SUM(D19:D20)</f>
        <v>22.972000000000001</v>
      </c>
      <c r="W21" s="50">
        <f t="shared" si="4"/>
        <v>32.339369667421209</v>
      </c>
      <c r="Y21" s="84">
        <v>39733</v>
      </c>
      <c r="Z21" s="85">
        <v>140.75</v>
      </c>
      <c r="AA21" s="83" t="s">
        <v>116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" customFormat="1">
      <c r="A22" s="88">
        <v>38592</v>
      </c>
      <c r="B22" s="1">
        <v>26.15</v>
      </c>
      <c r="C22" s="5">
        <v>2.7989999999999999</v>
      </c>
      <c r="D22" s="5">
        <v>9.343</v>
      </c>
      <c r="E22" s="1">
        <v>305.10000000000002</v>
      </c>
      <c r="G22" s="2">
        <f t="shared" si="2"/>
        <v>8.5709603408718443E-2</v>
      </c>
      <c r="H22" s="3">
        <f t="shared" si="3"/>
        <v>32.655463983731138</v>
      </c>
      <c r="S22" s="47">
        <v>8</v>
      </c>
      <c r="T22" s="34">
        <f>SUM(B21:B23)</f>
        <v>73.489999999999995</v>
      </c>
      <c r="U22" s="34">
        <f>SUM(E21:E23)</f>
        <v>841.7</v>
      </c>
      <c r="V22" s="32">
        <f>SUM(D21:D23)</f>
        <v>26.536999999999999</v>
      </c>
      <c r="W22" s="50">
        <f t="shared" si="4"/>
        <v>31.717978671289146</v>
      </c>
      <c r="Y22" s="84">
        <v>39733</v>
      </c>
      <c r="Z22" s="85">
        <v>202.15</v>
      </c>
      <c r="AA22" s="83" t="s">
        <v>117</v>
      </c>
    </row>
    <row r="23" spans="1:256" s="1" customFormat="1">
      <c r="A23" s="88">
        <v>38592</v>
      </c>
      <c r="B23" s="1">
        <v>16.02</v>
      </c>
      <c r="C23" s="5">
        <v>2.669</v>
      </c>
      <c r="D23" s="5">
        <v>6.0039999999999996</v>
      </c>
      <c r="E23" s="1">
        <v>206.2</v>
      </c>
      <c r="G23" s="2">
        <f t="shared" si="2"/>
        <v>7.7691561590688657E-2</v>
      </c>
      <c r="H23" s="3">
        <f t="shared" si="3"/>
        <v>34.343770819453695</v>
      </c>
      <c r="S23" s="47">
        <v>9</v>
      </c>
      <c r="T23" s="34">
        <f>SUM(B24:B27)</f>
        <v>115.65</v>
      </c>
      <c r="U23" s="34">
        <f>SUM(E24:E27)</f>
        <v>1199.7</v>
      </c>
      <c r="V23" s="32">
        <f>SUM(D24:D27)</f>
        <v>39.526000000000003</v>
      </c>
      <c r="W23" s="50">
        <f t="shared" si="4"/>
        <v>30.352173253048626</v>
      </c>
      <c r="Y23" s="86">
        <v>39750</v>
      </c>
      <c r="Z23" s="85">
        <v>67.44</v>
      </c>
      <c r="AA23" s="83" t="s">
        <v>125</v>
      </c>
    </row>
    <row r="24" spans="1:256" s="1" customFormat="1">
      <c r="A24" s="88">
        <v>38601</v>
      </c>
      <c r="B24" s="1">
        <v>37.54</v>
      </c>
      <c r="C24" s="5">
        <v>3.0990000000000002</v>
      </c>
      <c r="D24" s="5">
        <v>12.114000000000001</v>
      </c>
      <c r="E24" s="1">
        <v>379.6</v>
      </c>
      <c r="G24" s="2">
        <f t="shared" si="2"/>
        <v>9.8893572181243408E-2</v>
      </c>
      <c r="H24" s="3">
        <f t="shared" si="3"/>
        <v>31.335644708601617</v>
      </c>
      <c r="S24" s="47">
        <v>10</v>
      </c>
      <c r="T24" s="34">
        <f>SUM(B28:B30)</f>
        <v>96.570000000000007</v>
      </c>
      <c r="U24" s="34">
        <f>SUM(E28:E30)</f>
        <v>641.20000000000005</v>
      </c>
      <c r="V24" s="32">
        <f>SUM(D28:D30)</f>
        <v>33.988999999999997</v>
      </c>
      <c r="W24" s="50"/>
      <c r="Y24" s="84">
        <v>39777</v>
      </c>
      <c r="Z24" s="85">
        <v>602.49</v>
      </c>
      <c r="AA24" s="83" t="s">
        <v>110</v>
      </c>
    </row>
    <row r="25" spans="1:256" s="1" customFormat="1">
      <c r="A25" s="88">
        <v>38608</v>
      </c>
      <c r="B25" s="1">
        <v>33.17</v>
      </c>
      <c r="C25" s="5">
        <v>2.9990000000000001</v>
      </c>
      <c r="D25" s="5">
        <v>11.061999999999999</v>
      </c>
      <c r="E25" s="1">
        <v>342.9</v>
      </c>
      <c r="G25" s="2">
        <f t="shared" si="2"/>
        <v>9.6733741615631391E-2</v>
      </c>
      <c r="H25" s="3">
        <f t="shared" si="3"/>
        <v>30.998011209546195</v>
      </c>
      <c r="S25" s="47">
        <v>11</v>
      </c>
      <c r="T25" s="34">
        <f>SUM(B31:B35)</f>
        <v>120.41000000000001</v>
      </c>
      <c r="U25" s="34">
        <f>SUM(E31:E35)</f>
        <v>1556.6</v>
      </c>
      <c r="V25" s="32">
        <f>SUM(D31:D35)</f>
        <v>51.677999999999997</v>
      </c>
      <c r="W25" s="50">
        <f t="shared" si="4"/>
        <v>30.121134718835869</v>
      </c>
      <c r="Y25" s="84">
        <v>39777</v>
      </c>
      <c r="Z25" s="85">
        <v>52.76</v>
      </c>
      <c r="AA25" s="83" t="s">
        <v>124</v>
      </c>
    </row>
    <row r="26" spans="1:256" s="1" customFormat="1">
      <c r="A26" s="88">
        <v>38616</v>
      </c>
      <c r="B26" s="1">
        <v>32.75</v>
      </c>
      <c r="C26" s="5">
        <v>2.819</v>
      </c>
      <c r="D26" s="5">
        <v>11.618</v>
      </c>
      <c r="E26" s="1">
        <v>354.9</v>
      </c>
      <c r="G26" s="2">
        <f t="shared" si="2"/>
        <v>9.2279515356438441E-2</v>
      </c>
      <c r="H26" s="3">
        <f t="shared" si="3"/>
        <v>30.547426407299017</v>
      </c>
      <c r="S26" s="51">
        <v>12</v>
      </c>
      <c r="T26" s="52">
        <f>SUM(B36:B46)</f>
        <v>265.01</v>
      </c>
      <c r="U26" s="53">
        <f>SUM(E36:E46)</f>
        <v>3405.4999999999995</v>
      </c>
      <c r="V26" s="53">
        <f>SUM(D36:D46)</f>
        <v>116.654</v>
      </c>
      <c r="W26" s="54">
        <f t="shared" si="4"/>
        <v>29.193169544121929</v>
      </c>
      <c r="Y26" s="84">
        <v>39933</v>
      </c>
      <c r="Z26" s="85">
        <v>40.479999999999997</v>
      </c>
      <c r="AA26" s="83" t="s">
        <v>107</v>
      </c>
    </row>
    <row r="27" spans="1:256" s="1" customFormat="1">
      <c r="A27" s="88">
        <v>38618</v>
      </c>
      <c r="B27" s="1">
        <v>12.19</v>
      </c>
      <c r="C27" s="5">
        <v>2.7890000000000001</v>
      </c>
      <c r="D27" s="5">
        <v>4.7320000000000002</v>
      </c>
      <c r="E27" s="1">
        <v>122.3</v>
      </c>
      <c r="G27" s="2">
        <f t="shared" si="2"/>
        <v>9.9672935404742438E-2</v>
      </c>
      <c r="H27" s="3">
        <f t="shared" si="3"/>
        <v>25.84530853761623</v>
      </c>
      <c r="S27" s="25"/>
      <c r="T27" s="24"/>
      <c r="U27" s="3"/>
      <c r="V27" s="3"/>
      <c r="W27" s="3"/>
      <c r="Y27" s="84">
        <v>39941</v>
      </c>
      <c r="Z27" s="85">
        <v>223.49</v>
      </c>
      <c r="AA27" s="83" t="s">
        <v>122</v>
      </c>
    </row>
    <row r="28" spans="1:256" s="1" customFormat="1">
      <c r="A28" s="88">
        <v>38628</v>
      </c>
      <c r="B28" s="1">
        <v>34.479999999999997</v>
      </c>
      <c r="C28" s="5">
        <v>2.9590000000000001</v>
      </c>
      <c r="D28" s="5">
        <v>11.651999999999999</v>
      </c>
      <c r="E28" s="1">
        <v>352.9</v>
      </c>
      <c r="G28" s="2">
        <f t="shared" si="2"/>
        <v>9.7704732218758847E-2</v>
      </c>
      <c r="H28" s="3">
        <f t="shared" si="3"/>
        <v>30.286646069344318</v>
      </c>
      <c r="S28" s="25"/>
      <c r="T28" s="24"/>
      <c r="U28" s="3"/>
      <c r="V28" s="3"/>
      <c r="W28" s="3"/>
      <c r="Y28" s="84">
        <v>39948</v>
      </c>
      <c r="Z28" s="85">
        <v>361.03</v>
      </c>
      <c r="AA28" s="83" t="s">
        <v>123</v>
      </c>
    </row>
    <row r="29" spans="1:256" s="1" customFormat="1">
      <c r="A29" s="88">
        <v>38644</v>
      </c>
      <c r="B29" s="1">
        <v>34.89</v>
      </c>
      <c r="C29" s="5">
        <v>2.9390000000000001</v>
      </c>
      <c r="D29" s="5">
        <v>11.87</v>
      </c>
      <c r="E29" s="1" t="s">
        <v>7</v>
      </c>
      <c r="G29" s="2" t="s">
        <v>7</v>
      </c>
      <c r="H29" s="3" t="s">
        <v>7</v>
      </c>
      <c r="Y29" s="84">
        <v>40068</v>
      </c>
      <c r="Z29" s="85">
        <v>26.47</v>
      </c>
      <c r="AA29" s="83" t="s">
        <v>107</v>
      </c>
    </row>
    <row r="30" spans="1:256" s="1" customFormat="1">
      <c r="A30" s="88">
        <v>38653</v>
      </c>
      <c r="B30" s="2">
        <v>27.2</v>
      </c>
      <c r="C30" s="5">
        <v>2.5990000000000002</v>
      </c>
      <c r="D30" s="5">
        <v>10.467000000000001</v>
      </c>
      <c r="E30" s="1">
        <v>288.3</v>
      </c>
      <c r="G30" s="2">
        <f t="shared" ref="G30:G36" si="5">B30/E30</f>
        <v>9.4346167186958027E-2</v>
      </c>
      <c r="H30" s="3">
        <f t="shared" ref="H30:H36" si="6">E30/D30</f>
        <v>27.543708799082832</v>
      </c>
      <c r="I30" s="1">
        <v>85613</v>
      </c>
      <c r="S30" s="42"/>
      <c r="T30" s="43">
        <v>2006</v>
      </c>
      <c r="U30" s="44"/>
      <c r="V30" s="45"/>
      <c r="W30" s="46"/>
      <c r="Y30" s="84">
        <v>40208</v>
      </c>
      <c r="Z30" s="85">
        <v>49.42</v>
      </c>
      <c r="AA30" s="83" t="s">
        <v>111</v>
      </c>
    </row>
    <row r="31" spans="1:256" s="1" customFormat="1">
      <c r="A31" s="88">
        <v>38659</v>
      </c>
      <c r="B31" s="1">
        <v>27.09</v>
      </c>
      <c r="C31" s="5">
        <v>2.5390000000000001</v>
      </c>
      <c r="D31" s="5">
        <v>10.67</v>
      </c>
      <c r="E31" s="1">
        <v>321.7</v>
      </c>
      <c r="G31" s="2">
        <f t="shared" si="5"/>
        <v>8.4208890270438305E-2</v>
      </c>
      <c r="H31" s="3">
        <f t="shared" si="6"/>
        <v>30.149953139643859</v>
      </c>
      <c r="S31" s="55" t="s">
        <v>78</v>
      </c>
      <c r="T31" s="56" t="s">
        <v>67</v>
      </c>
      <c r="U31" s="57" t="s">
        <v>68</v>
      </c>
      <c r="V31" s="58" t="s">
        <v>69</v>
      </c>
      <c r="W31" s="54" t="s">
        <v>70</v>
      </c>
      <c r="Y31" s="84">
        <v>40354</v>
      </c>
      <c r="Z31" s="85">
        <v>150.22999999999999</v>
      </c>
      <c r="AA31" s="83" t="s">
        <v>132</v>
      </c>
    </row>
    <row r="32" spans="1:256" s="1" customFormat="1">
      <c r="A32" s="88">
        <v>38667</v>
      </c>
      <c r="B32" s="1">
        <v>27.97</v>
      </c>
      <c r="C32" s="5">
        <v>2.399</v>
      </c>
      <c r="D32" s="5">
        <v>11.659000000000001</v>
      </c>
      <c r="E32" s="1">
        <v>367.4</v>
      </c>
      <c r="G32" s="2">
        <f t="shared" si="5"/>
        <v>7.6129559063690802E-2</v>
      </c>
      <c r="H32" s="3">
        <f t="shared" si="6"/>
        <v>31.512136546873656</v>
      </c>
      <c r="S32" s="47">
        <v>1</v>
      </c>
      <c r="T32" s="35">
        <f>SUM(B47:B50)</f>
        <v>113.84</v>
      </c>
      <c r="U32" s="34">
        <f>SUM(E47:E50)</f>
        <v>1414.3000000000002</v>
      </c>
      <c r="V32" s="32">
        <f>SUM(D47:D50)</f>
        <v>47.220999999999997</v>
      </c>
      <c r="W32" s="50">
        <f>U32/V32</f>
        <v>29.95065754643062</v>
      </c>
      <c r="Y32" s="84">
        <v>40621</v>
      </c>
      <c r="Z32" s="85">
        <v>35.15</v>
      </c>
      <c r="AA32" s="83" t="s">
        <v>107</v>
      </c>
    </row>
    <row r="33" spans="1:27" s="1" customFormat="1">
      <c r="A33" s="88">
        <v>38673</v>
      </c>
      <c r="B33" s="1">
        <v>28.62</v>
      </c>
      <c r="C33" s="5">
        <v>2.359</v>
      </c>
      <c r="D33" s="5">
        <v>12.131</v>
      </c>
      <c r="E33" s="1">
        <v>368.4</v>
      </c>
      <c r="G33" s="2">
        <f t="shared" si="5"/>
        <v>7.7687296416938112E-2</v>
      </c>
      <c r="H33" s="3">
        <f t="shared" si="6"/>
        <v>30.368477454455526</v>
      </c>
      <c r="S33" s="47">
        <v>2</v>
      </c>
      <c r="T33" s="35">
        <f>SUM(B51:B56)</f>
        <v>151.26</v>
      </c>
      <c r="U33" s="34">
        <f>SUM(E51:E56)</f>
        <v>1825.1</v>
      </c>
      <c r="V33" s="32">
        <f>SUM(D51:D56)</f>
        <v>65.978999999999999</v>
      </c>
      <c r="W33" s="50">
        <f t="shared" ref="W33:W43" si="7">U33/V33</f>
        <v>27.661831794965064</v>
      </c>
      <c r="Y33" s="84">
        <v>40719</v>
      </c>
      <c r="Z33" s="85">
        <v>44.09</v>
      </c>
      <c r="AA33" s="83" t="s">
        <v>102</v>
      </c>
    </row>
    <row r="34" spans="1:27" s="1" customFormat="1">
      <c r="A34" s="88">
        <v>38679</v>
      </c>
      <c r="B34" s="1">
        <v>25.46</v>
      </c>
      <c r="C34" s="5">
        <v>2.1989999999999998</v>
      </c>
      <c r="D34" s="5">
        <v>11.577999999999999</v>
      </c>
      <c r="E34" s="1">
        <v>331.1</v>
      </c>
      <c r="G34" s="2">
        <f t="shared" si="5"/>
        <v>7.6895197825430375E-2</v>
      </c>
      <c r="H34" s="3">
        <f t="shared" si="6"/>
        <v>28.597339782345831</v>
      </c>
      <c r="S34" s="47">
        <v>3</v>
      </c>
      <c r="T34" s="35">
        <f>SUM(B57:B60)</f>
        <v>109.37</v>
      </c>
      <c r="U34" s="34">
        <f>SUM(E57:E60)</f>
        <v>1243.8</v>
      </c>
      <c r="V34" s="32">
        <f>SUM(D57:D60)</f>
        <v>43.169000000000004</v>
      </c>
      <c r="W34" s="50">
        <f t="shared" si="7"/>
        <v>28.812342189997448</v>
      </c>
      <c r="Y34" s="84">
        <v>40802</v>
      </c>
      <c r="Z34" s="85">
        <v>341.1</v>
      </c>
      <c r="AA34" s="83" t="s">
        <v>129</v>
      </c>
    </row>
    <row r="35" spans="1:27" s="1" customFormat="1">
      <c r="A35" s="88">
        <v>38683</v>
      </c>
      <c r="B35" s="1">
        <v>11.27</v>
      </c>
      <c r="C35" s="5">
        <v>1.9990000000000001</v>
      </c>
      <c r="D35" s="5">
        <v>5.64</v>
      </c>
      <c r="E35" s="3">
        <v>168</v>
      </c>
      <c r="G35" s="2">
        <f t="shared" si="5"/>
        <v>6.7083333333333328E-2</v>
      </c>
      <c r="H35" s="3">
        <f t="shared" si="6"/>
        <v>29.787234042553195</v>
      </c>
      <c r="S35" s="47">
        <v>4</v>
      </c>
      <c r="T35" s="35">
        <f>SUM(B61:B63)</f>
        <v>92</v>
      </c>
      <c r="U35" s="34">
        <f>SUM(E61:E63)</f>
        <v>1001.1</v>
      </c>
      <c r="V35" s="32">
        <f>SUM(D61:D63)</f>
        <v>32.405000000000001</v>
      </c>
      <c r="W35" s="50">
        <f t="shared" si="7"/>
        <v>30.893380651134084</v>
      </c>
      <c r="Y35" s="84">
        <v>40816</v>
      </c>
      <c r="Z35" s="85">
        <v>16</v>
      </c>
      <c r="AA35" s="83" t="s">
        <v>115</v>
      </c>
    </row>
    <row r="36" spans="1:27" s="1" customFormat="1">
      <c r="A36" s="88">
        <v>38689</v>
      </c>
      <c r="B36" s="1">
        <v>26.19</v>
      </c>
      <c r="C36" s="5">
        <v>2.169</v>
      </c>
      <c r="D36" s="5">
        <v>12.076000000000001</v>
      </c>
      <c r="E36" s="3">
        <v>376.5</v>
      </c>
      <c r="G36" s="2">
        <f t="shared" si="5"/>
        <v>6.9561752988047815E-2</v>
      </c>
      <c r="H36" s="3">
        <f t="shared" si="6"/>
        <v>31.177542232527326</v>
      </c>
      <c r="S36" s="47">
        <v>5</v>
      </c>
      <c r="T36" s="35">
        <f>SUM(B64:B65)</f>
        <v>63.58</v>
      </c>
      <c r="U36" s="34">
        <f>SUM(E64:E65)</f>
        <v>680.2</v>
      </c>
      <c r="V36" s="32">
        <f>SUM(D64:D65)</f>
        <v>21.706</v>
      </c>
      <c r="W36" s="50">
        <f t="shared" si="7"/>
        <v>31.336957523265458</v>
      </c>
      <c r="Y36" s="84">
        <v>40816</v>
      </c>
      <c r="Z36" s="85">
        <v>283.88</v>
      </c>
      <c r="AA36" s="83" t="s">
        <v>131</v>
      </c>
    </row>
    <row r="37" spans="1:27" s="1" customFormat="1">
      <c r="A37" s="88">
        <v>38692</v>
      </c>
      <c r="B37" s="2">
        <v>25.6</v>
      </c>
      <c r="C37" s="5">
        <v>2.1989999999999998</v>
      </c>
      <c r="D37" s="5">
        <v>11.641999999999999</v>
      </c>
      <c r="E37" s="3">
        <v>334.5</v>
      </c>
      <c r="G37" s="2">
        <f t="shared" ref="G37:G69" si="8">B37/E37</f>
        <v>7.6532137518684609E-2</v>
      </c>
      <c r="H37" s="3">
        <f t="shared" ref="H37:H69" si="9">E37/D37</f>
        <v>28.732176601958429</v>
      </c>
      <c r="S37" s="47">
        <v>6</v>
      </c>
      <c r="T37" s="35">
        <f>SUM(B66:B68)</f>
        <v>102.87</v>
      </c>
      <c r="U37" s="34">
        <f>SUM(E66:E68)</f>
        <v>1019.5</v>
      </c>
      <c r="V37" s="32">
        <f>SUM(D66:D68)</f>
        <v>34.632999999999996</v>
      </c>
      <c r="W37" s="50">
        <f t="shared" si="7"/>
        <v>29.437241936881012</v>
      </c>
      <c r="Y37" s="84">
        <v>40834</v>
      </c>
      <c r="Z37" s="85">
        <v>28</v>
      </c>
      <c r="AA37" s="83" t="s">
        <v>130</v>
      </c>
    </row>
    <row r="38" spans="1:27" s="1" customFormat="1">
      <c r="A38" s="88">
        <v>38699</v>
      </c>
      <c r="B38" s="1">
        <v>25.26</v>
      </c>
      <c r="C38" s="5">
        <v>2.169</v>
      </c>
      <c r="D38" s="5">
        <v>11.648</v>
      </c>
      <c r="E38" s="3">
        <v>289.60000000000002</v>
      </c>
      <c r="G38" s="2">
        <f t="shared" si="8"/>
        <v>8.7223756906077352E-2</v>
      </c>
      <c r="H38" s="3">
        <f t="shared" si="9"/>
        <v>24.862637362637365</v>
      </c>
      <c r="S38" s="47">
        <v>7</v>
      </c>
      <c r="T38" s="35">
        <v>0</v>
      </c>
      <c r="U38" s="32">
        <v>0</v>
      </c>
      <c r="V38" s="32">
        <v>0</v>
      </c>
      <c r="W38" s="50"/>
      <c r="Y38" s="84">
        <v>41180</v>
      </c>
      <c r="Z38" s="85">
        <v>795.45</v>
      </c>
      <c r="AA38" s="83" t="s">
        <v>128</v>
      </c>
    </row>
    <row r="39" spans="1:27" s="1" customFormat="1">
      <c r="A39" s="88">
        <v>38705</v>
      </c>
      <c r="B39" s="1">
        <v>27.97</v>
      </c>
      <c r="C39" s="5">
        <v>2.339</v>
      </c>
      <c r="D39" s="5">
        <v>11.957000000000001</v>
      </c>
      <c r="E39" s="3">
        <v>326.89999999999998</v>
      </c>
      <c r="G39" s="2">
        <f t="shared" si="8"/>
        <v>8.5561333741205267E-2</v>
      </c>
      <c r="H39" s="3">
        <f t="shared" si="9"/>
        <v>27.339633687379774</v>
      </c>
      <c r="S39" s="47">
        <v>8</v>
      </c>
      <c r="T39" s="35">
        <f>SUM(B69:B70)</f>
        <v>75.760000000000005</v>
      </c>
      <c r="U39" s="34">
        <f>SUM(E69:E70)</f>
        <v>752.7</v>
      </c>
      <c r="V39" s="32">
        <f>SUM(D69:D70)</f>
        <v>24.328000000000003</v>
      </c>
      <c r="W39" s="50">
        <f t="shared" si="7"/>
        <v>30.93965800723446</v>
      </c>
      <c r="Y39" s="84">
        <v>41291</v>
      </c>
      <c r="Z39" s="85">
        <v>406.11</v>
      </c>
      <c r="AA39" s="83" t="s">
        <v>104</v>
      </c>
    </row>
    <row r="40" spans="1:27" s="1" customFormat="1">
      <c r="A40" s="88">
        <v>38707</v>
      </c>
      <c r="B40" s="2">
        <v>15</v>
      </c>
      <c r="C40" s="5">
        <v>2.2589999999999999</v>
      </c>
      <c r="D40" s="5">
        <v>6.6379999999999999</v>
      </c>
      <c r="E40" s="3">
        <v>181.5</v>
      </c>
      <c r="G40" s="2">
        <f t="shared" si="8"/>
        <v>8.2644628099173556E-2</v>
      </c>
      <c r="H40" s="3">
        <f t="shared" si="9"/>
        <v>27.342573064175959</v>
      </c>
      <c r="S40" s="47">
        <v>9</v>
      </c>
      <c r="T40" s="35">
        <f>SUM(B71:B74)</f>
        <v>109.20000000000002</v>
      </c>
      <c r="U40" s="34">
        <f>SUM(E71:E74)</f>
        <v>1218.3</v>
      </c>
      <c r="V40" s="32">
        <f>SUM(D71:D74)</f>
        <v>41.695999999999998</v>
      </c>
      <c r="W40" s="50">
        <f t="shared" si="7"/>
        <v>29.218630084420568</v>
      </c>
      <c r="Y40" s="84">
        <v>41544</v>
      </c>
      <c r="Z40" s="85">
        <v>168.87</v>
      </c>
      <c r="AA40" s="83" t="s">
        <v>127</v>
      </c>
    </row>
    <row r="41" spans="1:27" s="1" customFormat="1">
      <c r="A41" s="88">
        <v>38707</v>
      </c>
      <c r="B41" s="1">
        <v>14.16</v>
      </c>
      <c r="C41" s="5">
        <v>2.1779999999999999</v>
      </c>
      <c r="D41" s="5">
        <v>6.4969999999999999</v>
      </c>
      <c r="E41" s="3">
        <v>201.1</v>
      </c>
      <c r="G41" s="2">
        <f t="shared" si="8"/>
        <v>7.0412729985082051E-2</v>
      </c>
      <c r="H41" s="3">
        <f t="shared" si="9"/>
        <v>30.952747421887025</v>
      </c>
      <c r="S41" s="47">
        <v>10</v>
      </c>
      <c r="T41" s="35">
        <f>SUM(B76:B79)</f>
        <v>107.69</v>
      </c>
      <c r="U41" s="34">
        <f>SUM(E76:E79)</f>
        <v>1372.5</v>
      </c>
      <c r="V41" s="32">
        <f>SUM(D76:D79)</f>
        <v>46.042000000000002</v>
      </c>
      <c r="W41" s="50">
        <f t="shared" si="7"/>
        <v>29.809738934016767</v>
      </c>
      <c r="Y41" s="84">
        <v>41845</v>
      </c>
      <c r="Z41" s="85">
        <v>66.239999999999995</v>
      </c>
      <c r="AA41" s="83" t="s">
        <v>126</v>
      </c>
    </row>
    <row r="42" spans="1:27" s="1" customFormat="1">
      <c r="A42" s="88">
        <v>38707</v>
      </c>
      <c r="B42" s="1">
        <v>29.31</v>
      </c>
      <c r="C42" s="5">
        <v>2.3490000000000002</v>
      </c>
      <c r="D42" s="5">
        <v>12.478999999999999</v>
      </c>
      <c r="E42" s="3">
        <v>379.2</v>
      </c>
      <c r="G42" s="2">
        <f t="shared" si="8"/>
        <v>7.729430379746835E-2</v>
      </c>
      <c r="H42" s="3">
        <f t="shared" si="9"/>
        <v>30.387050244410609</v>
      </c>
      <c r="S42" s="47">
        <v>11</v>
      </c>
      <c r="T42" s="35">
        <f>SUM(B80:B84)</f>
        <v>130.81</v>
      </c>
      <c r="U42" s="34">
        <f>SUM(E80:E84)</f>
        <v>1769.9</v>
      </c>
      <c r="V42" s="32">
        <f>SUM(D80:D84)</f>
        <v>57.714000000000006</v>
      </c>
      <c r="W42" s="50">
        <f t="shared" si="7"/>
        <v>30.666735973940465</v>
      </c>
      <c r="Y42" s="84">
        <v>41908</v>
      </c>
      <c r="Z42" s="85">
        <v>223.49</v>
      </c>
      <c r="AA42" s="83" t="s">
        <v>108</v>
      </c>
    </row>
    <row r="43" spans="1:27" s="1" customFormat="1">
      <c r="A43" s="88">
        <v>38711</v>
      </c>
      <c r="B43" s="1">
        <v>28.85</v>
      </c>
      <c r="C43" s="5">
        <v>2.379</v>
      </c>
      <c r="D43" s="5">
        <v>12.128</v>
      </c>
      <c r="E43" s="3">
        <v>370.1</v>
      </c>
      <c r="G43" s="2">
        <f t="shared" si="8"/>
        <v>7.795190489057012E-2</v>
      </c>
      <c r="H43" s="3">
        <f t="shared" si="9"/>
        <v>30.516160949868077</v>
      </c>
      <c r="S43" s="51">
        <v>12</v>
      </c>
      <c r="T43" s="57">
        <f>SUM(B85:B94)</f>
        <v>254.67000000000002</v>
      </c>
      <c r="U43" s="53">
        <f>SUM(E85:E94)</f>
        <v>3170.7000000000003</v>
      </c>
      <c r="V43" s="53">
        <f>SUM(D85:D94)</f>
        <v>105.566</v>
      </c>
      <c r="W43" s="54">
        <f t="shared" si="7"/>
        <v>30.035238618494592</v>
      </c>
      <c r="Y43" s="84">
        <v>42258</v>
      </c>
      <c r="Z43" s="85">
        <v>34.659999999999997</v>
      </c>
      <c r="AA43" s="83" t="s">
        <v>109</v>
      </c>
    </row>
    <row r="44" spans="1:27" s="1" customFormat="1">
      <c r="A44" s="88">
        <v>38716</v>
      </c>
      <c r="B44" s="1">
        <v>21.15</v>
      </c>
      <c r="C44" s="5">
        <v>2.359</v>
      </c>
      <c r="D44" s="5">
        <v>8.9670000000000005</v>
      </c>
      <c r="E44" s="3">
        <v>259</v>
      </c>
      <c r="G44" s="2">
        <f t="shared" si="8"/>
        <v>8.1660231660231661E-2</v>
      </c>
      <c r="H44" s="3">
        <f t="shared" si="9"/>
        <v>28.883684621389538</v>
      </c>
    </row>
    <row r="45" spans="1:27" s="1" customFormat="1">
      <c r="A45" s="88">
        <v>38716</v>
      </c>
      <c r="B45" s="1">
        <v>27.59</v>
      </c>
      <c r="C45" s="5">
        <v>2.2589999999999999</v>
      </c>
      <c r="D45" s="5">
        <v>12.212999999999999</v>
      </c>
      <c r="E45" s="3">
        <v>364.7</v>
      </c>
      <c r="G45" s="2">
        <f t="shared" si="8"/>
        <v>7.565122018097066E-2</v>
      </c>
      <c r="H45" s="3">
        <f t="shared" si="9"/>
        <v>29.861622860885941</v>
      </c>
      <c r="V45" s="3">
        <f>SUM(U32:U43)</f>
        <v>15468.1</v>
      </c>
    </row>
    <row r="46" spans="1:27" s="1" customFormat="1">
      <c r="A46" s="88">
        <v>38716</v>
      </c>
      <c r="B46" s="1">
        <v>23.93</v>
      </c>
      <c r="C46" s="5">
        <v>2.2989999999999999</v>
      </c>
      <c r="D46" s="5">
        <v>10.409000000000001</v>
      </c>
      <c r="E46" s="3">
        <v>322.39999999999998</v>
      </c>
      <c r="G46" s="2">
        <f t="shared" si="8"/>
        <v>7.4224565756823832E-2</v>
      </c>
      <c r="H46" s="3">
        <f t="shared" si="9"/>
        <v>30.973196272456523</v>
      </c>
      <c r="Z46" s="85">
        <f>SUM(Z7:Z43)</f>
        <v>6769.6299999999992</v>
      </c>
    </row>
    <row r="47" spans="1:27" s="1" customFormat="1">
      <c r="A47" s="88">
        <v>38726</v>
      </c>
      <c r="B47" s="1">
        <v>32.26</v>
      </c>
      <c r="C47" s="5">
        <v>2.5590000000000002</v>
      </c>
      <c r="D47" s="5">
        <v>12.606</v>
      </c>
      <c r="E47" s="3">
        <v>399.8</v>
      </c>
      <c r="G47" s="2">
        <f t="shared" si="8"/>
        <v>8.0690345172586289E-2</v>
      </c>
      <c r="H47" s="3">
        <f t="shared" si="9"/>
        <v>31.715056322386168</v>
      </c>
      <c r="S47" s="42"/>
      <c r="T47" s="43">
        <v>2007</v>
      </c>
      <c r="U47" s="44"/>
      <c r="V47" s="45"/>
      <c r="W47" s="46"/>
    </row>
    <row r="48" spans="1:27" s="1" customFormat="1">
      <c r="A48" s="88">
        <v>38733</v>
      </c>
      <c r="B48" s="1">
        <v>28.14</v>
      </c>
      <c r="C48" s="5">
        <v>2.359</v>
      </c>
      <c r="D48" s="5">
        <v>11.929</v>
      </c>
      <c r="E48" s="3">
        <v>357.6</v>
      </c>
      <c r="G48" s="2">
        <f t="shared" si="8"/>
        <v>7.8691275167785235E-2</v>
      </c>
      <c r="H48" s="3">
        <f t="shared" si="9"/>
        <v>29.977366082655713</v>
      </c>
      <c r="S48" s="55" t="s">
        <v>78</v>
      </c>
      <c r="T48" s="56" t="s">
        <v>67</v>
      </c>
      <c r="U48" s="57" t="s">
        <v>68</v>
      </c>
      <c r="V48" s="58" t="s">
        <v>69</v>
      </c>
      <c r="W48" s="54" t="s">
        <v>70</v>
      </c>
    </row>
    <row r="49" spans="1:23" s="1" customFormat="1">
      <c r="A49" s="88">
        <v>38738</v>
      </c>
      <c r="B49" s="1">
        <v>28.15</v>
      </c>
      <c r="C49" s="5">
        <v>2.399</v>
      </c>
      <c r="D49" s="5">
        <v>11.731999999999999</v>
      </c>
      <c r="E49" s="3">
        <v>326.8</v>
      </c>
      <c r="G49" s="2">
        <f t="shared" si="8"/>
        <v>8.6138310893512843E-2</v>
      </c>
      <c r="H49" s="3">
        <f t="shared" si="9"/>
        <v>27.855438117967953</v>
      </c>
      <c r="S49" s="47">
        <v>1</v>
      </c>
      <c r="T49" s="35">
        <f>SUM(B95:B99)</f>
        <v>127.99000000000001</v>
      </c>
      <c r="U49" s="32">
        <f>SUM(E95:E99)</f>
        <v>1607.7</v>
      </c>
      <c r="V49" s="32">
        <f>SUM(D95:D99)</f>
        <v>57.498999999999995</v>
      </c>
      <c r="W49" s="50">
        <f t="shared" ref="W49:W60" si="10">U49/V49</f>
        <v>27.960486269326427</v>
      </c>
    </row>
    <row r="50" spans="1:23" s="1" customFormat="1">
      <c r="A50" s="88">
        <v>38744</v>
      </c>
      <c r="B50" s="1">
        <v>25.29</v>
      </c>
      <c r="C50" s="5">
        <v>2.3090000000000002</v>
      </c>
      <c r="D50" s="5">
        <v>10.954000000000001</v>
      </c>
      <c r="E50" s="3">
        <v>330.1</v>
      </c>
      <c r="G50" s="2">
        <f t="shared" si="8"/>
        <v>7.6613147531051196E-2</v>
      </c>
      <c r="H50" s="3">
        <f t="shared" si="9"/>
        <v>30.135110461931713</v>
      </c>
      <c r="S50" s="47">
        <v>2</v>
      </c>
      <c r="T50" s="35">
        <f>SUM(B100:B103)</f>
        <v>92.009999999999991</v>
      </c>
      <c r="U50" s="32">
        <f>SUM(E100:E103)</f>
        <v>1065.5999999999999</v>
      </c>
      <c r="V50" s="32">
        <f>SUM(D100:D103)</f>
        <v>38.597000000000001</v>
      </c>
      <c r="W50" s="50">
        <f t="shared" si="10"/>
        <v>27.608363344301367</v>
      </c>
    </row>
    <row r="51" spans="1:23" s="1" customFormat="1">
      <c r="A51" s="88">
        <v>38750</v>
      </c>
      <c r="B51" s="1">
        <v>26.78</v>
      </c>
      <c r="C51" s="5">
        <v>2.379</v>
      </c>
      <c r="D51" s="5">
        <v>11.255000000000001</v>
      </c>
      <c r="E51" s="3">
        <v>321.89999999999998</v>
      </c>
      <c r="G51" s="2">
        <f t="shared" si="8"/>
        <v>8.3193538365952169E-2</v>
      </c>
      <c r="H51" s="3">
        <f t="shared" si="9"/>
        <v>28.600621945801862</v>
      </c>
      <c r="S51" s="47">
        <v>3</v>
      </c>
      <c r="T51" s="35">
        <f>SUM(B104:B109)</f>
        <v>166.23999999999998</v>
      </c>
      <c r="U51" s="32">
        <f>SUM(E104:E109)</f>
        <v>1873.3</v>
      </c>
      <c r="V51" s="32">
        <f>SUM(D104:D109)</f>
        <v>65.22999999999999</v>
      </c>
      <c r="W51" s="50">
        <f t="shared" si="10"/>
        <v>28.718381112984826</v>
      </c>
    </row>
    <row r="52" spans="1:23" s="1" customFormat="1">
      <c r="A52" s="88">
        <v>38754</v>
      </c>
      <c r="B52" s="1">
        <v>26.13</v>
      </c>
      <c r="C52" s="5">
        <v>2.319</v>
      </c>
      <c r="D52" s="5">
        <v>11.268000000000001</v>
      </c>
      <c r="E52" s="3">
        <v>302.39999999999998</v>
      </c>
      <c r="G52" s="2">
        <f t="shared" si="8"/>
        <v>8.6408730158730157E-2</v>
      </c>
      <c r="H52" s="3">
        <f t="shared" si="9"/>
        <v>26.837060702875394</v>
      </c>
      <c r="I52" s="1">
        <v>92615</v>
      </c>
      <c r="S52" s="47">
        <v>4</v>
      </c>
      <c r="T52" s="35">
        <f>SUM(B110:B114)</f>
        <v>166.22999999999996</v>
      </c>
      <c r="U52" s="32">
        <f>SUM(E110:E114)</f>
        <v>1622.9</v>
      </c>
      <c r="V52" s="32">
        <f>SUM(D110:D114)</f>
        <v>56.363999999999997</v>
      </c>
      <c r="W52" s="50">
        <f t="shared" si="10"/>
        <v>28.793201334184943</v>
      </c>
    </row>
    <row r="53" spans="1:23" s="1" customFormat="1">
      <c r="A53" s="88">
        <v>38760</v>
      </c>
      <c r="B53" s="2">
        <v>26</v>
      </c>
      <c r="C53" s="5">
        <v>2.1989999999999998</v>
      </c>
      <c r="D53" s="5">
        <v>11.824</v>
      </c>
      <c r="E53" s="3">
        <v>327.8</v>
      </c>
      <c r="G53" s="2">
        <f t="shared" si="8"/>
        <v>7.9316656497864554E-2</v>
      </c>
      <c r="H53" s="3">
        <f t="shared" si="9"/>
        <v>27.723274695534506</v>
      </c>
      <c r="S53" s="47">
        <v>5</v>
      </c>
      <c r="T53" s="35">
        <f>SUM(B115:B120)</f>
        <v>235.21999999999997</v>
      </c>
      <c r="U53" s="32">
        <f>SUM(E115:E120)</f>
        <v>2047.8000000000002</v>
      </c>
      <c r="V53" s="32">
        <f>SUM(D115:D120)</f>
        <v>67.543999999999997</v>
      </c>
      <c r="W53" s="50">
        <f t="shared" si="10"/>
        <v>30.318014923605357</v>
      </c>
    </row>
    <row r="54" spans="1:23" s="1" customFormat="1">
      <c r="A54" s="88">
        <v>38765</v>
      </c>
      <c r="B54" s="2">
        <v>17.260000000000002</v>
      </c>
      <c r="C54" s="5">
        <v>2.1989999999999998</v>
      </c>
      <c r="D54" s="5">
        <v>7.8479999999999999</v>
      </c>
      <c r="E54" s="3">
        <v>220.3</v>
      </c>
      <c r="G54" s="2">
        <f t="shared" si="8"/>
        <v>7.834770767135725E-2</v>
      </c>
      <c r="H54" s="3">
        <f t="shared" si="9"/>
        <v>28.070846075433234</v>
      </c>
      <c r="S54" s="47">
        <v>6</v>
      </c>
      <c r="T54" s="35">
        <f>SUM(B121:B123)</f>
        <v>123.72</v>
      </c>
      <c r="U54" s="32">
        <f>SUM(E121:E123)</f>
        <v>1113.5999999999999</v>
      </c>
      <c r="V54" s="32">
        <f>SUM(D121:D123)</f>
        <v>36.677</v>
      </c>
      <c r="W54" s="50">
        <f t="shared" si="10"/>
        <v>30.362352427952121</v>
      </c>
    </row>
    <row r="55" spans="1:23" s="1" customFormat="1">
      <c r="A55" s="88">
        <v>38769</v>
      </c>
      <c r="B55" s="2">
        <v>29.06</v>
      </c>
      <c r="C55" s="5">
        <v>2.2789999999999999</v>
      </c>
      <c r="D55" s="5">
        <v>12.75</v>
      </c>
      <c r="E55" s="3">
        <v>342.3</v>
      </c>
      <c r="G55" s="2">
        <f t="shared" si="8"/>
        <v>8.4896289804265251E-2</v>
      </c>
      <c r="H55" s="3">
        <f t="shared" si="9"/>
        <v>26.847058823529412</v>
      </c>
      <c r="S55" s="47">
        <v>7</v>
      </c>
      <c r="T55" s="35">
        <f>SUM(B125:B131)</f>
        <v>206.85999999999996</v>
      </c>
      <c r="U55" s="32">
        <f>SUM(E125:E131)</f>
        <v>2115.1000000000004</v>
      </c>
      <c r="V55" s="32">
        <f>SUM(D125:D131)</f>
        <v>63.595000000000006</v>
      </c>
      <c r="W55" s="50">
        <f t="shared" si="10"/>
        <v>33.258904001886947</v>
      </c>
    </row>
    <row r="56" spans="1:23" s="1" customFormat="1">
      <c r="A56" s="88">
        <v>38776</v>
      </c>
      <c r="B56" s="2">
        <v>26.03</v>
      </c>
      <c r="C56" s="5">
        <v>2.359</v>
      </c>
      <c r="D56" s="5">
        <v>11.034000000000001</v>
      </c>
      <c r="E56" s="3">
        <v>310.39999999999998</v>
      </c>
      <c r="G56" s="2">
        <f t="shared" si="8"/>
        <v>8.3859536082474234E-2</v>
      </c>
      <c r="H56" s="3">
        <f t="shared" si="9"/>
        <v>28.131230741344929</v>
      </c>
      <c r="S56" s="47">
        <v>8</v>
      </c>
      <c r="T56" s="35">
        <f>SUM(B132:B134)</f>
        <v>105.41</v>
      </c>
      <c r="U56" s="32">
        <f>SUM(E132:E134)</f>
        <v>1050</v>
      </c>
      <c r="V56" s="32">
        <f>SUM(D132:D134)</f>
        <v>33.991999999999997</v>
      </c>
      <c r="W56" s="50">
        <f t="shared" si="10"/>
        <v>30.889621087314666</v>
      </c>
    </row>
    <row r="57" spans="1:23" s="1" customFormat="1">
      <c r="A57" s="88">
        <v>38783</v>
      </c>
      <c r="B57" s="2">
        <v>27.86</v>
      </c>
      <c r="C57" s="5">
        <v>2.4990000000000001</v>
      </c>
      <c r="D57" s="5">
        <v>11.15</v>
      </c>
      <c r="E57" s="3">
        <v>327.39999999999998</v>
      </c>
      <c r="G57" s="2">
        <f t="shared" si="8"/>
        <v>8.5094685400122175E-2</v>
      </c>
      <c r="H57" s="3">
        <f t="shared" si="9"/>
        <v>29.363228699551566</v>
      </c>
      <c r="S57" s="47">
        <v>9</v>
      </c>
      <c r="T57" s="35">
        <f>SUM(B135:B138)</f>
        <v>154.37</v>
      </c>
      <c r="U57" s="32">
        <f>SUM(E135:E138)</f>
        <v>1521</v>
      </c>
      <c r="V57" s="32">
        <f>SUM(D135:D138)</f>
        <v>49.963999999999999</v>
      </c>
      <c r="W57" s="50">
        <f t="shared" si="10"/>
        <v>30.441918181090386</v>
      </c>
    </row>
    <row r="58" spans="1:23" s="1" customFormat="1">
      <c r="A58" s="88">
        <v>38790</v>
      </c>
      <c r="B58" s="2">
        <v>29.8</v>
      </c>
      <c r="C58" s="5">
        <v>2.5790000000000002</v>
      </c>
      <c r="D58" s="5">
        <v>11.555999999999999</v>
      </c>
      <c r="E58" s="3">
        <v>320.10000000000002</v>
      </c>
      <c r="G58" s="2">
        <f t="shared" si="8"/>
        <v>9.3095907528897209E-2</v>
      </c>
      <c r="H58" s="3">
        <f t="shared" si="9"/>
        <v>27.699896157840087</v>
      </c>
      <c r="S58" s="47">
        <v>10</v>
      </c>
      <c r="T58" s="35">
        <f>SUM(B139:B144)</f>
        <v>189.45</v>
      </c>
      <c r="U58" s="32">
        <f>SUM(E139:E144)</f>
        <v>1931.3999999999999</v>
      </c>
      <c r="V58" s="32">
        <f>SUM(D139:D144)</f>
        <v>65.262</v>
      </c>
      <c r="W58" s="50">
        <f t="shared" si="10"/>
        <v>29.594557322791207</v>
      </c>
    </row>
    <row r="59" spans="1:23" s="1" customFormat="1">
      <c r="A59" s="88">
        <v>38795</v>
      </c>
      <c r="B59" s="2">
        <v>24.7</v>
      </c>
      <c r="C59" s="5">
        <v>2.5590000000000002</v>
      </c>
      <c r="D59" s="5">
        <v>9.6530000000000005</v>
      </c>
      <c r="E59" s="3">
        <v>288.60000000000002</v>
      </c>
      <c r="G59" s="2">
        <f t="shared" si="8"/>
        <v>8.5585585585585572E-2</v>
      </c>
      <c r="H59" s="3">
        <f t="shared" si="9"/>
        <v>29.897441209986532</v>
      </c>
      <c r="S59" s="47">
        <v>11</v>
      </c>
      <c r="T59" s="35">
        <f>SUM(B145:B147)</f>
        <v>115</v>
      </c>
      <c r="U59" s="32">
        <f>SUM(E145:E147)</f>
        <v>993.6</v>
      </c>
      <c r="V59" s="32">
        <f>SUM(D145:D147)</f>
        <v>35.561</v>
      </c>
      <c r="W59" s="50">
        <f t="shared" si="10"/>
        <v>27.940721577008521</v>
      </c>
    </row>
    <row r="60" spans="1:23" s="1" customFormat="1">
      <c r="A60" s="88">
        <v>38800</v>
      </c>
      <c r="B60" s="2">
        <v>27.01</v>
      </c>
      <c r="C60" s="5">
        <v>2.4990000000000001</v>
      </c>
      <c r="D60" s="5">
        <v>10.81</v>
      </c>
      <c r="E60" s="3">
        <v>307.7</v>
      </c>
      <c r="G60" s="2">
        <f t="shared" si="8"/>
        <v>8.7780305492362695E-2</v>
      </c>
      <c r="H60" s="3">
        <f t="shared" si="9"/>
        <v>28.464384828862162</v>
      </c>
      <c r="S60" s="51">
        <v>12</v>
      </c>
      <c r="T60" s="57">
        <f>SUM(B148:B160)</f>
        <v>371.64</v>
      </c>
      <c r="U60" s="53">
        <f>SUM(E148:E160)</f>
        <v>3307.2000000000007</v>
      </c>
      <c r="V60" s="53">
        <f>SUM(D148:D160)</f>
        <v>118.77160000000001</v>
      </c>
      <c r="W60" s="54">
        <f t="shared" si="10"/>
        <v>27.845040396862554</v>
      </c>
    </row>
    <row r="61" spans="1:23" s="1" customFormat="1">
      <c r="A61" s="88">
        <v>38813</v>
      </c>
      <c r="B61" s="2">
        <v>31.2</v>
      </c>
      <c r="C61" s="5">
        <v>2.7589999999999999</v>
      </c>
      <c r="D61" s="5">
        <v>11.31</v>
      </c>
      <c r="E61" s="3">
        <v>341.7</v>
      </c>
      <c r="G61" s="2">
        <f t="shared" si="8"/>
        <v>9.1308165057067597E-2</v>
      </c>
      <c r="H61" s="3">
        <f t="shared" si="9"/>
        <v>30.212201591511935</v>
      </c>
    </row>
    <row r="62" spans="1:23" s="1" customFormat="1">
      <c r="A62" s="88">
        <v>38818</v>
      </c>
      <c r="B62" s="2">
        <v>31.32</v>
      </c>
      <c r="C62" s="5">
        <v>2.7890000000000001</v>
      </c>
      <c r="D62" s="5">
        <v>11.231</v>
      </c>
      <c r="E62" s="3">
        <v>356.3</v>
      </c>
      <c r="G62" s="2">
        <f t="shared" si="8"/>
        <v>8.7903452147067074E-2</v>
      </c>
      <c r="H62" s="3">
        <f t="shared" si="9"/>
        <v>31.724690588549553</v>
      </c>
      <c r="U62" s="3">
        <f>SUM(U49:U60)</f>
        <v>20249.2</v>
      </c>
    </row>
    <row r="63" spans="1:23" s="1" customFormat="1">
      <c r="A63" s="88">
        <v>38835</v>
      </c>
      <c r="B63" s="2">
        <v>29.48</v>
      </c>
      <c r="C63" s="5">
        <v>2.9889999999999999</v>
      </c>
      <c r="D63" s="5">
        <v>9.8640000000000008</v>
      </c>
      <c r="E63" s="3">
        <v>303.10000000000002</v>
      </c>
      <c r="G63" s="2">
        <f t="shared" si="8"/>
        <v>9.7261629825140208E-2</v>
      </c>
      <c r="H63" s="3">
        <f t="shared" si="9"/>
        <v>30.727899432278996</v>
      </c>
    </row>
    <row r="64" spans="1:23" s="1" customFormat="1">
      <c r="A64" s="88">
        <v>38842</v>
      </c>
      <c r="B64" s="2">
        <v>32.32</v>
      </c>
      <c r="C64" s="5">
        <v>2.9390000000000001</v>
      </c>
      <c r="D64" s="5">
        <v>10.997</v>
      </c>
      <c r="E64" s="3">
        <v>339.9</v>
      </c>
      <c r="G64" s="2">
        <f t="shared" si="8"/>
        <v>9.5086790232421309E-2</v>
      </c>
      <c r="H64" s="3">
        <f t="shared" si="9"/>
        <v>30.908429571701372</v>
      </c>
      <c r="S64" s="42"/>
      <c r="T64" s="43">
        <v>2008</v>
      </c>
      <c r="U64" s="44"/>
      <c r="V64" s="45"/>
      <c r="W64" s="46"/>
    </row>
    <row r="65" spans="1:23" s="1" customFormat="1">
      <c r="A65" s="88">
        <v>38848</v>
      </c>
      <c r="B65" s="2">
        <v>31.26</v>
      </c>
      <c r="C65" s="5">
        <v>2.919</v>
      </c>
      <c r="D65" s="5">
        <v>10.709</v>
      </c>
      <c r="E65" s="3">
        <v>340.3</v>
      </c>
      <c r="G65" s="2">
        <f t="shared" si="8"/>
        <v>9.1860123420511308E-2</v>
      </c>
      <c r="H65" s="3">
        <f t="shared" si="9"/>
        <v>31.777009991595857</v>
      </c>
      <c r="S65" s="55" t="s">
        <v>78</v>
      </c>
      <c r="T65" s="56" t="s">
        <v>67</v>
      </c>
      <c r="U65" s="57" t="s">
        <v>68</v>
      </c>
      <c r="V65" s="58" t="s">
        <v>69</v>
      </c>
      <c r="W65" s="54" t="s">
        <v>70</v>
      </c>
    </row>
    <row r="66" spans="1:23" s="1" customFormat="1">
      <c r="A66" s="88">
        <v>38869</v>
      </c>
      <c r="B66" s="2">
        <v>29.61</v>
      </c>
      <c r="C66" s="5">
        <v>2.9489999999999998</v>
      </c>
      <c r="D66" s="5">
        <v>10.039</v>
      </c>
      <c r="E66" s="3">
        <v>301.89999999999998</v>
      </c>
      <c r="G66" s="2">
        <f t="shared" si="8"/>
        <v>9.8078834051010269E-2</v>
      </c>
      <c r="H66" s="3">
        <f t="shared" si="9"/>
        <v>30.072716406016536</v>
      </c>
      <c r="S66" s="47">
        <v>1</v>
      </c>
      <c r="T66" s="35">
        <f>SUM(B161:B164)</f>
        <v>154.44</v>
      </c>
      <c r="U66" s="32">
        <f>SUM(E161:E164)</f>
        <v>1229.9000000000001</v>
      </c>
      <c r="V66" s="32">
        <f>SUM(D161:D164)</f>
        <v>47.030999999999999</v>
      </c>
      <c r="W66" s="50">
        <f t="shared" ref="W66:W76" si="11">U66/V66</f>
        <v>26.150836682188345</v>
      </c>
    </row>
    <row r="67" spans="1:23" s="1" customFormat="1">
      <c r="A67" s="88">
        <v>38877</v>
      </c>
      <c r="B67" s="2">
        <v>36.54</v>
      </c>
      <c r="C67" s="5">
        <v>2.9590000000000001</v>
      </c>
      <c r="D67" s="5">
        <v>12.349</v>
      </c>
      <c r="E67" s="3">
        <v>350.6</v>
      </c>
      <c r="G67" s="2">
        <f t="shared" si="8"/>
        <v>0.10422133485453508</v>
      </c>
      <c r="H67" s="3">
        <f t="shared" si="9"/>
        <v>28.390962830998461</v>
      </c>
      <c r="S67" s="47">
        <v>2</v>
      </c>
      <c r="T67" s="35">
        <f>SUM(B165:B169)</f>
        <v>182.97000000000003</v>
      </c>
      <c r="U67" s="32">
        <f>SUM(E165:E169)</f>
        <v>1496.7</v>
      </c>
      <c r="V67" s="32">
        <f>SUM(D165:D169)</f>
        <v>58.434999999999995</v>
      </c>
      <c r="W67" s="50">
        <f t="shared" si="11"/>
        <v>25.613074356122191</v>
      </c>
    </row>
    <row r="68" spans="1:23" s="1" customFormat="1">
      <c r="A68" s="88">
        <v>38888</v>
      </c>
      <c r="B68" s="2">
        <v>36.72</v>
      </c>
      <c r="C68" s="5">
        <v>2.9990000000000001</v>
      </c>
      <c r="D68" s="5">
        <v>12.244999999999999</v>
      </c>
      <c r="E68" s="3">
        <v>367</v>
      </c>
      <c r="G68" s="2">
        <f t="shared" si="8"/>
        <v>0.10005449591280653</v>
      </c>
      <c r="H68" s="3">
        <f t="shared" si="9"/>
        <v>29.971416904859129</v>
      </c>
      <c r="S68" s="47">
        <v>3</v>
      </c>
      <c r="T68" s="35">
        <f>SUM(B170:B174)</f>
        <v>184.12</v>
      </c>
      <c r="U68" s="32">
        <f>SUM(E170:E174)</f>
        <v>1495.8</v>
      </c>
      <c r="V68" s="32">
        <f>SUM(D170:D174)</f>
        <v>55.411000000000001</v>
      </c>
      <c r="W68" s="50">
        <f t="shared" si="11"/>
        <v>26.994640053418994</v>
      </c>
    </row>
    <row r="69" spans="1:23" s="1" customFormat="1">
      <c r="A69" s="88">
        <v>38950</v>
      </c>
      <c r="B69" s="2">
        <v>38.020000000000003</v>
      </c>
      <c r="C69" s="5">
        <v>3.129</v>
      </c>
      <c r="D69" s="5">
        <v>12.15</v>
      </c>
      <c r="E69" s="3">
        <f>265+120</f>
        <v>385</v>
      </c>
      <c r="G69" s="2">
        <f t="shared" si="8"/>
        <v>9.8753246753246759E-2</v>
      </c>
      <c r="H69" s="3">
        <f t="shared" si="9"/>
        <v>31.687242798353907</v>
      </c>
      <c r="I69" s="18" t="s">
        <v>65</v>
      </c>
      <c r="S69" s="47">
        <v>4</v>
      </c>
      <c r="T69" s="35">
        <f>SUM(B175:B176)</f>
        <v>86.51</v>
      </c>
      <c r="U69" s="32">
        <f>SUM(E175:E176)</f>
        <v>640</v>
      </c>
      <c r="V69" s="32">
        <f>SUM(D175:D176)</f>
        <v>23.196999999999999</v>
      </c>
      <c r="W69" s="50">
        <f t="shared" si="11"/>
        <v>27.589774539811184</v>
      </c>
    </row>
    <row r="70" spans="1:23" s="1" customFormat="1">
      <c r="A70" s="88">
        <v>38959</v>
      </c>
      <c r="B70" s="2">
        <v>37.74</v>
      </c>
      <c r="C70" s="5">
        <v>3.0990000000000002</v>
      </c>
      <c r="D70" s="5">
        <v>12.178000000000001</v>
      </c>
      <c r="E70" s="3">
        <v>367.7</v>
      </c>
      <c r="G70" s="2">
        <f>B70/E70</f>
        <v>0.10263802012510199</v>
      </c>
      <c r="H70" s="3">
        <f>E70/D70</f>
        <v>30.193792084086052</v>
      </c>
      <c r="I70" s="18">
        <v>98516</v>
      </c>
      <c r="S70" s="47">
        <v>5</v>
      </c>
      <c r="T70" s="35">
        <f>SUM(B177:B179)</f>
        <v>131.94999999999999</v>
      </c>
      <c r="U70" s="32">
        <f>SUM(E177:E179)</f>
        <v>974.5</v>
      </c>
      <c r="V70" s="32">
        <f>SUM(D177:D179)</f>
        <v>33.041000000000004</v>
      </c>
      <c r="W70" s="50">
        <f t="shared" si="11"/>
        <v>29.493659392875514</v>
      </c>
    </row>
    <row r="71" spans="1:23" s="1" customFormat="1">
      <c r="A71" s="88">
        <v>38962</v>
      </c>
      <c r="B71" s="2">
        <v>19.600000000000001</v>
      </c>
      <c r="C71" s="5">
        <v>2.7690000000000001</v>
      </c>
      <c r="D71" s="5">
        <v>7.0780000000000003</v>
      </c>
      <c r="E71" s="3">
        <v>218.3</v>
      </c>
      <c r="G71" s="2">
        <f>B71/E71</f>
        <v>8.9784699954191485E-2</v>
      </c>
      <c r="H71" s="3">
        <f>E71/D71</f>
        <v>30.842045775642838</v>
      </c>
      <c r="I71" s="18"/>
      <c r="S71" s="47">
        <v>6</v>
      </c>
      <c r="T71" s="35">
        <f>SUM(B180:B184)</f>
        <v>216.73</v>
      </c>
      <c r="U71" s="32">
        <f>SUM(E180:E184)</f>
        <v>1600.4</v>
      </c>
      <c r="V71" s="32">
        <f>SUM(D180:D184)</f>
        <v>52.191999999999993</v>
      </c>
      <c r="W71" s="50">
        <f t="shared" si="11"/>
        <v>30.663703249540166</v>
      </c>
    </row>
    <row r="72" spans="1:23" s="1" customFormat="1">
      <c r="A72" s="88">
        <v>38974</v>
      </c>
      <c r="B72" s="2">
        <v>35.17</v>
      </c>
      <c r="C72" s="5">
        <v>2.8490000000000002</v>
      </c>
      <c r="D72" s="5">
        <v>12.346</v>
      </c>
      <c r="E72" s="3">
        <v>338.5</v>
      </c>
      <c r="G72" s="2">
        <f>B72/E72</f>
        <v>0.10389955686853768</v>
      </c>
      <c r="H72" s="3">
        <f>E72/D72</f>
        <v>27.417787137534425</v>
      </c>
      <c r="I72" s="18"/>
      <c r="S72" s="47">
        <v>7</v>
      </c>
      <c r="T72" s="35">
        <f>SUM(B185:B188)</f>
        <v>195.74</v>
      </c>
      <c r="U72" s="32">
        <f>SUM(E185:E188)</f>
        <v>1396.4</v>
      </c>
      <c r="V72" s="32">
        <f>SUM(D185:D188)</f>
        <v>45.992999999999995</v>
      </c>
      <c r="W72" s="50">
        <f t="shared" si="11"/>
        <v>30.361141912899793</v>
      </c>
    </row>
    <row r="73" spans="1:23" s="1" customFormat="1">
      <c r="A73" s="88">
        <v>38981</v>
      </c>
      <c r="B73" s="2">
        <v>32.81</v>
      </c>
      <c r="C73" s="5">
        <v>2.5489999999999999</v>
      </c>
      <c r="D73" s="5">
        <v>12.87</v>
      </c>
      <c r="E73" s="3">
        <v>377.9</v>
      </c>
      <c r="G73" s="2">
        <f>B73/E73</f>
        <v>8.6821910558348786E-2</v>
      </c>
      <c r="H73" s="3">
        <f>E73/D73</f>
        <v>29.362859362859364</v>
      </c>
      <c r="I73" s="18"/>
      <c r="S73" s="47">
        <v>8</v>
      </c>
      <c r="T73" s="35">
        <f>SUM(B189:B194)</f>
        <v>221.49</v>
      </c>
      <c r="U73" s="32">
        <f>SUM(E189:E194)</f>
        <v>1812.6999999999998</v>
      </c>
      <c r="V73" s="32">
        <f>SUM(D189:D194)</f>
        <v>57.251999999999995</v>
      </c>
      <c r="W73" s="50">
        <f t="shared" si="11"/>
        <v>31.661776007825054</v>
      </c>
    </row>
    <row r="74" spans="1:23" s="1" customFormat="1">
      <c r="A74" s="88">
        <v>38985</v>
      </c>
      <c r="B74" s="2">
        <v>21.62</v>
      </c>
      <c r="C74" s="5">
        <v>2.2989999999999999</v>
      </c>
      <c r="D74" s="5">
        <v>9.4019999999999992</v>
      </c>
      <c r="E74" s="3">
        <v>283.60000000000002</v>
      </c>
      <c r="G74" s="2">
        <f>B74/E74</f>
        <v>7.6234132581100136E-2</v>
      </c>
      <c r="H74" s="3">
        <f>E74/D74</f>
        <v>30.163794937247399</v>
      </c>
      <c r="I74" s="18"/>
      <c r="S74" s="47">
        <v>9</v>
      </c>
      <c r="T74" s="35">
        <f>SUM(B195:B203)</f>
        <v>354.72999999999996</v>
      </c>
      <c r="U74" s="32">
        <f>SUM(E195:E203)</f>
        <v>2971.1</v>
      </c>
      <c r="V74" s="32">
        <f>SUM(D195:D203)</f>
        <v>98.041000000000011</v>
      </c>
      <c r="W74" s="50">
        <f t="shared" si="11"/>
        <v>30.304668455034115</v>
      </c>
    </row>
    <row r="75" spans="1:23" s="1" customFormat="1">
      <c r="A75" s="88"/>
      <c r="B75" s="2"/>
      <c r="C75" s="5"/>
      <c r="D75" s="5"/>
      <c r="E75" s="3"/>
      <c r="G75" s="2"/>
      <c r="H75" s="3"/>
      <c r="I75" s="18"/>
      <c r="S75" s="47">
        <v>10</v>
      </c>
      <c r="T75" s="35">
        <f>SUM(B204:B209)</f>
        <v>201.11</v>
      </c>
      <c r="U75" s="32">
        <f>SUM(E204:E209)</f>
        <v>2034.5</v>
      </c>
      <c r="V75" s="32">
        <f>SUM(D204:D209)</f>
        <v>67.808543557469363</v>
      </c>
      <c r="W75" s="50">
        <f t="shared" si="11"/>
        <v>30.003593843240601</v>
      </c>
    </row>
    <row r="76" spans="1:23" s="1" customFormat="1">
      <c r="A76" s="88">
        <v>38993</v>
      </c>
      <c r="B76" s="2">
        <v>29.07</v>
      </c>
      <c r="C76" s="5">
        <v>2.4590000000000001</v>
      </c>
      <c r="D76" s="5">
        <v>11.821999999999999</v>
      </c>
      <c r="E76" s="3">
        <v>347.7</v>
      </c>
      <c r="G76" s="2">
        <f t="shared" ref="G76:G100" si="12">B76/E76</f>
        <v>8.3606557377049182E-2</v>
      </c>
      <c r="H76" s="3">
        <f t="shared" ref="H76:H100" si="13">E76/D76</f>
        <v>29.411267129081374</v>
      </c>
      <c r="I76" s="18"/>
      <c r="S76" s="47">
        <v>11</v>
      </c>
      <c r="T76" s="35">
        <f>SUM(B210:B212)</f>
        <v>78.89</v>
      </c>
      <c r="U76" s="32">
        <f>SUM(E210:E212)</f>
        <v>942.8</v>
      </c>
      <c r="V76" s="32">
        <f>SUM(D210:D212)</f>
        <v>33.866999999999997</v>
      </c>
      <c r="W76" s="50">
        <f t="shared" si="11"/>
        <v>27.838308678064195</v>
      </c>
    </row>
    <row r="77" spans="1:23" s="1" customFormat="1">
      <c r="A77" s="88">
        <v>38999</v>
      </c>
      <c r="B77" s="2">
        <v>24.49</v>
      </c>
      <c r="C77" s="5">
        <v>2.339</v>
      </c>
      <c r="D77" s="5">
        <v>10.472</v>
      </c>
      <c r="E77" s="3">
        <v>316.8</v>
      </c>
      <c r="G77" s="2">
        <f t="shared" si="12"/>
        <v>7.7304292929292917E-2</v>
      </c>
      <c r="H77" s="3">
        <f t="shared" si="13"/>
        <v>30.252100840336137</v>
      </c>
      <c r="I77" s="18"/>
      <c r="S77" s="51">
        <v>12</v>
      </c>
      <c r="T77" s="57">
        <v>0</v>
      </c>
      <c r="U77" s="53">
        <v>0</v>
      </c>
      <c r="V77" s="53">
        <v>0</v>
      </c>
      <c r="W77" s="54">
        <v>0</v>
      </c>
    </row>
    <row r="78" spans="1:23" s="1" customFormat="1">
      <c r="A78" s="88">
        <v>39016</v>
      </c>
      <c r="B78" s="2">
        <v>28.94</v>
      </c>
      <c r="C78" s="5">
        <v>2.2789999999999999</v>
      </c>
      <c r="D78" s="5">
        <v>12.696999999999999</v>
      </c>
      <c r="E78" s="3">
        <v>358.3</v>
      </c>
      <c r="G78" s="2">
        <f t="shared" si="12"/>
        <v>8.0770304214345515E-2</v>
      </c>
      <c r="H78" s="3">
        <f t="shared" si="13"/>
        <v>28.219264393163741</v>
      </c>
      <c r="I78" s="18"/>
    </row>
    <row r="79" spans="1:23" s="1" customFormat="1">
      <c r="A79" s="88">
        <v>39020</v>
      </c>
      <c r="B79" s="2">
        <v>25.19</v>
      </c>
      <c r="C79" s="5">
        <v>2.2789999999999999</v>
      </c>
      <c r="D79" s="5">
        <v>11.051</v>
      </c>
      <c r="E79" s="3">
        <v>349.7</v>
      </c>
      <c r="G79" s="2">
        <f t="shared" si="12"/>
        <v>7.2033171289676873E-2</v>
      </c>
      <c r="H79" s="3">
        <f t="shared" si="13"/>
        <v>31.644195095466472</v>
      </c>
      <c r="I79" s="18"/>
    </row>
    <row r="80" spans="1:23" s="1" customFormat="1">
      <c r="A80" s="88">
        <v>39026</v>
      </c>
      <c r="B80" s="2">
        <v>25.31</v>
      </c>
      <c r="C80" s="5">
        <v>2.2789999999999999</v>
      </c>
      <c r="D80" s="5">
        <v>11.106999999999999</v>
      </c>
      <c r="E80" s="3">
        <v>330.2</v>
      </c>
      <c r="G80" s="2">
        <f t="shared" si="12"/>
        <v>7.6650514839491216E-2</v>
      </c>
      <c r="H80" s="3">
        <f t="shared" si="13"/>
        <v>29.728999729900064</v>
      </c>
      <c r="I80" s="18"/>
    </row>
    <row r="81" spans="1:23" s="1" customFormat="1">
      <c r="A81" s="88">
        <v>39035</v>
      </c>
      <c r="B81" s="2">
        <v>27.06</v>
      </c>
      <c r="C81" s="5">
        <v>2.2789999999999999</v>
      </c>
      <c r="D81" s="5">
        <v>11.874000000000001</v>
      </c>
      <c r="E81" s="3">
        <v>364.5</v>
      </c>
      <c r="G81" s="2">
        <f t="shared" si="12"/>
        <v>7.4238683127572008E-2</v>
      </c>
      <c r="H81" s="3">
        <f t="shared" si="13"/>
        <v>30.697321879737238</v>
      </c>
      <c r="I81" s="18"/>
      <c r="S81" s="42"/>
      <c r="T81" s="43">
        <v>2009</v>
      </c>
      <c r="U81" s="44"/>
      <c r="V81" s="45"/>
      <c r="W81" s="46"/>
    </row>
    <row r="82" spans="1:23" s="1" customFormat="1">
      <c r="A82" s="88">
        <v>39040</v>
      </c>
      <c r="B82" s="2">
        <v>25.07</v>
      </c>
      <c r="C82" s="5">
        <v>2.1989999999999998</v>
      </c>
      <c r="D82" s="5">
        <v>11.398999999999999</v>
      </c>
      <c r="E82" s="3">
        <v>351.6</v>
      </c>
      <c r="G82" s="2">
        <f t="shared" si="12"/>
        <v>7.1302616609783848E-2</v>
      </c>
      <c r="H82" s="3">
        <f t="shared" si="13"/>
        <v>30.844810948328806</v>
      </c>
      <c r="I82" s="18"/>
      <c r="S82" s="55" t="s">
        <v>78</v>
      </c>
      <c r="T82" s="56" t="s">
        <v>67</v>
      </c>
      <c r="U82" s="57" t="s">
        <v>68</v>
      </c>
      <c r="V82" s="58" t="s">
        <v>69</v>
      </c>
      <c r="W82" s="54" t="s">
        <v>70</v>
      </c>
    </row>
    <row r="83" spans="1:23" s="1" customFormat="1">
      <c r="A83" s="88">
        <v>39046</v>
      </c>
      <c r="B83" s="2">
        <v>27.75</v>
      </c>
      <c r="C83" s="5">
        <v>2.2589999999999999</v>
      </c>
      <c r="D83" s="5">
        <v>12.285</v>
      </c>
      <c r="E83" s="3">
        <v>384.1</v>
      </c>
      <c r="G83" s="2">
        <f t="shared" si="12"/>
        <v>7.2246810726373331E-2</v>
      </c>
      <c r="H83" s="3">
        <f t="shared" si="13"/>
        <v>31.265771265771267</v>
      </c>
      <c r="I83" s="18"/>
      <c r="S83" s="47">
        <v>1</v>
      </c>
      <c r="T83" s="35">
        <f>SUM(B213:B215)</f>
        <v>47.007999999999996</v>
      </c>
      <c r="U83" s="32">
        <f>SUM(E213:E215)</f>
        <v>814.6</v>
      </c>
      <c r="V83" s="32">
        <f>SUM(D213:D215)</f>
        <v>31.135999999999996</v>
      </c>
      <c r="W83" s="50">
        <f>U83/V83</f>
        <v>26.162641315519018</v>
      </c>
    </row>
    <row r="84" spans="1:23" s="1" customFormat="1">
      <c r="A84" s="88">
        <v>39049</v>
      </c>
      <c r="B84" s="2">
        <v>25.62</v>
      </c>
      <c r="C84" s="5">
        <v>2.319</v>
      </c>
      <c r="D84" s="5">
        <v>11.048999999999999</v>
      </c>
      <c r="E84" s="3">
        <v>339.5</v>
      </c>
      <c r="G84" s="2">
        <f t="shared" si="12"/>
        <v>7.5463917525773194E-2</v>
      </c>
      <c r="H84" s="3">
        <f t="shared" si="13"/>
        <v>30.726762602950494</v>
      </c>
      <c r="I84" s="18"/>
      <c r="S84" s="47">
        <v>2</v>
      </c>
      <c r="T84" s="35">
        <f>SUM(B216:B217)</f>
        <v>44.91</v>
      </c>
      <c r="U84" s="32">
        <f>SUM(E216:E217)</f>
        <v>659.40000000000009</v>
      </c>
      <c r="V84" s="32">
        <f>SUM(D216:D217)</f>
        <v>23.27</v>
      </c>
      <c r="W84" s="50">
        <f>U84/V84</f>
        <v>28.336914482165884</v>
      </c>
    </row>
    <row r="85" spans="1:23" s="1" customFormat="1">
      <c r="A85" s="88">
        <v>39058</v>
      </c>
      <c r="B85" s="2">
        <v>29.67</v>
      </c>
      <c r="C85" s="5">
        <v>2.339</v>
      </c>
      <c r="D85" s="5">
        <v>12.686999999999999</v>
      </c>
      <c r="E85" s="3">
        <v>368.2</v>
      </c>
      <c r="G85" s="2">
        <f t="shared" si="12"/>
        <v>8.0581205866376973E-2</v>
      </c>
      <c r="H85" s="3">
        <f t="shared" si="13"/>
        <v>29.021833372743753</v>
      </c>
      <c r="I85" s="18"/>
      <c r="S85" s="47">
        <v>3</v>
      </c>
      <c r="T85" s="35">
        <f>SUM(B218:B220)</f>
        <v>58.910000000000004</v>
      </c>
      <c r="U85" s="32">
        <f>SUM(E218:E220)</f>
        <v>908.2</v>
      </c>
      <c r="V85" s="32">
        <f>SUM(D218:D220)</f>
        <v>29.727999999999998</v>
      </c>
      <c r="W85" s="50">
        <f>U85/V85</f>
        <v>30.550322927879442</v>
      </c>
    </row>
    <row r="86" spans="1:23" s="1" customFormat="1">
      <c r="A86" s="88">
        <v>39065</v>
      </c>
      <c r="B86" s="2">
        <v>26.77</v>
      </c>
      <c r="C86" s="5">
        <v>2.319</v>
      </c>
      <c r="D86" s="5">
        <v>11.545</v>
      </c>
      <c r="E86" s="3">
        <v>325.2</v>
      </c>
      <c r="G86" s="2">
        <f t="shared" si="12"/>
        <v>8.2318573185731853E-2</v>
      </c>
      <c r="H86" s="3">
        <f t="shared" si="13"/>
        <v>28.168038111736681</v>
      </c>
      <c r="I86" s="18"/>
      <c r="S86" s="47">
        <v>4</v>
      </c>
      <c r="T86" s="35">
        <f>SUM(B221:B223)</f>
        <v>70.680000000000007</v>
      </c>
      <c r="U86" s="32">
        <f>SUM(E221:E223)</f>
        <v>1064</v>
      </c>
      <c r="V86" s="32">
        <f>SUM(D221:D223)</f>
        <v>34.72</v>
      </c>
      <c r="W86" s="50">
        <f t="shared" ref="W86:W91" si="14">U86/V86</f>
        <v>30.64516129032258</v>
      </c>
    </row>
    <row r="87" spans="1:23" s="1" customFormat="1">
      <c r="A87" s="88">
        <v>39071</v>
      </c>
      <c r="B87" s="2">
        <v>27.8</v>
      </c>
      <c r="C87" s="5">
        <v>2.399</v>
      </c>
      <c r="D87" s="5">
        <v>11.587999999999999</v>
      </c>
      <c r="E87" s="3">
        <v>331.6</v>
      </c>
      <c r="G87" s="2">
        <f t="shared" si="12"/>
        <v>8.3835946924004826E-2</v>
      </c>
      <c r="H87" s="3">
        <f t="shared" si="13"/>
        <v>28.615809458060067</v>
      </c>
      <c r="I87" s="18"/>
      <c r="S87" s="47">
        <v>5</v>
      </c>
      <c r="T87" s="35">
        <f>SUM(B224:B226)</f>
        <v>78.760000000000005</v>
      </c>
      <c r="U87" s="32">
        <f>SUM(E224:E226)</f>
        <v>1023.7</v>
      </c>
      <c r="V87" s="32">
        <f>SUM(D224:D226)</f>
        <v>35.433</v>
      </c>
      <c r="W87" s="50">
        <f t="shared" si="14"/>
        <v>28.891146671182234</v>
      </c>
    </row>
    <row r="88" spans="1:23" s="1" customFormat="1">
      <c r="A88" s="88">
        <v>39072</v>
      </c>
      <c r="B88" s="2">
        <v>29.84</v>
      </c>
      <c r="C88" s="5">
        <v>2.3490000000000002</v>
      </c>
      <c r="D88" s="5">
        <v>12.704000000000001</v>
      </c>
      <c r="E88" s="3">
        <v>382.3</v>
      </c>
      <c r="G88" s="2">
        <f t="shared" si="12"/>
        <v>7.805388438399162E-2</v>
      </c>
      <c r="H88" s="3">
        <f t="shared" si="13"/>
        <v>30.092884130982366</v>
      </c>
      <c r="I88" s="18"/>
      <c r="S88" s="47">
        <v>6</v>
      </c>
      <c r="T88" s="35">
        <f>SUM(B227:B228)</f>
        <v>61.519999999999996</v>
      </c>
      <c r="U88" s="32">
        <f>SUM(E227:E228)</f>
        <v>713.09999999999991</v>
      </c>
      <c r="V88" s="32">
        <f>SUM(D227:D228)</f>
        <v>23.279</v>
      </c>
      <c r="W88" s="50">
        <f t="shared" si="14"/>
        <v>30.632759139138276</v>
      </c>
    </row>
    <row r="89" spans="1:23" s="1" customFormat="1">
      <c r="A89" s="88">
        <v>39072</v>
      </c>
      <c r="B89" s="2">
        <v>29.35</v>
      </c>
      <c r="C89" s="5">
        <v>2.5990000000000002</v>
      </c>
      <c r="D89" s="5">
        <v>11.294</v>
      </c>
      <c r="E89" s="3">
        <v>378.5</v>
      </c>
      <c r="G89" s="2">
        <f t="shared" si="12"/>
        <v>7.7542932628797884E-2</v>
      </c>
      <c r="H89" s="3">
        <f t="shared" si="13"/>
        <v>33.513369930936776</v>
      </c>
      <c r="I89" s="18"/>
      <c r="S89" s="47">
        <v>7</v>
      </c>
      <c r="T89" s="35">
        <f>SUM(B229:B230)</f>
        <v>59.489999999999995</v>
      </c>
      <c r="U89" s="32">
        <f>SUM(E229:E230)</f>
        <v>706</v>
      </c>
      <c r="V89" s="32">
        <f>SUM(D229:D230)</f>
        <v>23.32</v>
      </c>
      <c r="W89" s="50">
        <f t="shared" si="14"/>
        <v>30.274442538593483</v>
      </c>
    </row>
    <row r="90" spans="1:23" s="1" customFormat="1">
      <c r="A90" s="88">
        <v>39076</v>
      </c>
      <c r="B90" s="2">
        <v>29.21</v>
      </c>
      <c r="C90" s="5">
        <v>2.4990000000000001</v>
      </c>
      <c r="D90" s="5">
        <v>11.69</v>
      </c>
      <c r="E90" s="3">
        <v>335.7</v>
      </c>
      <c r="G90" s="2">
        <f t="shared" si="12"/>
        <v>8.7012213285671741E-2</v>
      </c>
      <c r="H90" s="3">
        <f t="shared" si="13"/>
        <v>28.716852010265185</v>
      </c>
      <c r="I90" s="18" t="s">
        <v>81</v>
      </c>
      <c r="K90" s="1">
        <v>39.96</v>
      </c>
      <c r="S90" s="47">
        <v>8</v>
      </c>
      <c r="T90" s="35">
        <f>SUM(B231:B232)</f>
        <v>57.53</v>
      </c>
      <c r="U90" s="32">
        <f>SUM(E231:E232)</f>
        <v>673.6</v>
      </c>
      <c r="V90" s="32">
        <f>SUM(D231:D232)</f>
        <v>22.091999999999999</v>
      </c>
      <c r="W90" s="50">
        <f t="shared" si="14"/>
        <v>30.490675357595514</v>
      </c>
    </row>
    <row r="91" spans="1:23" s="1" customFormat="1">
      <c r="A91" s="88">
        <v>39078</v>
      </c>
      <c r="B91" s="2">
        <v>28.62</v>
      </c>
      <c r="C91" s="5">
        <v>2.5289999999999999</v>
      </c>
      <c r="D91" s="5">
        <v>11.316000000000001</v>
      </c>
      <c r="E91" s="3">
        <v>343.9</v>
      </c>
      <c r="G91" s="2">
        <f t="shared" si="12"/>
        <v>8.322186682175052E-2</v>
      </c>
      <c r="H91" s="3">
        <f t="shared" si="13"/>
        <v>30.390597384234709</v>
      </c>
      <c r="I91" s="18"/>
      <c r="S91" s="47">
        <v>9</v>
      </c>
      <c r="T91" s="35">
        <f>SUM(B233:B235)</f>
        <v>86.41</v>
      </c>
      <c r="U91" s="32">
        <f>SUM(E233:E235)</f>
        <v>1032.6999999999998</v>
      </c>
      <c r="V91" s="32">
        <f>SUM(D233:D235)</f>
        <v>34.326999999999998</v>
      </c>
      <c r="W91" s="50">
        <f t="shared" si="14"/>
        <v>30.084190287528763</v>
      </c>
    </row>
    <row r="92" spans="1:23" s="1" customFormat="1">
      <c r="A92" s="88">
        <v>39081</v>
      </c>
      <c r="B92" s="2">
        <v>7.65</v>
      </c>
      <c r="C92" s="5">
        <v>2.5289999999999999</v>
      </c>
      <c r="D92" s="5">
        <v>3.024</v>
      </c>
      <c r="E92" s="3">
        <v>86.5</v>
      </c>
      <c r="G92" s="2">
        <f t="shared" si="12"/>
        <v>8.84393063583815E-2</v>
      </c>
      <c r="H92" s="3">
        <f t="shared" si="13"/>
        <v>28.604497354497354</v>
      </c>
      <c r="I92" s="18"/>
      <c r="S92" s="47">
        <v>10</v>
      </c>
      <c r="T92" s="35">
        <f>SUM(B236:B238)</f>
        <v>83.69</v>
      </c>
      <c r="U92" s="32">
        <f>SUM(E236:E238)</f>
        <v>949.40000000000009</v>
      </c>
      <c r="V92" s="32">
        <f>SUM(D236:D238)</f>
        <v>32.905999999999999</v>
      </c>
      <c r="W92" s="50">
        <f>U92/V92</f>
        <v>28.851881115905918</v>
      </c>
    </row>
    <row r="93" spans="1:23" s="1" customFormat="1">
      <c r="A93" s="88">
        <v>39081</v>
      </c>
      <c r="B93" s="2">
        <v>16.97</v>
      </c>
      <c r="C93" s="5">
        <v>2.2589999999999999</v>
      </c>
      <c r="D93" s="5">
        <v>7.5119999999999996</v>
      </c>
      <c r="E93" s="3">
        <v>260.5</v>
      </c>
      <c r="G93" s="2">
        <f t="shared" si="12"/>
        <v>6.5143953934740872E-2</v>
      </c>
      <c r="H93" s="3">
        <f t="shared" si="13"/>
        <v>34.677848775292865</v>
      </c>
      <c r="I93" s="18"/>
      <c r="J93" s="3"/>
      <c r="S93" s="47">
        <v>11</v>
      </c>
      <c r="T93" s="35">
        <f>SUM(B239:B241)</f>
        <v>86.259999999999991</v>
      </c>
      <c r="U93" s="32">
        <f>SUM(E239:E241)</f>
        <v>909.5</v>
      </c>
      <c r="V93" s="32">
        <f>SUM(D239:D241)</f>
        <v>32.686</v>
      </c>
      <c r="W93" s="50">
        <f>U93/V93</f>
        <v>27.825368659364866</v>
      </c>
    </row>
    <row r="94" spans="1:23" s="1" customFormat="1">
      <c r="A94" s="88">
        <v>39081</v>
      </c>
      <c r="B94" s="1">
        <v>28.79</v>
      </c>
      <c r="C94" s="5">
        <v>2.359</v>
      </c>
      <c r="D94" s="5">
        <v>12.206</v>
      </c>
      <c r="E94" s="1">
        <v>358.3</v>
      </c>
      <c r="G94" s="2">
        <f t="shared" si="12"/>
        <v>8.0351660619592521E-2</v>
      </c>
      <c r="H94" s="3">
        <f t="shared" si="13"/>
        <v>29.354415861051944</v>
      </c>
      <c r="S94" s="51">
        <v>12</v>
      </c>
      <c r="T94" s="57">
        <f>SUM(B242:B244)</f>
        <v>86.899999999999991</v>
      </c>
      <c r="U94" s="53">
        <f>SUM(E242:E244)</f>
        <v>933.09999999999991</v>
      </c>
      <c r="V94" s="53">
        <f>SUM(D242:D244)</f>
        <v>33.795000000000002</v>
      </c>
      <c r="W94" s="54">
        <f>U94/V94</f>
        <v>27.610593283030031</v>
      </c>
    </row>
    <row r="95" spans="1:23" s="1" customFormat="1">
      <c r="A95" s="88">
        <v>39087</v>
      </c>
      <c r="B95" s="1">
        <v>27.21</v>
      </c>
      <c r="C95" s="5">
        <v>2.359</v>
      </c>
      <c r="D95" s="5">
        <v>11.536</v>
      </c>
      <c r="E95" s="3">
        <v>342</v>
      </c>
      <c r="G95" s="2">
        <f t="shared" si="12"/>
        <v>7.956140350877193E-2</v>
      </c>
      <c r="H95" s="3">
        <f t="shared" si="13"/>
        <v>29.646324549237171</v>
      </c>
    </row>
    <row r="96" spans="1:23" s="1" customFormat="1">
      <c r="A96" s="88">
        <v>39094</v>
      </c>
      <c r="B96" s="1">
        <v>24.25</v>
      </c>
      <c r="C96" s="5">
        <v>2.319</v>
      </c>
      <c r="D96" s="5">
        <v>10.459</v>
      </c>
      <c r="E96" s="1">
        <v>302.8</v>
      </c>
      <c r="G96" s="2">
        <f t="shared" si="12"/>
        <v>8.008586525759577E-2</v>
      </c>
      <c r="H96" s="3">
        <f t="shared" si="13"/>
        <v>28.951142556649778</v>
      </c>
    </row>
    <row r="97" spans="1:23" s="1" customFormat="1">
      <c r="A97" s="88">
        <v>39102</v>
      </c>
      <c r="B97" s="1">
        <v>24.06</v>
      </c>
      <c r="C97" s="5">
        <v>2.2389999999999999</v>
      </c>
      <c r="D97" s="5">
        <v>10.747</v>
      </c>
      <c r="E97" s="1">
        <v>310.60000000000002</v>
      </c>
      <c r="G97" s="2">
        <f t="shared" si="12"/>
        <v>7.7462974887314864E-2</v>
      </c>
      <c r="H97" s="3">
        <f t="shared" si="13"/>
        <v>28.901088675909559</v>
      </c>
    </row>
    <row r="98" spans="1:23" s="1" customFormat="1">
      <c r="A98" s="88">
        <v>39108</v>
      </c>
      <c r="B98" s="1">
        <v>25.37</v>
      </c>
      <c r="C98" s="5">
        <v>2.2189999999999999</v>
      </c>
      <c r="D98" s="5">
        <v>11.432</v>
      </c>
      <c r="E98" s="1">
        <v>313.5</v>
      </c>
      <c r="G98" s="2">
        <f t="shared" si="12"/>
        <v>8.0925039872408303E-2</v>
      </c>
      <c r="H98" s="3">
        <f t="shared" si="13"/>
        <v>27.423023093072079</v>
      </c>
      <c r="S98" s="42"/>
      <c r="T98" s="43">
        <v>2010</v>
      </c>
      <c r="U98" s="44"/>
      <c r="V98" s="45"/>
      <c r="W98" s="46"/>
    </row>
    <row r="99" spans="1:23" s="1" customFormat="1">
      <c r="A99" s="88">
        <v>39113</v>
      </c>
      <c r="B99" s="2">
        <v>27.1</v>
      </c>
      <c r="C99" s="5">
        <v>2.1989999999999998</v>
      </c>
      <c r="D99" s="5">
        <v>13.324999999999999</v>
      </c>
      <c r="E99" s="1">
        <v>338.8</v>
      </c>
      <c r="G99" s="2">
        <f t="shared" si="12"/>
        <v>7.9988193624557266E-2</v>
      </c>
      <c r="H99" s="3">
        <f t="shared" si="13"/>
        <v>25.425891181988746</v>
      </c>
      <c r="S99" s="55" t="s">
        <v>78</v>
      </c>
      <c r="T99" s="56" t="s">
        <v>67</v>
      </c>
      <c r="U99" s="57" t="s">
        <v>68</v>
      </c>
      <c r="V99" s="58" t="s">
        <v>69</v>
      </c>
      <c r="W99" s="54" t="s">
        <v>70</v>
      </c>
    </row>
    <row r="100" spans="1:23" s="1" customFormat="1">
      <c r="A100" s="88">
        <v>39120</v>
      </c>
      <c r="B100" s="2">
        <v>25.79</v>
      </c>
      <c r="C100" s="5">
        <v>2.2789999999999999</v>
      </c>
      <c r="D100" s="5">
        <v>11.315</v>
      </c>
      <c r="E100" s="1">
        <v>308.7</v>
      </c>
      <c r="G100" s="2">
        <f t="shared" si="12"/>
        <v>8.3543893747975384E-2</v>
      </c>
      <c r="H100" s="3">
        <f t="shared" si="13"/>
        <v>27.282368537339813</v>
      </c>
      <c r="S100" s="47">
        <v>1</v>
      </c>
      <c r="T100" s="35">
        <f>SUM(B245:B248)</f>
        <v>121.78999999999999</v>
      </c>
      <c r="U100" s="32">
        <f>SUM(E245:E248)</f>
        <v>1312.1999999999998</v>
      </c>
      <c r="V100" s="32">
        <f>SUM(D245:D248)</f>
        <v>46.059000000000005</v>
      </c>
      <c r="W100" s="50">
        <f>U100/V100</f>
        <v>28.489546017065063</v>
      </c>
    </row>
    <row r="101" spans="1:23" s="1" customFormat="1">
      <c r="A101" s="88">
        <v>39131</v>
      </c>
      <c r="B101" s="2">
        <v>10</v>
      </c>
      <c r="C101" s="5">
        <v>2.319</v>
      </c>
      <c r="D101" s="5">
        <v>4.3109999999999999</v>
      </c>
      <c r="G101" s="2"/>
      <c r="H101" s="3"/>
      <c r="S101" s="47">
        <v>2</v>
      </c>
      <c r="T101" s="35">
        <f>SUM(B249:B251)</f>
        <v>85.09</v>
      </c>
      <c r="U101" s="32">
        <f>SUM(E249:E251)</f>
        <v>892.5</v>
      </c>
      <c r="V101" s="32">
        <f>SUM(D249:D251)</f>
        <v>33.603000000000002</v>
      </c>
      <c r="W101" s="50">
        <f>U101/V101</f>
        <v>26.560128559950002</v>
      </c>
    </row>
    <row r="102" spans="1:23" s="1" customFormat="1">
      <c r="A102" s="88">
        <v>39134</v>
      </c>
      <c r="B102" s="1">
        <v>29.25</v>
      </c>
      <c r="C102" s="5">
        <v>2.419</v>
      </c>
      <c r="D102" s="5">
        <v>12.090999999999999</v>
      </c>
      <c r="E102" s="1">
        <v>463.7</v>
      </c>
      <c r="G102" s="2">
        <f>(B102+B101)/E102</f>
        <v>8.4645244770325645E-2</v>
      </c>
      <c r="H102" s="3">
        <f>E102/(D102+D101)</f>
        <v>28.270942567979514</v>
      </c>
      <c r="I102" s="18" t="s">
        <v>71</v>
      </c>
      <c r="S102" s="47">
        <v>3</v>
      </c>
      <c r="T102" s="35">
        <f>SUM(B253:B255)</f>
        <v>91.890000000000015</v>
      </c>
      <c r="U102" s="32">
        <f>SUM(E253:E255)</f>
        <v>970.5</v>
      </c>
      <c r="V102" s="32">
        <f>SUM(D253:D255)</f>
        <v>33.822000000000003</v>
      </c>
      <c r="W102" s="50">
        <f>U102/V102</f>
        <v>28.694340961504345</v>
      </c>
    </row>
    <row r="103" spans="1:23" s="1" customFormat="1">
      <c r="A103" s="88">
        <v>39139</v>
      </c>
      <c r="B103" s="1">
        <v>26.97</v>
      </c>
      <c r="C103" s="5">
        <v>2.4790000000000001</v>
      </c>
      <c r="D103" s="5">
        <v>10.88</v>
      </c>
      <c r="E103" s="1">
        <v>293.2</v>
      </c>
      <c r="G103" s="2">
        <f t="shared" ref="G103:G141" si="15">B103/E103</f>
        <v>9.1984993178717597E-2</v>
      </c>
      <c r="H103" s="3">
        <f t="shared" ref="H103:H141" si="16">E103/D103</f>
        <v>26.948529411764703</v>
      </c>
      <c r="S103" s="47">
        <v>4</v>
      </c>
      <c r="T103" s="35">
        <f>SUM(B256:B257)</f>
        <v>66.210000000000008</v>
      </c>
      <c r="U103" s="32">
        <f>SUM(E256:E257)</f>
        <v>681.7</v>
      </c>
      <c r="V103" s="32">
        <f>SUM(D256:D257)</f>
        <v>24.111000000000001</v>
      </c>
      <c r="W103" s="50">
        <f>U103/V103</f>
        <v>28.273402181576873</v>
      </c>
    </row>
    <row r="104" spans="1:23" s="1" customFormat="1">
      <c r="A104" s="88">
        <v>39147</v>
      </c>
      <c r="B104" s="1">
        <v>28.57</v>
      </c>
      <c r="C104" s="5">
        <v>2.5190000000000001</v>
      </c>
      <c r="D104" s="5">
        <v>11.343</v>
      </c>
      <c r="E104" s="3">
        <v>345</v>
      </c>
      <c r="G104" s="2">
        <f t="shared" si="15"/>
        <v>8.2811594202898547E-2</v>
      </c>
      <c r="H104" s="3">
        <f t="shared" si="16"/>
        <v>30.415234065062155</v>
      </c>
      <c r="I104" s="18" t="s">
        <v>72</v>
      </c>
      <c r="K104" s="2">
        <v>22</v>
      </c>
      <c r="M104" s="26" t="s">
        <v>73</v>
      </c>
      <c r="S104" s="47">
        <v>5</v>
      </c>
      <c r="T104" s="35">
        <f>SUM(B258:B259)</f>
        <v>61.79</v>
      </c>
      <c r="U104" s="32">
        <f>SUM(E258:E259)</f>
        <v>692.59999999999991</v>
      </c>
      <c r="V104" s="32">
        <f>SUM(D258:D259)</f>
        <v>22.438000000000002</v>
      </c>
      <c r="W104" s="50">
        <f>U104/V104</f>
        <v>30.867278723593895</v>
      </c>
    </row>
    <row r="105" spans="1:23" s="1" customFormat="1">
      <c r="A105" s="88">
        <v>39149</v>
      </c>
      <c r="B105" s="1">
        <v>19.45</v>
      </c>
      <c r="C105" s="5">
        <v>2.4990000000000001</v>
      </c>
      <c r="D105" s="5">
        <v>7.7850000000000001</v>
      </c>
      <c r="E105" s="3">
        <v>234</v>
      </c>
      <c r="G105" s="2">
        <f t="shared" si="15"/>
        <v>8.3119658119658116E-2</v>
      </c>
      <c r="H105" s="3">
        <f t="shared" si="16"/>
        <v>30.057803468208093</v>
      </c>
      <c r="M105" s="3">
        <f>SUM($E$105:E105)</f>
        <v>234</v>
      </c>
      <c r="S105" s="47">
        <v>6</v>
      </c>
      <c r="T105" s="35">
        <f>SUM(B260:B263)</f>
        <v>117.28</v>
      </c>
      <c r="U105" s="32">
        <f>SUM(E260:E263)</f>
        <v>1414.5</v>
      </c>
      <c r="V105" s="32">
        <f>SUM(D260:D263)</f>
        <v>44.425999999999995</v>
      </c>
      <c r="W105" s="50">
        <f t="shared" ref="W105:W111" si="17">U105/V105</f>
        <v>31.839463377301584</v>
      </c>
    </row>
    <row r="106" spans="1:23" s="1" customFormat="1">
      <c r="A106" s="88">
        <v>39150</v>
      </c>
      <c r="B106" s="1">
        <v>25.02</v>
      </c>
      <c r="C106" s="5">
        <v>2.4390000000000001</v>
      </c>
      <c r="D106" s="5">
        <v>10.257999999999999</v>
      </c>
      <c r="E106" s="1">
        <v>305.60000000000002</v>
      </c>
      <c r="G106" s="2">
        <f t="shared" si="15"/>
        <v>8.1871727748691087E-2</v>
      </c>
      <c r="H106" s="3">
        <f t="shared" si="16"/>
        <v>29.791382335737964</v>
      </c>
      <c r="M106" s="3">
        <f>SUM($E$105:E106)</f>
        <v>539.6</v>
      </c>
      <c r="S106" s="47">
        <v>7</v>
      </c>
      <c r="T106" s="35">
        <f>SUM(B264:B268)</f>
        <v>139.73000000000002</v>
      </c>
      <c r="U106" s="32">
        <f>SUM(E264:E268)</f>
        <v>1593.8999999999999</v>
      </c>
      <c r="V106" s="32">
        <f>SUM(D264:D268)</f>
        <v>51.738</v>
      </c>
      <c r="W106" s="50">
        <f t="shared" si="17"/>
        <v>30.807143685492285</v>
      </c>
    </row>
    <row r="107" spans="1:23" s="1" customFormat="1">
      <c r="A107" s="88">
        <v>39157</v>
      </c>
      <c r="B107" s="1">
        <v>32.17</v>
      </c>
      <c r="C107" s="5">
        <v>2.4790000000000001</v>
      </c>
      <c r="D107" s="5">
        <v>12.978999999999999</v>
      </c>
      <c r="E107" s="1">
        <v>344.8</v>
      </c>
      <c r="G107" s="2">
        <f t="shared" si="15"/>
        <v>9.3300464037122971E-2</v>
      </c>
      <c r="H107" s="3">
        <f t="shared" si="16"/>
        <v>26.565991216580631</v>
      </c>
      <c r="M107" s="3">
        <f>SUM($E$105:E107)</f>
        <v>884.40000000000009</v>
      </c>
      <c r="S107" s="47">
        <v>8</v>
      </c>
      <c r="T107" s="35">
        <f>SUM(B269:B271)</f>
        <v>85.460000000000008</v>
      </c>
      <c r="U107" s="32">
        <f>SUM(E269:E271)</f>
        <v>980.90000000000009</v>
      </c>
      <c r="V107" s="32">
        <f>SUM(D269:D271)</f>
        <v>31.187999999999999</v>
      </c>
      <c r="W107" s="50">
        <f t="shared" si="17"/>
        <v>31.451199179171482</v>
      </c>
    </row>
    <row r="108" spans="1:23" s="1" customFormat="1">
      <c r="A108" s="88">
        <v>39164</v>
      </c>
      <c r="B108" s="1">
        <v>31.25</v>
      </c>
      <c r="C108" s="5">
        <v>2.589</v>
      </c>
      <c r="D108" s="5">
        <v>12.07</v>
      </c>
      <c r="E108" s="1">
        <v>333.1</v>
      </c>
      <c r="G108" s="2">
        <f t="shared" si="15"/>
        <v>9.3815670969678772E-2</v>
      </c>
      <c r="H108" s="3">
        <f t="shared" si="16"/>
        <v>27.5973487986744</v>
      </c>
      <c r="M108" s="3">
        <f>SUM($E$105:E108)</f>
        <v>1217.5</v>
      </c>
      <c r="S108" s="47">
        <v>9</v>
      </c>
      <c r="T108" s="35">
        <f>SUM(B272:B277)</f>
        <v>148.60999999999999</v>
      </c>
      <c r="U108" s="32">
        <f>SUM(E272:E277)</f>
        <v>1686.5000000000002</v>
      </c>
      <c r="V108" s="32">
        <f>SUM(D272:D277)</f>
        <v>54.813000000000002</v>
      </c>
      <c r="W108" s="50">
        <f t="shared" si="17"/>
        <v>30.768248408224331</v>
      </c>
    </row>
    <row r="109" spans="1:23" s="1" customFormat="1">
      <c r="A109" s="88">
        <v>39171</v>
      </c>
      <c r="B109" s="1">
        <v>29.78</v>
      </c>
      <c r="C109" s="5">
        <v>2.7589999999999999</v>
      </c>
      <c r="D109" s="5">
        <v>10.795</v>
      </c>
      <c r="E109" s="1">
        <v>310.8</v>
      </c>
      <c r="G109" s="2">
        <f t="shared" si="15"/>
        <v>9.5817245817245822E-2</v>
      </c>
      <c r="H109" s="3">
        <f t="shared" si="16"/>
        <v>28.791106993978694</v>
      </c>
      <c r="M109" s="3">
        <f>SUM($E$105:E109)</f>
        <v>1528.3</v>
      </c>
      <c r="S109" s="47">
        <v>10</v>
      </c>
      <c r="T109" s="35">
        <f>SUM(B279:B281)</f>
        <v>89.87</v>
      </c>
      <c r="U109" s="32">
        <f>SUM(E279:E281)</f>
        <v>1051.8000000000002</v>
      </c>
      <c r="V109" s="32">
        <f>SUM(D279:D281)</f>
        <v>33.307000000000002</v>
      </c>
      <c r="W109" s="50">
        <f t="shared" si="17"/>
        <v>31.578947368421055</v>
      </c>
    </row>
    <row r="110" spans="1:23" s="1" customFormat="1">
      <c r="A110" s="88">
        <v>39178</v>
      </c>
      <c r="B110" s="1">
        <v>37.659999999999997</v>
      </c>
      <c r="C110" s="5">
        <v>2.859</v>
      </c>
      <c r="D110" s="5">
        <v>13.170999999999999</v>
      </c>
      <c r="E110" s="1">
        <v>375.4</v>
      </c>
      <c r="G110" s="2">
        <f t="shared" si="15"/>
        <v>0.1003196590303676</v>
      </c>
      <c r="H110" s="3">
        <f t="shared" si="16"/>
        <v>28.50201199605193</v>
      </c>
      <c r="M110" s="3">
        <f>SUM($E$105:E110)</f>
        <v>1903.6999999999998</v>
      </c>
      <c r="S110" s="47">
        <v>11</v>
      </c>
      <c r="T110" s="35">
        <f>SUM(B282:B283)</f>
        <v>57.879999999999995</v>
      </c>
      <c r="U110" s="32">
        <f>SUM(E282:E283)</f>
        <v>653.79999999999995</v>
      </c>
      <c r="V110" s="32">
        <f>SUM(D282:D283)</f>
        <v>21.690999999999999</v>
      </c>
      <c r="W110" s="50">
        <f t="shared" si="17"/>
        <v>30.141533354847631</v>
      </c>
    </row>
    <row r="111" spans="1:23" s="1" customFormat="1">
      <c r="A111" s="88">
        <v>39181</v>
      </c>
      <c r="B111" s="1">
        <v>30.04</v>
      </c>
      <c r="C111" s="5">
        <v>2.879</v>
      </c>
      <c r="D111" s="5">
        <v>10.433999999999999</v>
      </c>
      <c r="E111" s="1">
        <v>313.10000000000002</v>
      </c>
      <c r="G111" s="2">
        <f t="shared" si="15"/>
        <v>9.5943787927179808E-2</v>
      </c>
      <c r="H111" s="3">
        <f t="shared" si="16"/>
        <v>30.0076672417098</v>
      </c>
      <c r="M111" s="3">
        <f>SUM($E$105:E111)</f>
        <v>2216.7999999999997</v>
      </c>
      <c r="S111" s="51">
        <v>12</v>
      </c>
      <c r="T111" s="57">
        <f>SUM(B284)</f>
        <v>25.88</v>
      </c>
      <c r="U111" s="53">
        <f>SUM(E284)</f>
        <v>315.8</v>
      </c>
      <c r="V111" s="53">
        <f>SUM(D284)</f>
        <v>9.2460000000000004</v>
      </c>
      <c r="W111" s="54">
        <f t="shared" si="17"/>
        <v>34.155310404499239</v>
      </c>
    </row>
    <row r="112" spans="1:23" s="1" customFormat="1">
      <c r="A112" s="88">
        <v>39185</v>
      </c>
      <c r="B112" s="1">
        <v>26.57</v>
      </c>
      <c r="C112" s="5">
        <v>2.9790000000000001</v>
      </c>
      <c r="D112" s="5">
        <v>8.92</v>
      </c>
      <c r="E112" s="1">
        <v>252.9</v>
      </c>
      <c r="G112" s="2">
        <f t="shared" si="15"/>
        <v>0.10506128904705417</v>
      </c>
      <c r="H112" s="3">
        <f t="shared" si="16"/>
        <v>28.352017937219731</v>
      </c>
      <c r="J112" s="18"/>
      <c r="M112" s="3">
        <f>SUM($E$105:E112)</f>
        <v>2469.6999999999998</v>
      </c>
    </row>
    <row r="113" spans="1:23" s="1" customFormat="1">
      <c r="A113" s="88">
        <v>39191</v>
      </c>
      <c r="B113" s="1">
        <v>36.04</v>
      </c>
      <c r="C113" s="5">
        <v>2.9790000000000001</v>
      </c>
      <c r="D113" s="5">
        <v>12.098000000000001</v>
      </c>
      <c r="E113" s="1">
        <v>363.4</v>
      </c>
      <c r="G113" s="2">
        <f t="shared" si="15"/>
        <v>9.9174463401210791E-2</v>
      </c>
      <c r="H113" s="3">
        <f t="shared" si="16"/>
        <v>30.038022813688208</v>
      </c>
      <c r="J113" s="18"/>
      <c r="M113" s="3">
        <f>SUM($E$105:E113)</f>
        <v>2833.1</v>
      </c>
    </row>
    <row r="114" spans="1:23" s="1" customFormat="1">
      <c r="A114" s="88">
        <v>39198</v>
      </c>
      <c r="B114" s="1">
        <v>35.92</v>
      </c>
      <c r="C114" s="5">
        <v>3.0590000000000002</v>
      </c>
      <c r="D114" s="5">
        <v>11.741</v>
      </c>
      <c r="E114" s="1">
        <v>318.10000000000002</v>
      </c>
      <c r="G114" s="2">
        <f t="shared" si="15"/>
        <v>0.11292046526249606</v>
      </c>
      <c r="H114" s="3">
        <f t="shared" si="16"/>
        <v>27.093092581551829</v>
      </c>
      <c r="J114" s="18"/>
      <c r="M114" s="3">
        <f>SUM($E$105:E114)</f>
        <v>3151.2</v>
      </c>
    </row>
    <row r="115" spans="1:23" s="1" customFormat="1">
      <c r="A115" s="88">
        <v>39205</v>
      </c>
      <c r="B115" s="1">
        <v>37.06</v>
      </c>
      <c r="C115" s="5">
        <v>3.2789999999999999</v>
      </c>
      <c r="D115" s="5">
        <v>11.301</v>
      </c>
      <c r="E115" s="1">
        <v>321.3</v>
      </c>
      <c r="G115" s="2">
        <f t="shared" si="15"/>
        <v>0.11534391534391535</v>
      </c>
      <c r="H115" s="3">
        <f t="shared" si="16"/>
        <v>28.431112290947706</v>
      </c>
      <c r="J115" s="18"/>
      <c r="M115" s="3">
        <f>SUM($E$105:E115)</f>
        <v>3472.5</v>
      </c>
      <c r="S115" s="42"/>
      <c r="T115" s="43">
        <v>2011</v>
      </c>
      <c r="U115" s="44"/>
      <c r="V115" s="45"/>
      <c r="W115" s="46"/>
    </row>
    <row r="116" spans="1:23" s="1" customFormat="1">
      <c r="A116" s="88">
        <v>39211</v>
      </c>
      <c r="B116" s="1">
        <v>38.81</v>
      </c>
      <c r="C116" s="5">
        <v>3.2789999999999999</v>
      </c>
      <c r="D116" s="5">
        <v>11.837</v>
      </c>
      <c r="E116" s="1">
        <v>356.1</v>
      </c>
      <c r="G116" s="2">
        <f t="shared" si="15"/>
        <v>0.10898623982027521</v>
      </c>
      <c r="H116" s="3">
        <f t="shared" si="16"/>
        <v>30.083636056433221</v>
      </c>
      <c r="J116" s="18"/>
      <c r="M116" s="3">
        <f>SUM($E$105:E116)</f>
        <v>3828.6</v>
      </c>
      <c r="S116" s="55" t="s">
        <v>78</v>
      </c>
      <c r="T116" s="56" t="s">
        <v>67</v>
      </c>
      <c r="U116" s="57" t="s">
        <v>68</v>
      </c>
      <c r="V116" s="58" t="s">
        <v>69</v>
      </c>
      <c r="W116" s="54" t="s">
        <v>70</v>
      </c>
    </row>
    <row r="117" spans="1:23" s="1" customFormat="1">
      <c r="A117" s="88">
        <v>39212</v>
      </c>
      <c r="B117" s="1">
        <v>28.61</v>
      </c>
      <c r="C117" s="5">
        <v>3.2989999999999999</v>
      </c>
      <c r="D117" s="5">
        <v>8.673</v>
      </c>
      <c r="E117" s="1">
        <v>314.3</v>
      </c>
      <c r="G117" s="2">
        <f t="shared" si="15"/>
        <v>9.1027680559974539E-2</v>
      </c>
      <c r="H117" s="3">
        <f t="shared" si="16"/>
        <v>36.238902340597257</v>
      </c>
      <c r="J117" s="18"/>
      <c r="M117" s="3">
        <f>SUM($E$105:E117)</f>
        <v>4142.8999999999996</v>
      </c>
      <c r="S117" s="47">
        <v>1</v>
      </c>
      <c r="T117" s="35">
        <f>SUM(B286:B289)</f>
        <v>132.79999999999998</v>
      </c>
      <c r="U117" s="32">
        <f>SUM(E286:E289)</f>
        <v>1342.3</v>
      </c>
      <c r="V117" s="32">
        <f>SUM(D286:D289)</f>
        <v>45.355000000000004</v>
      </c>
      <c r="W117" s="50">
        <f>U117/V117</f>
        <v>29.595413956564872</v>
      </c>
    </row>
    <row r="118" spans="1:23" s="1" customFormat="1">
      <c r="A118" s="88">
        <v>39215</v>
      </c>
      <c r="B118" s="1">
        <v>43.99</v>
      </c>
      <c r="C118" s="5">
        <v>3.6989999999999998</v>
      </c>
      <c r="D118" s="5">
        <v>11.893000000000001</v>
      </c>
      <c r="E118" s="1">
        <v>371.1</v>
      </c>
      <c r="G118" s="2">
        <f t="shared" si="15"/>
        <v>0.11853947722985718</v>
      </c>
      <c r="H118" s="3">
        <f t="shared" si="16"/>
        <v>31.203228790044562</v>
      </c>
      <c r="J118" s="18"/>
      <c r="M118" s="3">
        <f>SUM($E$105:E118)</f>
        <v>4514</v>
      </c>
      <c r="S118" s="47">
        <v>2</v>
      </c>
      <c r="T118" s="35">
        <f>SUM(B290:B295)</f>
        <v>166.78</v>
      </c>
      <c r="U118" s="32">
        <f>SUM(E290:E295)</f>
        <v>1697.1</v>
      </c>
      <c r="V118" s="32">
        <f>SUM(D290:D295)</f>
        <v>57.545999999999999</v>
      </c>
      <c r="W118" s="50">
        <f>U118/V118</f>
        <v>29.491189656970075</v>
      </c>
    </row>
    <row r="119" spans="1:23" s="1" customFormat="1">
      <c r="A119" s="88">
        <v>39224</v>
      </c>
      <c r="B119" s="1">
        <v>43.36</v>
      </c>
      <c r="C119" s="5">
        <v>3.6589999999999998</v>
      </c>
      <c r="D119" s="5">
        <v>11.85</v>
      </c>
      <c r="E119" s="1">
        <v>327.8</v>
      </c>
      <c r="G119" s="2">
        <f t="shared" si="15"/>
        <v>0.13227577791336179</v>
      </c>
      <c r="H119" s="3">
        <f t="shared" si="16"/>
        <v>27.662447257383967</v>
      </c>
      <c r="J119" s="18"/>
      <c r="M119" s="3">
        <f>SUM($E$105:E119)</f>
        <v>4841.8</v>
      </c>
      <c r="S119" s="47">
        <v>3</v>
      </c>
      <c r="T119" s="35">
        <f>SUM(B296:B298)</f>
        <v>113.43</v>
      </c>
      <c r="U119" s="32">
        <f>SUM(E296:E298)</f>
        <v>1048.0999999999999</v>
      </c>
      <c r="V119" s="32">
        <f>SUM(D296:D298)</f>
        <v>33.756999999999998</v>
      </c>
      <c r="W119" s="50">
        <f>U119/V119</f>
        <v>31.048375151820363</v>
      </c>
    </row>
    <row r="120" spans="1:23" s="1" customFormat="1">
      <c r="A120" s="88">
        <v>39232</v>
      </c>
      <c r="B120" s="1">
        <v>43.39</v>
      </c>
      <c r="C120" s="5">
        <v>3.6190000000000002</v>
      </c>
      <c r="D120" s="5">
        <v>11.99</v>
      </c>
      <c r="E120" s="1">
        <v>357.2</v>
      </c>
      <c r="G120" s="2">
        <f t="shared" si="15"/>
        <v>0.12147256438969765</v>
      </c>
      <c r="H120" s="3">
        <f t="shared" si="16"/>
        <v>29.791492910758965</v>
      </c>
      <c r="J120" s="18"/>
      <c r="M120" s="3">
        <f>SUM($E$105:E120)</f>
        <v>5199</v>
      </c>
      <c r="S120" s="47">
        <v>4</v>
      </c>
      <c r="T120" s="35">
        <f>SUM(B299:B302)</f>
        <v>154.99</v>
      </c>
      <c r="U120" s="32">
        <f>SUM(E299:E302)</f>
        <v>1342.5</v>
      </c>
      <c r="V120" s="32">
        <f>SUM(D299:D302)</f>
        <v>42.260000000000005</v>
      </c>
      <c r="W120" s="50">
        <f>U120/V120</f>
        <v>31.767628963558916</v>
      </c>
    </row>
    <row r="121" spans="1:23" s="1" customFormat="1">
      <c r="A121" s="88">
        <v>39246</v>
      </c>
      <c r="B121" s="1">
        <v>38.56</v>
      </c>
      <c r="C121" s="5">
        <v>3.4990000000000001</v>
      </c>
      <c r="D121" s="5">
        <v>11.021000000000001</v>
      </c>
      <c r="E121" s="3">
        <v>325</v>
      </c>
      <c r="G121" s="2">
        <f t="shared" si="15"/>
        <v>0.11864615384615386</v>
      </c>
      <c r="H121" s="3">
        <f t="shared" si="16"/>
        <v>29.489157063787314</v>
      </c>
      <c r="J121" s="18"/>
      <c r="M121" s="3">
        <f>SUM($E$105:E121)</f>
        <v>5524</v>
      </c>
      <c r="S121" s="47">
        <v>5</v>
      </c>
      <c r="T121" s="35">
        <f>SUM(B303:B305)</f>
        <v>129.22</v>
      </c>
      <c r="U121" s="32">
        <f>SUM(E303:E305)</f>
        <v>1092.4000000000001</v>
      </c>
      <c r="V121" s="32">
        <f>SUM(D303:D305)</f>
        <v>34.863999999999997</v>
      </c>
      <c r="W121" s="50">
        <f>U121/V121</f>
        <v>31.333180357962373</v>
      </c>
    </row>
    <row r="122" spans="1:23" s="1" customFormat="1">
      <c r="A122" s="88">
        <v>39253</v>
      </c>
      <c r="B122" s="1">
        <v>43.79</v>
      </c>
      <c r="C122" s="5">
        <v>3.399</v>
      </c>
      <c r="D122" s="5">
        <v>12.882</v>
      </c>
      <c r="E122" s="1">
        <v>405.1</v>
      </c>
      <c r="G122" s="2">
        <f t="shared" si="15"/>
        <v>0.10809676623056035</v>
      </c>
      <c r="H122" s="3">
        <f t="shared" si="16"/>
        <v>31.446980282564823</v>
      </c>
      <c r="J122" s="18"/>
      <c r="M122" s="3">
        <f>SUM($E$105:E122)</f>
        <v>5929.1</v>
      </c>
      <c r="S122" s="47">
        <v>6</v>
      </c>
      <c r="T122" s="35">
        <f>SUM(B306:B308)</f>
        <v>120.81</v>
      </c>
      <c r="U122" s="32">
        <f>SUM(E306:E308)</f>
        <v>1158.3</v>
      </c>
      <c r="V122" s="32">
        <f>SUM(D306:D308)</f>
        <v>35.363</v>
      </c>
      <c r="W122" s="50">
        <f t="shared" ref="W122:W128" si="18">U122/V122</f>
        <v>32.754573989763308</v>
      </c>
    </row>
    <row r="123" spans="1:23" s="1" customFormat="1">
      <c r="A123" s="88">
        <v>39260</v>
      </c>
      <c r="B123" s="1">
        <v>41.37</v>
      </c>
      <c r="C123" s="5">
        <v>3.2389999999999999</v>
      </c>
      <c r="D123" s="5">
        <v>12.773999999999999</v>
      </c>
      <c r="E123" s="1">
        <v>383.5</v>
      </c>
      <c r="G123" s="2">
        <f t="shared" si="15"/>
        <v>0.10787483702737939</v>
      </c>
      <c r="H123" s="3">
        <f t="shared" si="16"/>
        <v>30.021919524033194</v>
      </c>
      <c r="J123" s="18"/>
      <c r="M123" s="3">
        <f>SUM($E$105:E123)</f>
        <v>6312.6</v>
      </c>
      <c r="S123" s="47">
        <v>7</v>
      </c>
      <c r="T123" s="35">
        <f>SUM(B309)</f>
        <v>47.78</v>
      </c>
      <c r="U123" s="32">
        <f>SUM(E309)</f>
        <v>274.3</v>
      </c>
      <c r="V123" s="32">
        <f>SUM(D309)</f>
        <v>12.445</v>
      </c>
      <c r="W123" s="50">
        <f t="shared" si="18"/>
        <v>22.040980313378867</v>
      </c>
    </row>
    <row r="124" spans="1:23" s="1" customFormat="1">
      <c r="A124" s="88">
        <v>39266</v>
      </c>
      <c r="B124" s="1">
        <v>37.36</v>
      </c>
      <c r="C124" s="5">
        <v>3.1389999999999998</v>
      </c>
      <c r="D124" s="5">
        <v>11.903</v>
      </c>
      <c r="E124" s="1">
        <v>344.4</v>
      </c>
      <c r="G124" s="2">
        <f t="shared" si="15"/>
        <v>0.10847851335656214</v>
      </c>
      <c r="H124" s="3">
        <f t="shared" si="16"/>
        <v>28.933882214567753</v>
      </c>
      <c r="I124" s="27" t="s">
        <v>80</v>
      </c>
      <c r="J124" s="18"/>
      <c r="K124" s="2">
        <v>383</v>
      </c>
      <c r="M124" s="3">
        <f>SUM($E$105:E124)</f>
        <v>6657</v>
      </c>
      <c r="S124" s="47">
        <v>8</v>
      </c>
      <c r="T124" s="35">
        <f>SUM(B310:B311)</f>
        <v>96.960000000000008</v>
      </c>
      <c r="U124" s="32">
        <f>SUM(E310:E311)</f>
        <v>704.9</v>
      </c>
      <c r="V124" s="32">
        <f>SUM(D310:D311)</f>
        <v>25.987000000000002</v>
      </c>
      <c r="W124" s="50">
        <f t="shared" si="18"/>
        <v>27.125101012044482</v>
      </c>
    </row>
    <row r="125" spans="1:23" s="1" customFormat="1">
      <c r="A125" s="88">
        <v>39275</v>
      </c>
      <c r="B125" s="1">
        <v>46.12</v>
      </c>
      <c r="C125" s="5">
        <v>3.4590000000000001</v>
      </c>
      <c r="D125" s="5">
        <v>13.333</v>
      </c>
      <c r="E125" s="1">
        <v>398.2</v>
      </c>
      <c r="G125" s="2">
        <f t="shared" si="15"/>
        <v>0.11582119537920643</v>
      </c>
      <c r="H125" s="3">
        <f t="shared" si="16"/>
        <v>29.865746643666089</v>
      </c>
      <c r="J125" s="18"/>
      <c r="M125" s="3">
        <f>SUM($E$125:E125)</f>
        <v>398.2</v>
      </c>
      <c r="S125" s="47">
        <v>9</v>
      </c>
      <c r="T125" s="35">
        <f>SUM(B312)</f>
        <v>46.9</v>
      </c>
      <c r="U125" s="32">
        <f>SUM(E312)</f>
        <v>341.8</v>
      </c>
      <c r="V125" s="32">
        <f>SUM(D312)</f>
        <v>13.103</v>
      </c>
      <c r="W125" s="50">
        <f t="shared" si="18"/>
        <v>26.08562924521102</v>
      </c>
    </row>
    <row r="126" spans="1:23" s="1" customFormat="1">
      <c r="A126" s="88">
        <v>39282</v>
      </c>
      <c r="B126" s="1">
        <v>42.36</v>
      </c>
      <c r="C126" s="5">
        <v>3.419</v>
      </c>
      <c r="D126" s="5">
        <v>12.388999999999999</v>
      </c>
      <c r="E126" s="1">
        <v>402.5</v>
      </c>
      <c r="G126" s="2">
        <f t="shared" si="15"/>
        <v>0.10524223602484471</v>
      </c>
      <c r="H126" s="3">
        <f t="shared" si="16"/>
        <v>32.488497861005733</v>
      </c>
      <c r="J126" s="18"/>
      <c r="M126" s="3">
        <f>SUM($E$125:E126)</f>
        <v>800.7</v>
      </c>
      <c r="S126" s="47">
        <v>10</v>
      </c>
      <c r="T126" s="35">
        <f>SUM(B313:B314)</f>
        <v>84.64</v>
      </c>
      <c r="U126" s="32">
        <f>SUM(E313:E314)</f>
        <v>635.29999999999995</v>
      </c>
      <c r="V126" s="32">
        <f>SUM(D313:D314)</f>
        <v>25.085000000000001</v>
      </c>
      <c r="W126" s="50">
        <f t="shared" si="18"/>
        <v>25.32589196731114</v>
      </c>
    </row>
    <row r="127" spans="1:23" s="1" customFormat="1">
      <c r="A127" s="88">
        <v>39284</v>
      </c>
      <c r="B127" s="1">
        <v>28.85</v>
      </c>
      <c r="C127" s="5">
        <v>3.0990000000000002</v>
      </c>
      <c r="D127" s="5">
        <v>9.3079999999999998</v>
      </c>
      <c r="E127" s="1">
        <v>292.10000000000002</v>
      </c>
      <c r="G127" s="2">
        <f t="shared" si="15"/>
        <v>9.8767545361177669E-2</v>
      </c>
      <c r="H127" s="3">
        <f t="shared" si="16"/>
        <v>31.381607219596049</v>
      </c>
      <c r="J127" s="18"/>
      <c r="M127" s="3">
        <f>SUM($E$125:E127)</f>
        <v>1092.8000000000002</v>
      </c>
      <c r="S127" s="47">
        <v>11</v>
      </c>
      <c r="T127" s="35">
        <f>SUM(B315)</f>
        <v>42.48</v>
      </c>
      <c r="U127" s="32">
        <f>SUM(E315)</f>
        <v>305.3</v>
      </c>
      <c r="V127" s="32">
        <f>SUM(D315)</f>
        <v>12.318</v>
      </c>
      <c r="W127" s="50">
        <f t="shared" si="18"/>
        <v>24.784867673323593</v>
      </c>
    </row>
    <row r="128" spans="1:23" s="1" customFormat="1">
      <c r="A128" s="88">
        <v>39284</v>
      </c>
      <c r="B128" s="1">
        <v>29.26</v>
      </c>
      <c r="C128" s="5">
        <v>3.1890000000000001</v>
      </c>
      <c r="D128" s="5">
        <v>9.1760000000000002</v>
      </c>
      <c r="E128" s="1">
        <v>314.5</v>
      </c>
      <c r="G128" s="2">
        <f t="shared" si="15"/>
        <v>9.3036565977742458E-2</v>
      </c>
      <c r="H128" s="3">
        <f t="shared" si="16"/>
        <v>34.274193548387096</v>
      </c>
      <c r="J128" s="18"/>
      <c r="M128" s="3">
        <f>SUM($E$125:E128)</f>
        <v>1407.3000000000002</v>
      </c>
      <c r="S128" s="51">
        <v>12</v>
      </c>
      <c r="T128" s="57">
        <f>SUM(B316:B317)</f>
        <v>79.009999999999991</v>
      </c>
      <c r="U128" s="53">
        <f>SUM(E316:E317)</f>
        <v>574.1</v>
      </c>
      <c r="V128" s="53">
        <f>SUM(D316:D317)</f>
        <v>23.177</v>
      </c>
      <c r="W128" s="54">
        <f t="shared" si="18"/>
        <v>24.770246364930752</v>
      </c>
    </row>
    <row r="129" spans="1:23" s="1" customFormat="1">
      <c r="A129" s="88">
        <v>39291</v>
      </c>
      <c r="B129" s="1">
        <v>17.04</v>
      </c>
      <c r="C129" s="5">
        <v>2.879</v>
      </c>
      <c r="D129" s="5">
        <v>5.9180000000000001</v>
      </c>
      <c r="E129" s="3">
        <v>194</v>
      </c>
      <c r="G129" s="2">
        <f t="shared" si="15"/>
        <v>8.7835051546391749E-2</v>
      </c>
      <c r="H129" s="3">
        <f t="shared" si="16"/>
        <v>32.781345049003043</v>
      </c>
      <c r="J129" s="18"/>
      <c r="M129" s="3">
        <f>SUM($E$125:E129)</f>
        <v>1601.3000000000002</v>
      </c>
    </row>
    <row r="130" spans="1:23" s="1" customFormat="1">
      <c r="A130" s="88">
        <v>39291</v>
      </c>
      <c r="B130" s="1">
        <v>23.38</v>
      </c>
      <c r="C130" s="5">
        <v>3.0990000000000002</v>
      </c>
      <c r="D130" s="5">
        <v>7.5449999999999999</v>
      </c>
      <c r="E130" s="1">
        <v>265.2</v>
      </c>
      <c r="G130" s="2">
        <f t="shared" si="15"/>
        <v>8.8159879336349931E-2</v>
      </c>
      <c r="H130" s="3">
        <f t="shared" si="16"/>
        <v>35.14910536779324</v>
      </c>
      <c r="J130" s="18"/>
      <c r="M130" s="3">
        <f>SUM($E$125:E130)</f>
        <v>1866.5000000000002</v>
      </c>
    </row>
    <row r="131" spans="1:23" s="1" customFormat="1">
      <c r="A131" s="88">
        <v>39291</v>
      </c>
      <c r="B131" s="1">
        <v>19.850000000000001</v>
      </c>
      <c r="C131" s="5">
        <v>3.3490000000000002</v>
      </c>
      <c r="D131" s="5">
        <v>5.9260000000000002</v>
      </c>
      <c r="E131" s="1">
        <v>248.6</v>
      </c>
      <c r="G131" s="2">
        <f t="shared" si="15"/>
        <v>7.9847144006436055E-2</v>
      </c>
      <c r="H131" s="3">
        <f t="shared" si="16"/>
        <v>41.950725615929798</v>
      </c>
      <c r="J131" s="18"/>
      <c r="M131" s="3">
        <f>SUM($E$125:E131)</f>
        <v>2115.1000000000004</v>
      </c>
    </row>
    <row r="132" spans="1:23" s="1" customFormat="1">
      <c r="A132" s="88">
        <v>39296</v>
      </c>
      <c r="B132" s="1">
        <v>39.53</v>
      </c>
      <c r="C132" s="5">
        <v>3.1789999999999998</v>
      </c>
      <c r="D132" s="5">
        <v>12.433999999999999</v>
      </c>
      <c r="E132" s="1">
        <v>359.9</v>
      </c>
      <c r="G132" s="2">
        <f t="shared" si="15"/>
        <v>0.1098360655737705</v>
      </c>
      <c r="H132" s="3">
        <f t="shared" si="16"/>
        <v>28.944828695512303</v>
      </c>
      <c r="J132" s="18"/>
      <c r="M132" s="3">
        <f>SUM($E$125:E132)</f>
        <v>2475.0000000000005</v>
      </c>
      <c r="S132" s="42"/>
      <c r="T132" s="43">
        <v>2012</v>
      </c>
      <c r="U132" s="44"/>
      <c r="V132" s="45"/>
      <c r="W132" s="46"/>
    </row>
    <row r="133" spans="1:23" s="1" customFormat="1">
      <c r="A133" s="88">
        <v>39304</v>
      </c>
      <c r="B133" s="1">
        <v>31.87</v>
      </c>
      <c r="C133" s="5">
        <v>3.1190000000000002</v>
      </c>
      <c r="D133" s="5">
        <v>10.217000000000001</v>
      </c>
      <c r="E133" s="1">
        <v>364.8</v>
      </c>
      <c r="G133" s="2">
        <f t="shared" si="15"/>
        <v>8.7362938596491233E-2</v>
      </c>
      <c r="H133" s="3">
        <f t="shared" si="16"/>
        <v>35.705197220319079</v>
      </c>
      <c r="J133" s="18"/>
      <c r="M133" s="3">
        <f>SUM($E$125:E133)</f>
        <v>2839.8000000000006</v>
      </c>
      <c r="S133" s="55" t="s">
        <v>78</v>
      </c>
      <c r="T133" s="56" t="s">
        <v>67</v>
      </c>
      <c r="U133" s="57" t="s">
        <v>68</v>
      </c>
      <c r="V133" s="58" t="s">
        <v>69</v>
      </c>
      <c r="W133" s="54" t="s">
        <v>70</v>
      </c>
    </row>
    <row r="134" spans="1:23" s="1" customFormat="1">
      <c r="A134" s="88">
        <v>39311</v>
      </c>
      <c r="B134" s="1">
        <v>34.01</v>
      </c>
      <c r="C134" s="5">
        <v>2.9990000000000001</v>
      </c>
      <c r="D134" s="5">
        <v>11.340999999999999</v>
      </c>
      <c r="E134" s="1">
        <v>325.3</v>
      </c>
      <c r="G134" s="2">
        <f t="shared" si="15"/>
        <v>0.10454964648017213</v>
      </c>
      <c r="H134" s="3">
        <f t="shared" si="16"/>
        <v>28.683537606912974</v>
      </c>
      <c r="J134" s="18"/>
      <c r="M134" s="3">
        <f>SUM($E$125:E134)</f>
        <v>3165.1000000000008</v>
      </c>
      <c r="S134" s="47">
        <v>1</v>
      </c>
      <c r="T134" s="35"/>
      <c r="U134" s="32"/>
      <c r="V134" s="35"/>
      <c r="W134" s="50"/>
    </row>
    <row r="135" spans="1:23" s="1" customFormat="1">
      <c r="A135" s="88">
        <v>39331</v>
      </c>
      <c r="B135" s="1">
        <v>41.61</v>
      </c>
      <c r="C135" s="5">
        <v>3.2589999999999999</v>
      </c>
      <c r="D135" s="5">
        <v>12.766999999999999</v>
      </c>
      <c r="E135" s="1">
        <v>369.3</v>
      </c>
      <c r="G135" s="2">
        <f t="shared" si="15"/>
        <v>0.11267262388302193</v>
      </c>
      <c r="H135" s="3">
        <f t="shared" si="16"/>
        <v>28.926137698754605</v>
      </c>
      <c r="J135" s="18"/>
      <c r="M135" s="3">
        <f>SUM($E$125:E135)</f>
        <v>3534.400000000001</v>
      </c>
      <c r="S135" s="47">
        <v>2</v>
      </c>
      <c r="T135" s="35"/>
      <c r="U135" s="32"/>
      <c r="V135" s="35"/>
      <c r="W135" s="50"/>
    </row>
    <row r="136" spans="1:23" s="1" customFormat="1">
      <c r="A136" s="88">
        <v>39339</v>
      </c>
      <c r="B136" s="1">
        <v>41.07</v>
      </c>
      <c r="C136" s="5">
        <v>3.1589999999999998</v>
      </c>
      <c r="D136" s="5">
        <v>13</v>
      </c>
      <c r="E136" s="3">
        <v>394</v>
      </c>
      <c r="G136" s="2">
        <f t="shared" si="15"/>
        <v>0.10423857868020305</v>
      </c>
      <c r="H136" s="3">
        <f t="shared" si="16"/>
        <v>30.307692307692307</v>
      </c>
      <c r="J136" s="18"/>
      <c r="M136" s="3">
        <f>SUM($E$125:E136)</f>
        <v>3928.400000000001</v>
      </c>
      <c r="S136" s="47">
        <v>3</v>
      </c>
      <c r="T136" s="35"/>
      <c r="U136" s="32"/>
      <c r="V136" s="35"/>
      <c r="W136" s="50"/>
    </row>
    <row r="137" spans="1:23" s="1" customFormat="1">
      <c r="A137" s="88">
        <v>39348</v>
      </c>
      <c r="B137" s="1">
        <v>37.26</v>
      </c>
      <c r="C137" s="5">
        <v>2.879</v>
      </c>
      <c r="D137" s="5">
        <v>12.941000000000001</v>
      </c>
      <c r="E137" s="3">
        <v>387.8</v>
      </c>
      <c r="G137" s="2">
        <f t="shared" si="15"/>
        <v>9.6080453842186692E-2</v>
      </c>
      <c r="H137" s="3">
        <f t="shared" si="16"/>
        <v>29.966772274167376</v>
      </c>
      <c r="J137" s="18"/>
      <c r="M137" s="3">
        <f>SUM($E$125:E137)</f>
        <v>4316.2000000000007</v>
      </c>
      <c r="S137" s="47">
        <v>4</v>
      </c>
      <c r="T137" s="35"/>
      <c r="U137" s="32"/>
      <c r="V137" s="35"/>
      <c r="W137" s="50"/>
    </row>
    <row r="138" spans="1:23" s="1" customFormat="1">
      <c r="A138" s="88">
        <v>39353</v>
      </c>
      <c r="B138" s="1">
        <v>34.43</v>
      </c>
      <c r="C138" s="5">
        <v>3.0590000000000002</v>
      </c>
      <c r="D138" s="5">
        <v>11.256</v>
      </c>
      <c r="E138" s="3">
        <v>369.9</v>
      </c>
      <c r="G138" s="2">
        <f t="shared" si="15"/>
        <v>9.3079210597458772E-2</v>
      </c>
      <c r="H138" s="3">
        <f t="shared" si="16"/>
        <v>32.862473347547969</v>
      </c>
      <c r="J138" s="18"/>
      <c r="M138" s="3">
        <f>SUM($E$125:E138)</f>
        <v>4686.1000000000004</v>
      </c>
      <c r="S138" s="47">
        <v>5</v>
      </c>
      <c r="T138" s="35"/>
      <c r="U138" s="32"/>
      <c r="V138" s="35"/>
      <c r="W138" s="50"/>
    </row>
    <row r="139" spans="1:23" s="1" customFormat="1">
      <c r="A139" s="88">
        <v>39359</v>
      </c>
      <c r="B139" s="1">
        <v>37.57</v>
      </c>
      <c r="C139" s="5">
        <v>2.9790000000000001</v>
      </c>
      <c r="D139" s="5">
        <v>12.611000000000001</v>
      </c>
      <c r="E139" s="3">
        <v>372.2</v>
      </c>
      <c r="G139" s="2">
        <f t="shared" si="15"/>
        <v>0.10094035464803869</v>
      </c>
      <c r="H139" s="3">
        <f t="shared" si="16"/>
        <v>29.513916422171118</v>
      </c>
      <c r="J139" s="18"/>
      <c r="M139" s="3">
        <f>SUM($E$125:E139)</f>
        <v>5058.3</v>
      </c>
      <c r="S139" s="47">
        <v>6</v>
      </c>
      <c r="T139" s="35"/>
      <c r="U139" s="32"/>
      <c r="V139" s="35"/>
      <c r="W139" s="50"/>
    </row>
    <row r="140" spans="1:23" s="1" customFormat="1">
      <c r="A140" s="88">
        <v>39362</v>
      </c>
      <c r="B140" s="1">
        <v>21.76</v>
      </c>
      <c r="C140" s="5">
        <v>2.7890000000000001</v>
      </c>
      <c r="D140" s="5">
        <v>7.8029999999999999</v>
      </c>
      <c r="E140" s="3">
        <v>251</v>
      </c>
      <c r="G140" s="2">
        <f t="shared" si="15"/>
        <v>8.6693227091633476E-2</v>
      </c>
      <c r="H140" s="3">
        <f t="shared" si="16"/>
        <v>32.167115212097912</v>
      </c>
      <c r="J140" s="18"/>
      <c r="M140" s="3">
        <f>SUM($E$125:E140)</f>
        <v>5309.3</v>
      </c>
      <c r="S140" s="47">
        <v>7</v>
      </c>
      <c r="T140" s="35"/>
      <c r="U140" s="32"/>
      <c r="V140" s="35"/>
      <c r="W140" s="50"/>
    </row>
    <row r="141" spans="1:23" s="1" customFormat="1">
      <c r="A141" s="88">
        <v>39369</v>
      </c>
      <c r="B141" s="1">
        <v>31.11</v>
      </c>
      <c r="C141" s="5">
        <v>2.859</v>
      </c>
      <c r="D141" s="5">
        <v>10.882</v>
      </c>
      <c r="E141" s="3">
        <f>323.5+0.3</f>
        <v>323.8</v>
      </c>
      <c r="G141" s="2">
        <f t="shared" si="15"/>
        <v>9.6077825818406418E-2</v>
      </c>
      <c r="H141" s="3">
        <f t="shared" si="16"/>
        <v>29.755559639772102</v>
      </c>
      <c r="J141" s="18"/>
      <c r="M141" s="3">
        <f>SUM($E$125:E141)</f>
        <v>5633.1</v>
      </c>
      <c r="S141" s="47">
        <v>8</v>
      </c>
      <c r="T141" s="35">
        <f>SUM(B320)</f>
        <v>49.23</v>
      </c>
      <c r="U141" s="35">
        <f>SUM(E320)</f>
        <v>304.3</v>
      </c>
      <c r="V141" s="35">
        <f>SUM(D320)</f>
        <v>12.31</v>
      </c>
      <c r="W141" s="50">
        <f>U141/V141</f>
        <v>24.71974004874086</v>
      </c>
    </row>
    <row r="142" spans="1:23" s="1" customFormat="1">
      <c r="A142" s="88">
        <v>39374</v>
      </c>
      <c r="B142" s="1">
        <v>30.99</v>
      </c>
      <c r="C142" s="5">
        <v>2.899</v>
      </c>
      <c r="D142" s="5">
        <v>10.691000000000001</v>
      </c>
      <c r="E142" s="3">
        <v>333.5</v>
      </c>
      <c r="G142" s="2">
        <f t="shared" ref="G142:G206" si="19">B142/E142</f>
        <v>9.2923538230884548E-2</v>
      </c>
      <c r="H142" s="3">
        <f t="shared" ref="H142:H206" si="20">E142/D142</f>
        <v>31.194462632120473</v>
      </c>
      <c r="J142" s="18"/>
      <c r="M142" s="3">
        <f>SUM($E$125:E142)</f>
        <v>5966.6</v>
      </c>
      <c r="S142" s="47">
        <v>9</v>
      </c>
      <c r="T142" s="35"/>
      <c r="U142" s="35"/>
      <c r="V142" s="35"/>
      <c r="W142" s="50"/>
    </row>
    <row r="143" spans="1:23" s="1" customFormat="1">
      <c r="A143" s="88">
        <v>39379</v>
      </c>
      <c r="B143" s="1">
        <v>36.380000000000003</v>
      </c>
      <c r="C143" s="5">
        <v>2.859</v>
      </c>
      <c r="D143" s="5">
        <v>12.725</v>
      </c>
      <c r="E143" s="3">
        <v>359.6</v>
      </c>
      <c r="G143" s="2">
        <f t="shared" si="19"/>
        <v>0.10116796440489433</v>
      </c>
      <c r="H143" s="3">
        <f t="shared" si="20"/>
        <v>28.259332023575642</v>
      </c>
      <c r="I143" s="27" t="s">
        <v>79</v>
      </c>
      <c r="J143" s="18"/>
      <c r="K143" s="2">
        <v>288.85000000000002</v>
      </c>
      <c r="M143" s="3">
        <f>SUM($E$125:E143)</f>
        <v>6326.2000000000007</v>
      </c>
      <c r="S143" s="47">
        <v>10</v>
      </c>
      <c r="T143" s="35">
        <f>SUM(B322:B323)</f>
        <v>90.07</v>
      </c>
      <c r="U143" s="35">
        <f>SUM(E322:E323)</f>
        <v>570.1</v>
      </c>
      <c r="V143" s="35">
        <f>SUM(D322:D323)</f>
        <v>24.02</v>
      </c>
      <c r="W143" s="50">
        <f>U143/V143</f>
        <v>23.734388009991676</v>
      </c>
    </row>
    <row r="144" spans="1:23" s="1" customFormat="1">
      <c r="A144" s="88">
        <v>39385</v>
      </c>
      <c r="B144" s="1">
        <v>31.64</v>
      </c>
      <c r="C144" s="5">
        <v>2.9990000000000001</v>
      </c>
      <c r="D144" s="5">
        <v>10.55</v>
      </c>
      <c r="E144" s="3">
        <v>291.3</v>
      </c>
      <c r="G144" s="2">
        <f t="shared" si="19"/>
        <v>0.10861654651561964</v>
      </c>
      <c r="H144" s="3">
        <f t="shared" si="20"/>
        <v>27.611374407582936</v>
      </c>
      <c r="I144" s="18"/>
      <c r="J144" s="18"/>
      <c r="K144" s="2"/>
      <c r="M144" s="3">
        <f>SUM($E$125:E144)</f>
        <v>6617.5000000000009</v>
      </c>
      <c r="S144" s="47">
        <v>11</v>
      </c>
      <c r="T144" s="35">
        <f>SUM(B324)</f>
        <v>43.17</v>
      </c>
      <c r="U144" s="35">
        <f>SUM(E324)</f>
        <v>290.10000000000002</v>
      </c>
      <c r="V144" s="35">
        <f>SUM(D324)</f>
        <v>12.775</v>
      </c>
      <c r="W144" s="50">
        <f>U144/V144</f>
        <v>22.708414872798436</v>
      </c>
    </row>
    <row r="145" spans="1:23" s="1" customFormat="1">
      <c r="A145" s="88">
        <v>39391</v>
      </c>
      <c r="B145" s="1">
        <v>36.36</v>
      </c>
      <c r="C145" s="5">
        <v>3.0990000000000002</v>
      </c>
      <c r="D145" s="5">
        <v>11.733000000000001</v>
      </c>
      <c r="E145" s="3">
        <v>335.1</v>
      </c>
      <c r="G145" s="2">
        <f t="shared" si="19"/>
        <v>0.10850492390331244</v>
      </c>
      <c r="H145" s="3">
        <f t="shared" si="20"/>
        <v>28.560470467911021</v>
      </c>
      <c r="I145" s="18"/>
      <c r="J145" s="18"/>
      <c r="K145" s="2"/>
      <c r="M145" s="3">
        <f>SUM($E$125:E145)</f>
        <v>6952.6000000000013</v>
      </c>
      <c r="S145" s="51">
        <v>12</v>
      </c>
      <c r="T145" s="57">
        <f>SUM(B325)</f>
        <v>42.29</v>
      </c>
      <c r="U145" s="57">
        <f>SUM(E325)</f>
        <v>297.2</v>
      </c>
      <c r="V145" s="57">
        <f>SUM(D325)</f>
        <v>12.297000000000001</v>
      </c>
      <c r="W145" s="54">
        <f>U145/V145</f>
        <v>24.168496381231193</v>
      </c>
    </row>
    <row r="146" spans="1:23" s="1" customFormat="1">
      <c r="A146" s="88">
        <v>39405</v>
      </c>
      <c r="B146" s="1">
        <v>45.75</v>
      </c>
      <c r="C146" s="5">
        <v>3.5990000000000002</v>
      </c>
      <c r="D146" s="5">
        <v>12.712</v>
      </c>
      <c r="E146" s="3">
        <v>350.1</v>
      </c>
      <c r="G146" s="2">
        <f t="shared" si="19"/>
        <v>0.13067694944301628</v>
      </c>
      <c r="H146" s="3">
        <f t="shared" si="20"/>
        <v>27.540906230333544</v>
      </c>
      <c r="I146" s="18"/>
      <c r="J146" s="18"/>
      <c r="K146" s="2"/>
      <c r="M146" s="3">
        <f>SUM($E$125:E146)</f>
        <v>7302.7000000000016</v>
      </c>
    </row>
    <row r="147" spans="1:23" s="1" customFormat="1">
      <c r="A147" s="88">
        <v>39410</v>
      </c>
      <c r="B147" s="1">
        <v>32.89</v>
      </c>
      <c r="C147" s="5">
        <v>2.9590000000000001</v>
      </c>
      <c r="D147" s="5">
        <v>11.116</v>
      </c>
      <c r="E147" s="3">
        <v>308.39999999999998</v>
      </c>
      <c r="G147" s="2">
        <f t="shared" si="19"/>
        <v>0.10664721141374839</v>
      </c>
      <c r="H147" s="3">
        <f t="shared" si="20"/>
        <v>27.743792731198273</v>
      </c>
      <c r="I147" s="18"/>
      <c r="J147" s="18"/>
      <c r="K147" s="2"/>
      <c r="M147" s="3">
        <f>SUM($E$125:E147)</f>
        <v>7611.1000000000013</v>
      </c>
    </row>
    <row r="148" spans="1:23" s="1" customFormat="1">
      <c r="A148" s="88">
        <v>39419</v>
      </c>
      <c r="B148" s="1">
        <v>39.65</v>
      </c>
      <c r="C148" s="5">
        <v>3.1190000000000002</v>
      </c>
      <c r="D148" s="5">
        <v>12.711</v>
      </c>
      <c r="E148" s="3">
        <v>359.6</v>
      </c>
      <c r="G148" s="2">
        <f t="shared" si="19"/>
        <v>0.11026140155728587</v>
      </c>
      <c r="H148" s="3">
        <f t="shared" si="20"/>
        <v>28.290457084415074</v>
      </c>
      <c r="I148" s="18"/>
      <c r="J148" s="18"/>
      <c r="K148" s="2"/>
      <c r="M148" s="3">
        <f>SUM($E$125:E148)</f>
        <v>7970.7000000000016</v>
      </c>
    </row>
    <row r="149" spans="1:23" s="1" customFormat="1">
      <c r="A149" s="88">
        <v>39427</v>
      </c>
      <c r="B149" s="1">
        <v>36.07</v>
      </c>
      <c r="C149" s="5">
        <v>3.0790000000000002</v>
      </c>
      <c r="D149" s="5">
        <v>11.715</v>
      </c>
      <c r="E149" s="3">
        <v>308.5</v>
      </c>
      <c r="G149" s="2">
        <f t="shared" si="19"/>
        <v>0.11692058346839546</v>
      </c>
      <c r="H149" s="3">
        <f t="shared" si="20"/>
        <v>26.333760136577038</v>
      </c>
      <c r="I149" s="18"/>
      <c r="J149" s="18"/>
      <c r="K149" s="2"/>
      <c r="M149" s="3">
        <f>SUM($E$125:E149)</f>
        <v>8279.2000000000007</v>
      </c>
      <c r="S149" s="42"/>
      <c r="T149" s="43">
        <v>2013</v>
      </c>
      <c r="U149" s="44"/>
      <c r="V149" s="45"/>
      <c r="W149" s="46"/>
    </row>
    <row r="150" spans="1:23" s="1" customFormat="1">
      <c r="A150" s="88">
        <v>39433</v>
      </c>
      <c r="B150" s="1">
        <v>34.22</v>
      </c>
      <c r="C150" s="5">
        <v>3.0790000000000002</v>
      </c>
      <c r="D150" s="5">
        <v>11.113</v>
      </c>
      <c r="E150" s="3">
        <v>295</v>
      </c>
      <c r="G150" s="2">
        <f t="shared" si="19"/>
        <v>0.11599999999999999</v>
      </c>
      <c r="H150" s="3">
        <f t="shared" si="20"/>
        <v>26.545487267164582</v>
      </c>
      <c r="I150" s="18"/>
      <c r="J150" s="18"/>
      <c r="K150" s="2"/>
      <c r="M150" s="3">
        <f>SUM($E$125:E150)</f>
        <v>8574.2000000000007</v>
      </c>
      <c r="S150" s="55" t="s">
        <v>78</v>
      </c>
      <c r="T150" s="56" t="s">
        <v>67</v>
      </c>
      <c r="U150" s="57" t="s">
        <v>68</v>
      </c>
      <c r="V150" s="58" t="s">
        <v>69</v>
      </c>
      <c r="W150" s="54" t="s">
        <v>70</v>
      </c>
    </row>
    <row r="151" spans="1:23" s="1" customFormat="1">
      <c r="A151" s="88">
        <v>39436</v>
      </c>
      <c r="B151" s="2">
        <v>21.1</v>
      </c>
      <c r="C151" s="5">
        <v>3.0590000000000002</v>
      </c>
      <c r="D151" s="5">
        <v>6.899</v>
      </c>
      <c r="E151" s="3">
        <v>190.3</v>
      </c>
      <c r="G151" s="2">
        <f t="shared" si="19"/>
        <v>0.11087756174461377</v>
      </c>
      <c r="H151" s="3">
        <f t="shared" si="20"/>
        <v>27.583707783736774</v>
      </c>
      <c r="I151" s="27" t="s">
        <v>82</v>
      </c>
      <c r="J151" s="18"/>
      <c r="K151" s="2">
        <f>25+6.64</f>
        <v>31.64</v>
      </c>
      <c r="M151" s="3">
        <f>SUM($E$151:E151)</f>
        <v>190.3</v>
      </c>
      <c r="S151" s="47">
        <v>1</v>
      </c>
      <c r="T151" s="35">
        <f>SUM(B326)</f>
        <v>43.12</v>
      </c>
      <c r="U151" s="32">
        <f>SUM(E326)</f>
        <v>296.10000000000002</v>
      </c>
      <c r="V151" s="35">
        <f>SUM(D326)</f>
        <v>12.502000000000001</v>
      </c>
      <c r="W151" s="50">
        <f>U151/V151</f>
        <v>23.684210526315791</v>
      </c>
    </row>
    <row r="152" spans="1:23" s="1" customFormat="1">
      <c r="A152" s="88">
        <v>39437</v>
      </c>
      <c r="B152" s="2">
        <v>27.33</v>
      </c>
      <c r="C152" s="5">
        <v>2.9289999999999998</v>
      </c>
      <c r="D152" s="5">
        <v>9.3320000000000007</v>
      </c>
      <c r="E152" s="3">
        <v>256.60000000000002</v>
      </c>
      <c r="G152" s="2">
        <f t="shared" si="19"/>
        <v>0.10650818394388151</v>
      </c>
      <c r="H152" s="3">
        <f t="shared" si="20"/>
        <v>27.496785255036436</v>
      </c>
      <c r="I152" s="27"/>
      <c r="J152" s="18"/>
      <c r="K152" s="2"/>
      <c r="M152" s="3">
        <f>SUM($E$151:E152)</f>
        <v>446.90000000000003</v>
      </c>
      <c r="S152" s="47">
        <v>2</v>
      </c>
      <c r="T152" s="35">
        <f>SUM(B327:B328)</f>
        <v>81.27000000000001</v>
      </c>
      <c r="U152" s="32">
        <f>SUM(E327:E328)</f>
        <v>560</v>
      </c>
      <c r="V152" s="35">
        <f>SUM(D327:D328)</f>
        <v>22.512999999999998</v>
      </c>
      <c r="W152" s="50">
        <f>U152/V152</f>
        <v>24.874516945764672</v>
      </c>
    </row>
    <row r="153" spans="1:23" s="1" customFormat="1">
      <c r="A153" s="88">
        <v>39437</v>
      </c>
      <c r="B153" s="2">
        <v>21.16</v>
      </c>
      <c r="C153" s="5">
        <v>3.0390000000000001</v>
      </c>
      <c r="D153" s="5">
        <v>6.9619999999999997</v>
      </c>
      <c r="E153" s="3">
        <v>214.7</v>
      </c>
      <c r="G153" s="2">
        <f t="shared" si="19"/>
        <v>9.8556124825337682E-2</v>
      </c>
      <c r="H153" s="3">
        <f t="shared" si="20"/>
        <v>30.838839413961505</v>
      </c>
      <c r="I153" s="27"/>
      <c r="J153" s="18"/>
      <c r="K153" s="2"/>
      <c r="M153" s="3">
        <f>SUM($E$151:E153)</f>
        <v>661.6</v>
      </c>
      <c r="S153" s="47">
        <v>3</v>
      </c>
      <c r="T153" s="35">
        <f>SUM(B329:B330)</f>
        <v>95.92</v>
      </c>
      <c r="U153" s="32">
        <f>SUM(E329:E330)</f>
        <v>575.6</v>
      </c>
      <c r="V153" s="35">
        <f>SUM(D329:D330)</f>
        <v>25.182000000000002</v>
      </c>
      <c r="W153" s="50">
        <f>U153/V153</f>
        <v>22.857596696052735</v>
      </c>
    </row>
    <row r="154" spans="1:23" s="1" customFormat="1">
      <c r="A154" s="88">
        <v>39438</v>
      </c>
      <c r="B154" s="2">
        <v>36.25</v>
      </c>
      <c r="C154" s="5">
        <v>3.169</v>
      </c>
      <c r="D154" s="5">
        <v>11.438000000000001</v>
      </c>
      <c r="E154" s="3">
        <v>325.3</v>
      </c>
      <c r="G154" s="2">
        <f t="shared" si="19"/>
        <v>0.11143559790962189</v>
      </c>
      <c r="H154" s="3">
        <f t="shared" si="20"/>
        <v>28.440286763420179</v>
      </c>
      <c r="I154" s="27"/>
      <c r="J154" s="18"/>
      <c r="K154" s="2"/>
      <c r="M154" s="3">
        <f>SUM($E$151:E154)</f>
        <v>986.90000000000009</v>
      </c>
      <c r="S154" s="47">
        <v>4</v>
      </c>
      <c r="T154" s="35">
        <v>0</v>
      </c>
      <c r="U154" s="32">
        <v>0</v>
      </c>
      <c r="V154" s="35">
        <v>0</v>
      </c>
      <c r="W154" s="50"/>
    </row>
    <row r="155" spans="1:23" s="1" customFormat="1">
      <c r="A155" s="88">
        <v>39442</v>
      </c>
      <c r="B155" s="2">
        <v>35.82</v>
      </c>
      <c r="C155" s="5">
        <v>3.1989999999999998</v>
      </c>
      <c r="D155" s="5">
        <v>11.198</v>
      </c>
      <c r="E155" s="3">
        <v>295.8</v>
      </c>
      <c r="G155" s="2">
        <f t="shared" si="19"/>
        <v>0.12109533468559837</v>
      </c>
      <c r="H155" s="3">
        <f t="shared" si="20"/>
        <v>26.415431327022684</v>
      </c>
      <c r="I155" s="27" t="s">
        <v>84</v>
      </c>
      <c r="J155" s="29"/>
      <c r="K155" s="2">
        <v>24</v>
      </c>
      <c r="M155" s="3">
        <f>SUM($E$151:E155)</f>
        <v>1282.7</v>
      </c>
      <c r="S155" s="47">
        <v>5</v>
      </c>
      <c r="T155" s="35">
        <f>SUM(B332)</f>
        <v>44.95</v>
      </c>
      <c r="U155" s="32">
        <f>SUM(E332)</f>
        <v>296.60000000000002</v>
      </c>
      <c r="V155" s="35">
        <f>SUM(D332)</f>
        <v>12.186</v>
      </c>
      <c r="W155" s="50">
        <f>U155/V155</f>
        <v>24.339405875594949</v>
      </c>
    </row>
    <row r="156" spans="1:23" s="1" customFormat="1">
      <c r="A156" s="88">
        <v>39445</v>
      </c>
      <c r="B156" s="2">
        <v>37.54</v>
      </c>
      <c r="C156" s="5">
        <v>3.2989999999999999</v>
      </c>
      <c r="D156" s="5">
        <v>11.379</v>
      </c>
      <c r="E156" s="3">
        <v>303.3</v>
      </c>
      <c r="G156" s="2">
        <f t="shared" si="19"/>
        <v>0.12377184305967688</v>
      </c>
      <c r="H156" s="3">
        <f t="shared" si="20"/>
        <v>26.654363300817298</v>
      </c>
      <c r="I156" s="27" t="s">
        <v>85</v>
      </c>
      <c r="K156" s="2">
        <v>810</v>
      </c>
      <c r="M156" s="3">
        <f>SUM($E$151:E156)</f>
        <v>1586</v>
      </c>
      <c r="S156" s="47">
        <v>6</v>
      </c>
      <c r="T156" s="35">
        <f>SUM(B333:B334)</f>
        <v>88.59</v>
      </c>
      <c r="U156" s="32">
        <f>SUM(E333:E334)</f>
        <v>630.9</v>
      </c>
      <c r="V156" s="35">
        <f>SUM(D333:D334)</f>
        <v>24.501999999999999</v>
      </c>
      <c r="W156" s="50">
        <f t="shared" ref="W156:W161" si="21">U156/V156</f>
        <v>25.748918455636275</v>
      </c>
    </row>
    <row r="157" spans="1:23" s="1" customFormat="1">
      <c r="A157" s="88">
        <v>39446</v>
      </c>
      <c r="B157" s="2">
        <v>19.18</v>
      </c>
      <c r="C157" s="5">
        <v>3.359</v>
      </c>
      <c r="D157" s="5">
        <v>5.7106000000000003</v>
      </c>
      <c r="E157" s="3">
        <v>159.4</v>
      </c>
      <c r="G157" s="2">
        <f t="shared" si="19"/>
        <v>0.12032622333751568</v>
      </c>
      <c r="H157" s="3">
        <f t="shared" si="20"/>
        <v>27.913003887507443</v>
      </c>
      <c r="I157" s="27" t="s">
        <v>83</v>
      </c>
      <c r="J157" s="18"/>
      <c r="K157" s="2">
        <v>31.33</v>
      </c>
      <c r="M157" s="3">
        <f>SUM($E$151:E157)</f>
        <v>1745.4</v>
      </c>
      <c r="S157" s="47">
        <v>7</v>
      </c>
      <c r="T157" s="35">
        <f>SUM(B335)</f>
        <v>45.71</v>
      </c>
      <c r="U157" s="32">
        <f>SUM(E335)</f>
        <v>342.6</v>
      </c>
      <c r="V157" s="35">
        <f>SUM(D335)</f>
        <v>12.358000000000001</v>
      </c>
      <c r="W157" s="50">
        <f t="shared" si="21"/>
        <v>27.722932513351676</v>
      </c>
    </row>
    <row r="158" spans="1:23" s="1" customFormat="1">
      <c r="A158" s="88">
        <v>39446</v>
      </c>
      <c r="B158" s="2">
        <v>21</v>
      </c>
      <c r="C158" s="5">
        <v>3.2989999999999999</v>
      </c>
      <c r="D158" s="5">
        <v>6.3659999999999997</v>
      </c>
      <c r="E158" s="3">
        <v>172.4</v>
      </c>
      <c r="G158" s="2">
        <f t="shared" si="19"/>
        <v>0.12180974477958237</v>
      </c>
      <c r="H158" s="3">
        <f t="shared" si="20"/>
        <v>27.081369776939997</v>
      </c>
      <c r="I158" s="27"/>
      <c r="J158" s="18"/>
      <c r="K158" s="2"/>
      <c r="M158" s="3">
        <f>SUM($E$151:E158)</f>
        <v>1917.8000000000002</v>
      </c>
      <c r="S158" s="47">
        <v>8</v>
      </c>
      <c r="T158" s="35">
        <f>SUM(B336)</f>
        <v>47.09</v>
      </c>
      <c r="U158" s="32">
        <f>SUM(E338)</f>
        <v>318.2</v>
      </c>
      <c r="V158" s="35">
        <f>SUM(D338)</f>
        <v>12.59</v>
      </c>
      <c r="W158" s="50">
        <f t="shared" si="21"/>
        <v>25.274027005559969</v>
      </c>
    </row>
    <row r="159" spans="1:23" s="1" customFormat="1">
      <c r="A159" s="88">
        <v>39446</v>
      </c>
      <c r="B159" s="2">
        <v>23.35</v>
      </c>
      <c r="C159" s="5">
        <v>3.0990000000000002</v>
      </c>
      <c r="D159" s="5">
        <v>7.5359999999999996</v>
      </c>
      <c r="E159" s="3">
        <v>210.8</v>
      </c>
      <c r="G159" s="2">
        <f t="shared" si="19"/>
        <v>0.1107685009487666</v>
      </c>
      <c r="H159" s="3">
        <f t="shared" si="20"/>
        <v>27.972399150743104</v>
      </c>
      <c r="I159" s="27"/>
      <c r="J159" s="18"/>
      <c r="K159" s="2"/>
      <c r="M159" s="3">
        <f>SUM($E$151:E159)</f>
        <v>2128.6000000000004</v>
      </c>
      <c r="S159" s="47">
        <v>9</v>
      </c>
      <c r="T159" s="35">
        <f>SUM(B337)</f>
        <v>43.39</v>
      </c>
      <c r="U159" s="32">
        <f>SUM(E337)</f>
        <v>335.1</v>
      </c>
      <c r="V159" s="35">
        <f>SUM(D337)</f>
        <v>12.33</v>
      </c>
      <c r="W159" s="50">
        <f t="shared" si="21"/>
        <v>27.177615571776158</v>
      </c>
    </row>
    <row r="160" spans="1:23" s="1" customFormat="1">
      <c r="A160" s="88">
        <v>39446</v>
      </c>
      <c r="B160" s="2">
        <v>18.97</v>
      </c>
      <c r="C160" s="5">
        <v>2.9590000000000001</v>
      </c>
      <c r="D160" s="5">
        <v>6.4119999999999999</v>
      </c>
      <c r="E160" s="3">
        <v>215.5</v>
      </c>
      <c r="G160" s="2">
        <f t="shared" si="19"/>
        <v>8.8027842227378181E-2</v>
      </c>
      <c r="H160" s="3">
        <f t="shared" si="20"/>
        <v>33.608858390517781</v>
      </c>
      <c r="I160" s="27"/>
      <c r="J160" s="18"/>
      <c r="K160" s="2"/>
      <c r="M160" s="3">
        <f>SUM($E$151:E160)</f>
        <v>2344.1000000000004</v>
      </c>
      <c r="S160" s="47">
        <v>10</v>
      </c>
      <c r="T160" s="35">
        <f>SUM(B338:B340)</f>
        <v>126.41</v>
      </c>
      <c r="U160" s="32">
        <f>SUM(E338:E340)</f>
        <v>945.90000000000009</v>
      </c>
      <c r="V160" s="35">
        <f>SUM(D338:D340)</f>
        <v>37.712999999999994</v>
      </c>
      <c r="W160" s="50">
        <f t="shared" si="21"/>
        <v>25.081536870575139</v>
      </c>
    </row>
    <row r="161" spans="1:23" s="1" customFormat="1">
      <c r="A161" s="88">
        <v>39451</v>
      </c>
      <c r="B161" s="2">
        <v>36.71</v>
      </c>
      <c r="C161" s="5">
        <v>3.2589999999999999</v>
      </c>
      <c r="D161" s="5">
        <v>11.263</v>
      </c>
      <c r="E161" s="3">
        <v>285.89999999999998</v>
      </c>
      <c r="G161" s="2">
        <f t="shared" si="19"/>
        <v>0.12840153899965023</v>
      </c>
      <c r="H161" s="3">
        <f t="shared" si="20"/>
        <v>25.38400071029033</v>
      </c>
      <c r="I161" s="27"/>
      <c r="J161" s="18"/>
      <c r="K161" s="2"/>
      <c r="M161" s="3">
        <f>SUM($E$151:E161)</f>
        <v>2630.0000000000005</v>
      </c>
      <c r="S161" s="47">
        <v>11</v>
      </c>
      <c r="T161" s="35">
        <f>SUM(B342)</f>
        <v>39.22</v>
      </c>
      <c r="U161" s="35">
        <f>SUM(E342)</f>
        <v>295.10000000000002</v>
      </c>
      <c r="V161" s="35">
        <f>SUM(D342)</f>
        <v>12.26</v>
      </c>
      <c r="W161" s="50">
        <f t="shared" si="21"/>
        <v>24.07014681892333</v>
      </c>
    </row>
    <row r="162" spans="1:23" s="1" customFormat="1">
      <c r="A162" s="88">
        <v>39458</v>
      </c>
      <c r="B162" s="2">
        <v>37.119999999999997</v>
      </c>
      <c r="C162" s="5">
        <v>3.2189999999999999</v>
      </c>
      <c r="D162" s="5">
        <v>11.53</v>
      </c>
      <c r="E162" s="3">
        <v>326.60000000000002</v>
      </c>
      <c r="G162" s="2">
        <f t="shared" si="19"/>
        <v>0.11365584813227188</v>
      </c>
      <c r="H162" s="3">
        <f t="shared" si="20"/>
        <v>28.326105810928016</v>
      </c>
      <c r="I162" s="27" t="s">
        <v>87</v>
      </c>
      <c r="J162" s="18"/>
      <c r="K162" s="2">
        <v>10.74</v>
      </c>
      <c r="M162" s="3">
        <f>SUM($E$151:E162)</f>
        <v>2956.6000000000004</v>
      </c>
      <c r="S162" s="51">
        <v>12</v>
      </c>
      <c r="T162" s="57"/>
      <c r="U162" s="53"/>
      <c r="V162" s="57"/>
      <c r="W162" s="54"/>
    </row>
    <row r="163" spans="1:23" s="1" customFormat="1">
      <c r="A163" s="88">
        <v>39468</v>
      </c>
      <c r="B163" s="2">
        <v>36.58</v>
      </c>
      <c r="C163" s="5">
        <v>3.1389999999999998</v>
      </c>
      <c r="D163" s="5">
        <v>11.653</v>
      </c>
      <c r="E163" s="3">
        <v>306.39999999999998</v>
      </c>
      <c r="G163" s="2">
        <f t="shared" si="19"/>
        <v>0.1193864229765013</v>
      </c>
      <c r="H163" s="3">
        <f t="shared" si="20"/>
        <v>26.293658285420062</v>
      </c>
      <c r="I163" s="27"/>
      <c r="J163" s="18"/>
      <c r="K163" s="2"/>
      <c r="M163" s="3">
        <f>SUM($E$151:E163)</f>
        <v>3263.0000000000005</v>
      </c>
    </row>
    <row r="164" spans="1:23" s="1" customFormat="1">
      <c r="A164" s="88">
        <v>39475</v>
      </c>
      <c r="B164" s="2">
        <v>44.03</v>
      </c>
      <c r="C164" s="5">
        <v>3.4990000000000001</v>
      </c>
      <c r="D164" s="5">
        <v>12.585000000000001</v>
      </c>
      <c r="E164" s="3">
        <v>311</v>
      </c>
      <c r="G164" s="2">
        <f t="shared" si="19"/>
        <v>0.14157556270096464</v>
      </c>
      <c r="H164" s="3">
        <f t="shared" si="20"/>
        <v>24.711958680969406</v>
      </c>
      <c r="I164" s="27"/>
      <c r="J164" s="18"/>
      <c r="K164" s="2"/>
      <c r="M164" s="3">
        <f>SUM($E$151:E164)</f>
        <v>3574.0000000000005</v>
      </c>
    </row>
    <row r="165" spans="1:23" s="1" customFormat="1">
      <c r="A165" s="88">
        <v>39479</v>
      </c>
      <c r="B165" s="2">
        <v>33.65</v>
      </c>
      <c r="C165" s="5">
        <v>3.0790000000000002</v>
      </c>
      <c r="D165" s="5">
        <v>10.928000000000001</v>
      </c>
      <c r="E165" s="3">
        <v>276.60000000000002</v>
      </c>
      <c r="G165" s="2">
        <f t="shared" si="19"/>
        <v>0.12165582067968184</v>
      </c>
      <c r="H165" s="3">
        <f t="shared" si="20"/>
        <v>25.311127379209371</v>
      </c>
      <c r="I165" s="27"/>
      <c r="J165" s="18"/>
      <c r="K165" s="2"/>
      <c r="M165" s="3">
        <f>SUM($E$151:E165)</f>
        <v>3850.6000000000004</v>
      </c>
    </row>
    <row r="166" spans="1:23" s="1" customFormat="1">
      <c r="A166" s="88">
        <v>39486</v>
      </c>
      <c r="B166" s="2">
        <v>38.32</v>
      </c>
      <c r="C166" s="5">
        <v>3.0790000000000002</v>
      </c>
      <c r="D166" s="5">
        <v>12.444000000000001</v>
      </c>
      <c r="E166" s="3">
        <v>320.5</v>
      </c>
      <c r="G166" s="2">
        <f t="shared" si="19"/>
        <v>0.1195631825273011</v>
      </c>
      <c r="H166" s="3">
        <f t="shared" si="20"/>
        <v>25.755384120861457</v>
      </c>
      <c r="I166" s="27"/>
      <c r="J166" s="18"/>
      <c r="K166" s="2"/>
      <c r="M166" s="3">
        <f>SUM($E$151:E166)</f>
        <v>4171.1000000000004</v>
      </c>
      <c r="S166" s="42"/>
      <c r="T166" s="43">
        <v>2014</v>
      </c>
      <c r="U166" s="44"/>
      <c r="V166" s="45"/>
      <c r="W166" s="46"/>
    </row>
    <row r="167" spans="1:23" s="1" customFormat="1">
      <c r="A167" s="88">
        <v>39492</v>
      </c>
      <c r="B167" s="2">
        <v>37.71</v>
      </c>
      <c r="C167" s="5">
        <v>3.0990000000000002</v>
      </c>
      <c r="D167" s="5">
        <v>12.167999999999999</v>
      </c>
      <c r="E167" s="3">
        <v>303.60000000000002</v>
      </c>
      <c r="G167" s="2">
        <f t="shared" si="19"/>
        <v>0.1242094861660079</v>
      </c>
      <c r="H167" s="3">
        <f t="shared" si="20"/>
        <v>24.950690335305723</v>
      </c>
      <c r="I167" s="27"/>
      <c r="J167" s="18"/>
      <c r="K167" s="2"/>
      <c r="M167" s="3">
        <f>SUM($E$151:E167)</f>
        <v>4474.7000000000007</v>
      </c>
      <c r="S167" s="55" t="s">
        <v>78</v>
      </c>
      <c r="T167" s="56" t="s">
        <v>67</v>
      </c>
      <c r="U167" s="57" t="s">
        <v>68</v>
      </c>
      <c r="V167" s="58" t="s">
        <v>69</v>
      </c>
      <c r="W167" s="54" t="s">
        <v>70</v>
      </c>
    </row>
    <row r="168" spans="1:23" s="1" customFormat="1">
      <c r="A168" s="88">
        <v>39499</v>
      </c>
      <c r="B168" s="2">
        <v>40.65</v>
      </c>
      <c r="C168" s="5">
        <v>3.2189999999999999</v>
      </c>
      <c r="D168" s="5">
        <v>12.629</v>
      </c>
      <c r="E168" s="3">
        <v>326.5</v>
      </c>
      <c r="G168" s="2">
        <f t="shared" si="19"/>
        <v>0.12450229709035221</v>
      </c>
      <c r="H168" s="3">
        <f t="shared" si="20"/>
        <v>25.85319502731808</v>
      </c>
      <c r="I168" s="27"/>
      <c r="J168" s="18"/>
      <c r="K168" s="2"/>
      <c r="M168" s="3">
        <f>SUM($E$151:E168)</f>
        <v>4801.2000000000007</v>
      </c>
      <c r="S168" s="47">
        <v>1</v>
      </c>
      <c r="T168" s="35">
        <f>SUM(B343:B344)</f>
        <v>83.47</v>
      </c>
      <c r="U168" s="35">
        <f>SUM(E343:E344)</f>
        <v>566.79999999999995</v>
      </c>
      <c r="V168" s="35">
        <f>SUM(D343:D344)</f>
        <v>24.878</v>
      </c>
      <c r="W168" s="50">
        <f>U168/V168</f>
        <v>22.7831819278077</v>
      </c>
    </row>
    <row r="169" spans="1:23" s="1" customFormat="1">
      <c r="A169" s="88">
        <v>39504</v>
      </c>
      <c r="B169" s="2">
        <v>32.64</v>
      </c>
      <c r="C169" s="5">
        <v>3.1789999999999998</v>
      </c>
      <c r="D169" s="5">
        <v>10.266</v>
      </c>
      <c r="E169" s="3">
        <v>269.5</v>
      </c>
      <c r="G169" s="2">
        <f t="shared" si="19"/>
        <v>0.12111317254174397</v>
      </c>
      <c r="H169" s="3">
        <f t="shared" si="20"/>
        <v>26.251704656146504</v>
      </c>
      <c r="I169" s="27"/>
      <c r="J169" s="18"/>
      <c r="K169" s="2"/>
      <c r="M169" s="3">
        <f>SUM($E$151:E169)</f>
        <v>5070.7000000000007</v>
      </c>
      <c r="S169" s="47">
        <v>2</v>
      </c>
      <c r="T169" s="35">
        <f>SUM(B345:B346)</f>
        <v>81.650000000000006</v>
      </c>
      <c r="U169" s="35">
        <f>SUM(E345:E346)</f>
        <v>594.70000000000005</v>
      </c>
      <c r="V169" s="35">
        <f>SUM(D345:D346)</f>
        <v>24.640999999999998</v>
      </c>
      <c r="W169" s="50">
        <f>U169/V169</f>
        <v>24.13457246053326</v>
      </c>
    </row>
    <row r="170" spans="1:23" s="1" customFormat="1">
      <c r="A170" s="88">
        <v>39508</v>
      </c>
      <c r="B170" s="2">
        <v>30.53</v>
      </c>
      <c r="C170" s="5">
        <v>3.0289999999999999</v>
      </c>
      <c r="D170" s="5">
        <v>10.079000000000001</v>
      </c>
      <c r="E170" s="3">
        <v>270.8</v>
      </c>
      <c r="G170" s="2">
        <f t="shared" si="19"/>
        <v>0.11274002954209748</v>
      </c>
      <c r="H170" s="3">
        <f t="shared" si="20"/>
        <v>26.867744815953962</v>
      </c>
      <c r="I170" s="27"/>
      <c r="J170" s="18"/>
      <c r="K170" s="2"/>
      <c r="M170" s="3">
        <f>SUM($E$151:E170)</f>
        <v>5341.5000000000009</v>
      </c>
      <c r="S170" s="47">
        <v>3</v>
      </c>
      <c r="T170" s="35">
        <f>SUM(B347)</f>
        <v>44.27</v>
      </c>
      <c r="U170" s="35">
        <f>SUM(E347)</f>
        <v>293.10000000000002</v>
      </c>
      <c r="V170" s="35">
        <f>SUM(D347)</f>
        <v>12.726000000000001</v>
      </c>
      <c r="W170" s="50">
        <f>U170/V170</f>
        <v>23.031588873173032</v>
      </c>
    </row>
    <row r="171" spans="1:23" s="1" customFormat="1">
      <c r="A171" s="88">
        <v>39514</v>
      </c>
      <c r="B171" s="2">
        <v>38.65</v>
      </c>
      <c r="C171" s="5">
        <v>3.2589999999999999</v>
      </c>
      <c r="D171" s="5">
        <v>11.858000000000001</v>
      </c>
      <c r="E171" s="3">
        <v>327</v>
      </c>
      <c r="G171" s="2">
        <f t="shared" si="19"/>
        <v>0.11819571865443425</v>
      </c>
      <c r="H171" s="3">
        <f t="shared" si="20"/>
        <v>27.576319784111991</v>
      </c>
      <c r="I171" s="27"/>
      <c r="J171" s="18"/>
      <c r="K171" s="2"/>
      <c r="M171" s="3">
        <f>SUM($E$151:E171)</f>
        <v>5668.5000000000009</v>
      </c>
      <c r="S171" s="47">
        <v>4</v>
      </c>
      <c r="T171" s="35">
        <f>SUM(B348)</f>
        <v>44.88</v>
      </c>
      <c r="U171" s="35">
        <f>SUM(E348)</f>
        <v>295.60000000000002</v>
      </c>
      <c r="V171" s="35">
        <f>SUM(D348)</f>
        <v>12.47</v>
      </c>
      <c r="W171" s="50">
        <f>U171/V171</f>
        <v>23.704891740176425</v>
      </c>
    </row>
    <row r="172" spans="1:23" s="1" customFormat="1">
      <c r="A172" s="88">
        <v>39524</v>
      </c>
      <c r="B172" s="2">
        <v>42.49</v>
      </c>
      <c r="C172" s="5">
        <v>3.399</v>
      </c>
      <c r="D172" s="5">
        <v>12.5</v>
      </c>
      <c r="E172" s="3">
        <v>306.89999999999998</v>
      </c>
      <c r="G172" s="2">
        <f t="shared" si="19"/>
        <v>0.13844900619094169</v>
      </c>
      <c r="H172" s="3">
        <f t="shared" si="20"/>
        <v>24.552</v>
      </c>
      <c r="I172" s="27"/>
      <c r="J172" s="18"/>
      <c r="K172" s="2"/>
      <c r="M172" s="3">
        <f>SUM($E$151:E172)</f>
        <v>5975.4000000000005</v>
      </c>
      <c r="S172" s="47">
        <v>5</v>
      </c>
      <c r="T172" s="35">
        <f>SUM(B349:B350)</f>
        <v>92.13</v>
      </c>
      <c r="U172" s="35">
        <f>SUM(E349:E350)</f>
        <v>640.9</v>
      </c>
      <c r="V172" s="35">
        <f>SUM(D349:D350)</f>
        <v>24.292999999999999</v>
      </c>
      <c r="W172" s="50">
        <f>U172/V172</f>
        <v>26.382085374387685</v>
      </c>
    </row>
    <row r="173" spans="1:23" s="1" customFormat="1">
      <c r="A173" s="88">
        <v>39528</v>
      </c>
      <c r="B173" s="2">
        <v>31.76</v>
      </c>
      <c r="C173" s="5">
        <v>3.399</v>
      </c>
      <c r="D173" s="5">
        <v>9.3439999999999994</v>
      </c>
      <c r="E173" s="3">
        <v>261.3</v>
      </c>
      <c r="G173" s="2">
        <f t="shared" si="19"/>
        <v>0.12154611557596633</v>
      </c>
      <c r="H173" s="3">
        <f t="shared" si="20"/>
        <v>27.964469178082194</v>
      </c>
      <c r="I173" s="27"/>
      <c r="J173" s="18"/>
      <c r="K173" s="2"/>
      <c r="M173" s="3">
        <f>SUM($E$151:E173)</f>
        <v>6236.7000000000007</v>
      </c>
      <c r="S173" s="47">
        <v>6</v>
      </c>
      <c r="T173" s="35">
        <f>SUM(B351:B352)</f>
        <v>89.12</v>
      </c>
      <c r="U173" s="35">
        <f>SUM(E351:E352)</f>
        <v>645.9</v>
      </c>
      <c r="V173" s="35">
        <f>SUM(D351:D352)</f>
        <v>24.363</v>
      </c>
      <c r="W173" s="50">
        <f t="shared" ref="W173:W179" si="22">U173/V173</f>
        <v>26.511513360423592</v>
      </c>
    </row>
    <row r="174" spans="1:23" s="1" customFormat="1">
      <c r="A174" s="88">
        <v>39534</v>
      </c>
      <c r="B174" s="2">
        <v>40.69</v>
      </c>
      <c r="C174" s="5">
        <v>3.4990000000000001</v>
      </c>
      <c r="D174" s="5">
        <v>11.63</v>
      </c>
      <c r="E174" s="3">
        <v>329.8</v>
      </c>
      <c r="G174" s="2">
        <f t="shared" si="19"/>
        <v>0.12337780473013947</v>
      </c>
      <c r="H174" s="3">
        <f t="shared" si="20"/>
        <v>28.357695614789336</v>
      </c>
      <c r="I174" s="27"/>
      <c r="J174" s="18"/>
      <c r="K174" s="2"/>
      <c r="M174" s="3"/>
      <c r="S174" s="47">
        <v>7</v>
      </c>
      <c r="T174" s="35">
        <f>SUM(B354)</f>
        <v>46.97</v>
      </c>
      <c r="U174" s="35">
        <f>SUM(E354)</f>
        <v>323.89999999999998</v>
      </c>
      <c r="V174" s="35">
        <f>SUM(D354)</f>
        <v>13.051</v>
      </c>
      <c r="W174" s="50">
        <f t="shared" si="22"/>
        <v>24.818021607539649</v>
      </c>
    </row>
    <row r="175" spans="1:23" s="1" customFormat="1">
      <c r="A175" s="88">
        <v>39556</v>
      </c>
      <c r="B175" s="2">
        <v>42.42</v>
      </c>
      <c r="C175" s="5">
        <v>3.6989999999999998</v>
      </c>
      <c r="D175" s="5">
        <v>11.468999999999999</v>
      </c>
      <c r="E175" s="3">
        <v>320.60000000000002</v>
      </c>
      <c r="G175" s="2">
        <f t="shared" si="19"/>
        <v>0.13231441048034934</v>
      </c>
      <c r="H175" s="3">
        <f t="shared" si="20"/>
        <v>27.953614090156076</v>
      </c>
      <c r="I175" s="27"/>
      <c r="J175" s="18"/>
      <c r="K175" s="2"/>
      <c r="M175" s="3"/>
      <c r="S175" s="47">
        <v>8</v>
      </c>
      <c r="T175" s="35">
        <f>SUM(B355:B357)</f>
        <v>117.85999999999999</v>
      </c>
      <c r="U175" s="35">
        <f>SUM(E355:E357)</f>
        <v>897.59999999999991</v>
      </c>
      <c r="V175" s="35">
        <f>SUM(D355:D357)</f>
        <v>32.558999999999997</v>
      </c>
      <c r="W175" s="50">
        <f t="shared" si="22"/>
        <v>27.568414263337324</v>
      </c>
    </row>
    <row r="176" spans="1:23" s="1" customFormat="1">
      <c r="A176" s="88">
        <v>39563</v>
      </c>
      <c r="B176" s="2">
        <v>44.09</v>
      </c>
      <c r="C176" s="5">
        <v>3.7589999999999999</v>
      </c>
      <c r="D176" s="5">
        <v>11.728</v>
      </c>
      <c r="E176" s="3">
        <v>319.39999999999998</v>
      </c>
      <c r="G176" s="2">
        <f t="shared" si="19"/>
        <v>0.1380400751408892</v>
      </c>
      <c r="H176" s="3">
        <f t="shared" si="20"/>
        <v>27.233969986357433</v>
      </c>
      <c r="I176" s="27"/>
      <c r="J176" s="18"/>
      <c r="K176" s="2"/>
      <c r="M176" s="3"/>
      <c r="S176" s="47">
        <v>9</v>
      </c>
      <c r="T176" s="35">
        <f>SUM(B358:B359)</f>
        <v>87.44</v>
      </c>
      <c r="U176" s="35">
        <f>SUM(E358:E359)</f>
        <v>680.5</v>
      </c>
      <c r="V176" s="35">
        <f>SUM(D358:D359)</f>
        <v>25.992000000000001</v>
      </c>
      <c r="W176" s="50">
        <f t="shared" si="22"/>
        <v>26.181132656201907</v>
      </c>
    </row>
    <row r="177" spans="1:23" s="1" customFormat="1">
      <c r="A177" s="88">
        <v>39570</v>
      </c>
      <c r="B177" s="2">
        <v>47.23</v>
      </c>
      <c r="C177" s="5">
        <v>3.819</v>
      </c>
      <c r="D177" s="5">
        <v>12.367000000000001</v>
      </c>
      <c r="E177" s="3">
        <v>366.4</v>
      </c>
      <c r="G177" s="2">
        <f t="shared" si="19"/>
        <v>0.12890283842794759</v>
      </c>
      <c r="H177" s="3">
        <f t="shared" si="20"/>
        <v>29.627233767283897</v>
      </c>
      <c r="I177" s="27"/>
      <c r="J177" s="18"/>
      <c r="K177" s="2"/>
      <c r="M177" s="3"/>
      <c r="S177" s="47">
        <v>10</v>
      </c>
      <c r="T177" s="35">
        <f>SUM(B360)</f>
        <v>39.409999999999997</v>
      </c>
      <c r="U177" s="35">
        <f>SUM(E360)</f>
        <v>327.3</v>
      </c>
      <c r="V177" s="35">
        <f>SUM(D360)</f>
        <v>13.01</v>
      </c>
      <c r="W177" s="50">
        <f t="shared" si="22"/>
        <v>25.157571099154499</v>
      </c>
    </row>
    <row r="178" spans="1:23" s="1" customFormat="1">
      <c r="A178" s="88">
        <v>39584</v>
      </c>
      <c r="B178" s="2">
        <v>42.44</v>
      </c>
      <c r="C178" s="5">
        <v>4.0389999999999997</v>
      </c>
      <c r="D178" s="5">
        <v>10.507</v>
      </c>
      <c r="E178" s="3">
        <v>292</v>
      </c>
      <c r="G178" s="2">
        <f t="shared" si="19"/>
        <v>0.14534246575342466</v>
      </c>
      <c r="H178" s="3">
        <f t="shared" si="20"/>
        <v>27.790996478538119</v>
      </c>
      <c r="I178" s="27"/>
      <c r="J178" s="18"/>
      <c r="K178" s="2"/>
      <c r="M178" s="3"/>
      <c r="S178" s="47">
        <v>11</v>
      </c>
      <c r="T178" s="35">
        <f>SUM(B361:B362)</f>
        <v>69.66</v>
      </c>
      <c r="U178" s="35">
        <f>SUM(E361:E362)</f>
        <v>628</v>
      </c>
      <c r="V178" s="35">
        <f>SUM(D361:D362)</f>
        <v>24.628</v>
      </c>
      <c r="W178" s="50">
        <f t="shared" si="22"/>
        <v>25.499431541335067</v>
      </c>
    </row>
    <row r="179" spans="1:23" s="1" customFormat="1">
      <c r="A179" s="88">
        <v>39591</v>
      </c>
      <c r="B179" s="2">
        <v>42.28</v>
      </c>
      <c r="C179" s="5">
        <v>4.1589999999999998</v>
      </c>
      <c r="D179" s="5">
        <v>10.167</v>
      </c>
      <c r="E179" s="3">
        <v>316.10000000000002</v>
      </c>
      <c r="G179" s="2">
        <f t="shared" si="19"/>
        <v>0.13375514077823472</v>
      </c>
      <c r="H179" s="3">
        <f t="shared" si="20"/>
        <v>31.090783908724308</v>
      </c>
      <c r="I179" s="27"/>
      <c r="J179" s="18"/>
      <c r="K179" s="2"/>
      <c r="M179" s="3"/>
      <c r="S179" s="51">
        <v>12</v>
      </c>
      <c r="T179" s="57">
        <f>SUM(B363:B364)</f>
        <v>59.82</v>
      </c>
      <c r="U179" s="57">
        <f>SUM(E363:E364)</f>
        <v>593.20000000000005</v>
      </c>
      <c r="V179" s="57">
        <f>SUM(D363:D364)</f>
        <v>23.91</v>
      </c>
      <c r="W179" s="54">
        <f t="shared" si="22"/>
        <v>24.809703053115854</v>
      </c>
    </row>
    <row r="180" spans="1:23" s="1" customFormat="1">
      <c r="A180" s="88">
        <v>39601</v>
      </c>
      <c r="B180" s="2">
        <v>50.4</v>
      </c>
      <c r="C180" s="5">
        <v>4.1289999999999996</v>
      </c>
      <c r="D180" s="5">
        <v>12.207000000000001</v>
      </c>
      <c r="E180" s="3">
        <v>327.39999999999998</v>
      </c>
      <c r="G180" s="2">
        <f t="shared" si="19"/>
        <v>0.15394013439218082</v>
      </c>
      <c r="H180" s="3">
        <f t="shared" si="20"/>
        <v>26.82067666093225</v>
      </c>
      <c r="I180" s="27"/>
      <c r="J180" s="18"/>
      <c r="K180" s="2"/>
      <c r="M180" s="3"/>
    </row>
    <row r="181" spans="1:23" s="1" customFormat="1">
      <c r="A181" s="88">
        <v>39605</v>
      </c>
      <c r="B181" s="2">
        <v>41.43</v>
      </c>
      <c r="C181" s="5">
        <v>4.0990000000000002</v>
      </c>
      <c r="D181" s="5">
        <v>10.106999999999999</v>
      </c>
      <c r="E181" s="3">
        <v>347.9</v>
      </c>
      <c r="G181" s="2">
        <f t="shared" si="19"/>
        <v>0.11908594423684968</v>
      </c>
      <c r="H181" s="3">
        <f t="shared" si="20"/>
        <v>34.421687939052141</v>
      </c>
      <c r="I181" s="27"/>
      <c r="J181" s="18"/>
      <c r="K181" s="2"/>
      <c r="M181" s="3"/>
    </row>
    <row r="182" spans="1:23" s="1" customFormat="1">
      <c r="A182" s="88">
        <v>39607</v>
      </c>
      <c r="B182" s="2">
        <v>29.3</v>
      </c>
      <c r="C182" s="5">
        <v>4.1189999999999998</v>
      </c>
      <c r="D182" s="5">
        <v>7.1130000000000004</v>
      </c>
      <c r="E182" s="3">
        <v>196.6</v>
      </c>
      <c r="G182" s="2">
        <f t="shared" si="19"/>
        <v>0.14903357070193288</v>
      </c>
      <c r="H182" s="3">
        <f t="shared" si="20"/>
        <v>27.639533248980737</v>
      </c>
      <c r="I182" s="27"/>
      <c r="J182" s="18"/>
      <c r="K182" s="2"/>
      <c r="M182" s="3"/>
    </row>
    <row r="183" spans="1:23" s="1" customFormat="1">
      <c r="A183" s="88">
        <v>39615</v>
      </c>
      <c r="B183" s="2">
        <v>46.73</v>
      </c>
      <c r="C183" s="5">
        <v>4.1790000000000003</v>
      </c>
      <c r="D183" s="5">
        <v>11.180999999999999</v>
      </c>
      <c r="E183" s="3">
        <v>369.9</v>
      </c>
      <c r="G183" s="2">
        <f t="shared" si="19"/>
        <v>0.12633144092998108</v>
      </c>
      <c r="H183" s="3">
        <f t="shared" si="20"/>
        <v>33.082908505500406</v>
      </c>
      <c r="I183" s="27"/>
      <c r="J183" s="18"/>
      <c r="K183" s="2"/>
      <c r="M183" s="3"/>
      <c r="S183" s="42"/>
      <c r="T183" s="43">
        <v>2015</v>
      </c>
      <c r="U183" s="44"/>
      <c r="V183" s="45"/>
      <c r="W183" s="46"/>
    </row>
    <row r="184" spans="1:23" s="1" customFormat="1">
      <c r="A184" s="88">
        <v>39624</v>
      </c>
      <c r="B184" s="2">
        <v>48.87</v>
      </c>
      <c r="C184" s="5">
        <v>4.2190000000000003</v>
      </c>
      <c r="D184" s="5">
        <v>11.584</v>
      </c>
      <c r="E184" s="3">
        <v>358.6</v>
      </c>
      <c r="G184" s="2">
        <f t="shared" si="19"/>
        <v>0.13627997769102063</v>
      </c>
      <c r="H184" s="3">
        <f t="shared" si="20"/>
        <v>30.956491712707184</v>
      </c>
      <c r="I184" s="27"/>
      <c r="J184" s="18"/>
      <c r="K184" s="2"/>
      <c r="M184" s="3"/>
      <c r="S184" s="55" t="s">
        <v>78</v>
      </c>
      <c r="T184" s="56" t="s">
        <v>67</v>
      </c>
      <c r="U184" s="57" t="s">
        <v>68</v>
      </c>
      <c r="V184" s="58" t="s">
        <v>69</v>
      </c>
      <c r="W184" s="54" t="s">
        <v>70</v>
      </c>
    </row>
    <row r="185" spans="1:23" s="1" customFormat="1">
      <c r="A185" s="88">
        <v>39633</v>
      </c>
      <c r="B185" s="2">
        <v>42.53</v>
      </c>
      <c r="C185" s="5">
        <v>4.1989999999999998</v>
      </c>
      <c r="D185" s="5">
        <v>10.129</v>
      </c>
      <c r="E185" s="3">
        <v>339.1</v>
      </c>
      <c r="G185" s="2">
        <f t="shared" si="19"/>
        <v>0.12542023002064287</v>
      </c>
      <c r="H185" s="3">
        <f t="shared" si="20"/>
        <v>33.478132095962096</v>
      </c>
      <c r="I185" s="27"/>
      <c r="J185" s="18"/>
      <c r="K185" s="2"/>
      <c r="M185" s="3"/>
      <c r="S185" s="47">
        <v>1</v>
      </c>
      <c r="T185" s="35">
        <f>SUM(B365:B366)</f>
        <v>52.28</v>
      </c>
      <c r="U185" s="35">
        <f>SUM(E365:E366)</f>
        <v>574.9</v>
      </c>
      <c r="V185" s="35">
        <f>SUM(D365:D366)</f>
        <v>24.541</v>
      </c>
      <c r="W185" s="50">
        <f>U185/V185</f>
        <v>23.426103255776049</v>
      </c>
    </row>
    <row r="186" spans="1:23" s="1" customFormat="1">
      <c r="A186" s="88">
        <v>39637</v>
      </c>
      <c r="B186" s="2">
        <v>50.61</v>
      </c>
      <c r="C186" s="5">
        <v>4.359</v>
      </c>
      <c r="D186" s="5">
        <v>11.61</v>
      </c>
      <c r="E186" s="3">
        <v>343.3</v>
      </c>
      <c r="G186" s="2">
        <f t="shared" si="19"/>
        <v>0.14742207981357414</v>
      </c>
      <c r="H186" s="3">
        <f t="shared" si="20"/>
        <v>29.569336778639105</v>
      </c>
      <c r="I186" s="27"/>
      <c r="J186" s="18"/>
      <c r="K186" s="2"/>
      <c r="M186" s="3"/>
      <c r="S186" s="47">
        <v>2</v>
      </c>
      <c r="T186" s="35"/>
      <c r="U186" s="35"/>
      <c r="V186" s="35"/>
      <c r="W186" s="50"/>
    </row>
    <row r="187" spans="1:23" s="1" customFormat="1">
      <c r="A187" s="88">
        <v>39645</v>
      </c>
      <c r="B187" s="2">
        <v>52.98</v>
      </c>
      <c r="C187" s="5">
        <v>4.2789999999999999</v>
      </c>
      <c r="D187" s="5">
        <v>12.381</v>
      </c>
      <c r="E187" s="3">
        <v>369</v>
      </c>
      <c r="G187" s="2">
        <f t="shared" si="19"/>
        <v>0.1435772357723577</v>
      </c>
      <c r="H187" s="3">
        <f t="shared" si="20"/>
        <v>29.803731524109523</v>
      </c>
      <c r="I187" s="27"/>
      <c r="J187" s="18"/>
      <c r="K187" s="2"/>
      <c r="M187" s="3"/>
      <c r="S187" s="47">
        <v>3</v>
      </c>
      <c r="T187" s="35">
        <f>SUM(B367:B368)</f>
        <v>53.33</v>
      </c>
      <c r="U187" s="35">
        <f>SUM(E367:E368)</f>
        <v>542.20000000000005</v>
      </c>
      <c r="V187" s="35">
        <f>SUM(D367:D368)</f>
        <v>23.399000000000001</v>
      </c>
      <c r="W187" s="50">
        <f>U187/V187</f>
        <v>23.171930424377113</v>
      </c>
    </row>
    <row r="188" spans="1:23" s="1" customFormat="1">
      <c r="A188" s="88">
        <v>39652</v>
      </c>
      <c r="B188" s="2">
        <v>49.62</v>
      </c>
      <c r="C188" s="5">
        <v>4.1790000000000003</v>
      </c>
      <c r="D188" s="5">
        <v>11.872999999999999</v>
      </c>
      <c r="E188" s="3">
        <v>345</v>
      </c>
      <c r="G188" s="2">
        <f t="shared" si="19"/>
        <v>0.14382608695652174</v>
      </c>
      <c r="H188" s="3">
        <f t="shared" si="20"/>
        <v>29.05752547797524</v>
      </c>
      <c r="I188" s="27"/>
      <c r="J188" s="18"/>
      <c r="K188" s="2"/>
      <c r="M188" s="3"/>
      <c r="S188" s="47">
        <v>4</v>
      </c>
      <c r="T188" s="35">
        <f>SUM(B369:B370)</f>
        <v>58.89</v>
      </c>
      <c r="U188" s="35">
        <f>SUM(E369:E370)</f>
        <v>591.79999999999995</v>
      </c>
      <c r="V188" s="35">
        <f>SUM(D369:D370)</f>
        <v>24.233000000000001</v>
      </c>
      <c r="W188" s="50">
        <f t="shared" ref="W188:W196" si="23">U188/V188</f>
        <v>24.421243758511118</v>
      </c>
    </row>
    <row r="189" spans="1:23" s="1" customFormat="1">
      <c r="A189" s="88">
        <v>39677</v>
      </c>
      <c r="B189" s="2">
        <v>39.130000000000003</v>
      </c>
      <c r="C189" s="5">
        <v>3.9590000000000001</v>
      </c>
      <c r="D189" s="5">
        <v>9.8849999999999998</v>
      </c>
      <c r="E189" s="3">
        <v>312.2</v>
      </c>
      <c r="G189" s="2">
        <f t="shared" si="19"/>
        <v>0.12533632286995516</v>
      </c>
      <c r="H189" s="3">
        <f t="shared" si="20"/>
        <v>31.583206879109763</v>
      </c>
      <c r="I189" s="27"/>
      <c r="J189" s="18"/>
      <c r="K189" s="2"/>
      <c r="M189" s="3"/>
      <c r="S189" s="47">
        <v>5</v>
      </c>
      <c r="T189" s="35">
        <f>SUM(B371)</f>
        <v>32.54</v>
      </c>
      <c r="U189" s="35">
        <f t="shared" ref="U189:U194" si="24">SUM(E371)</f>
        <v>349.2</v>
      </c>
      <c r="V189" s="35">
        <f t="shared" ref="V189" si="25">SUM(D371)</f>
        <v>12.239000000000001</v>
      </c>
      <c r="W189" s="50">
        <f t="shared" si="23"/>
        <v>28.53174278944358</v>
      </c>
    </row>
    <row r="190" spans="1:23" s="1" customFormat="1">
      <c r="A190" s="88">
        <v>39677</v>
      </c>
      <c r="B190" s="2">
        <v>38.909999999999997</v>
      </c>
      <c r="C190" s="5">
        <v>3.7589999999999999</v>
      </c>
      <c r="D190" s="5">
        <v>10.352</v>
      </c>
      <c r="E190" s="3">
        <v>328.9</v>
      </c>
      <c r="G190" s="2">
        <f t="shared" si="19"/>
        <v>0.11830343569474004</v>
      </c>
      <c r="H190" s="3">
        <f t="shared" si="20"/>
        <v>31.771638330757337</v>
      </c>
      <c r="I190" s="27"/>
      <c r="J190" s="18"/>
      <c r="K190" s="2"/>
      <c r="M190" s="3"/>
      <c r="S190" s="47">
        <v>6</v>
      </c>
      <c r="T190" s="35">
        <f>SUM(B372)</f>
        <v>32.729999999999997</v>
      </c>
      <c r="U190" s="35">
        <f t="shared" si="24"/>
        <v>265.5</v>
      </c>
      <c r="V190" s="35">
        <f t="shared" ref="V190:V194" si="26">SUM(D372)</f>
        <v>12.127000000000001</v>
      </c>
      <c r="W190" s="50">
        <f t="shared" si="23"/>
        <v>21.893295951183308</v>
      </c>
    </row>
    <row r="191" spans="1:23" s="1" customFormat="1">
      <c r="A191" s="88">
        <v>39686</v>
      </c>
      <c r="B191" s="2">
        <v>20.47</v>
      </c>
      <c r="C191" s="5">
        <v>3.6389999999999998</v>
      </c>
      <c r="D191" s="5">
        <v>5.62</v>
      </c>
      <c r="E191" s="3">
        <v>178.6</v>
      </c>
      <c r="G191" s="2">
        <f t="shared" si="19"/>
        <v>0.11461366181410974</v>
      </c>
      <c r="H191" s="3">
        <f t="shared" si="20"/>
        <v>31.77935943060498</v>
      </c>
      <c r="I191" s="27"/>
      <c r="J191" s="18"/>
      <c r="K191" s="2"/>
      <c r="M191" s="3"/>
      <c r="S191" s="47">
        <v>7</v>
      </c>
      <c r="T191" s="35">
        <f t="shared" ref="T191:T194" si="27">SUM(B373)</f>
        <v>34.840000000000003</v>
      </c>
      <c r="U191" s="35">
        <f t="shared" si="24"/>
        <v>306.8</v>
      </c>
      <c r="V191" s="35">
        <f t="shared" si="26"/>
        <v>12.907999999999999</v>
      </c>
      <c r="W191" s="50">
        <f t="shared" si="23"/>
        <v>23.768205763867371</v>
      </c>
    </row>
    <row r="192" spans="1:23" s="1" customFormat="1">
      <c r="A192" s="88">
        <v>39688</v>
      </c>
      <c r="B192" s="2">
        <v>40.11</v>
      </c>
      <c r="C192" s="5">
        <v>3.9590000000000001</v>
      </c>
      <c r="D192" s="5">
        <v>10.131</v>
      </c>
      <c r="E192" s="3">
        <v>309.5</v>
      </c>
      <c r="G192" s="2">
        <f t="shared" si="19"/>
        <v>0.12959612277867527</v>
      </c>
      <c r="H192" s="3">
        <f t="shared" si="20"/>
        <v>30.549797650774849</v>
      </c>
      <c r="I192" s="27"/>
      <c r="J192" s="18"/>
      <c r="K192" s="2"/>
      <c r="M192" s="3"/>
      <c r="S192" s="47">
        <v>8</v>
      </c>
      <c r="T192" s="35">
        <f t="shared" si="27"/>
        <v>32.36</v>
      </c>
      <c r="U192" s="35">
        <f t="shared" si="24"/>
        <v>313.8</v>
      </c>
      <c r="V192" s="35">
        <f t="shared" si="26"/>
        <v>12.949</v>
      </c>
      <c r="W192" s="50">
        <f t="shared" si="23"/>
        <v>24.233531546837593</v>
      </c>
    </row>
    <row r="193" spans="1:23" s="1" customFormat="1">
      <c r="A193" s="88">
        <v>39688</v>
      </c>
      <c r="B193" s="2">
        <v>41.63</v>
      </c>
      <c r="C193" s="5">
        <v>3.9990000000000001</v>
      </c>
      <c r="D193" s="5">
        <v>10.409000000000001</v>
      </c>
      <c r="E193" s="3">
        <v>333.3</v>
      </c>
      <c r="G193" s="2">
        <f t="shared" si="19"/>
        <v>0.1249024902490249</v>
      </c>
      <c r="H193" s="3">
        <f t="shared" si="20"/>
        <v>32.020366990104719</v>
      </c>
      <c r="I193" s="27"/>
      <c r="J193" s="18"/>
      <c r="K193" s="2"/>
      <c r="M193" s="3"/>
      <c r="S193" s="47">
        <v>9</v>
      </c>
      <c r="T193" s="35">
        <f t="shared" si="27"/>
        <v>26.96</v>
      </c>
      <c r="U193" s="35">
        <f t="shared" si="24"/>
        <v>0</v>
      </c>
      <c r="V193" s="35">
        <f t="shared" si="26"/>
        <v>11.933999999999999</v>
      </c>
      <c r="W193" s="50"/>
    </row>
    <row r="194" spans="1:23" s="1" customFormat="1">
      <c r="A194" s="88">
        <v>39691</v>
      </c>
      <c r="B194" s="2">
        <v>41.24</v>
      </c>
      <c r="C194" s="5">
        <v>3.7989999999999999</v>
      </c>
      <c r="D194" s="5">
        <v>10.855</v>
      </c>
      <c r="E194" s="3">
        <v>350.2</v>
      </c>
      <c r="G194" s="2">
        <f t="shared" si="19"/>
        <v>0.11776127926898916</v>
      </c>
      <c r="H194" s="3">
        <f t="shared" si="20"/>
        <v>32.261630584983877</v>
      </c>
      <c r="I194" s="27"/>
      <c r="J194" s="18"/>
      <c r="K194" s="2"/>
      <c r="M194" s="3"/>
      <c r="S194" s="47">
        <v>10</v>
      </c>
      <c r="T194" s="35">
        <f t="shared" si="27"/>
        <v>24.77</v>
      </c>
      <c r="U194" s="35">
        <f t="shared" si="24"/>
        <v>263</v>
      </c>
      <c r="V194" s="35">
        <f t="shared" si="26"/>
        <v>12.032</v>
      </c>
      <c r="W194" s="50">
        <f t="shared" si="23"/>
        <v>21.858377659574469</v>
      </c>
    </row>
    <row r="195" spans="1:23" s="1" customFormat="1">
      <c r="A195" s="88">
        <v>39692</v>
      </c>
      <c r="B195" s="2">
        <v>35.31</v>
      </c>
      <c r="C195" s="5">
        <v>3.4390000000000001</v>
      </c>
      <c r="D195" s="5">
        <v>10.268000000000001</v>
      </c>
      <c r="E195" s="3">
        <v>285.89999999999998</v>
      </c>
      <c r="G195" s="2">
        <f t="shared" si="19"/>
        <v>0.12350472193074503</v>
      </c>
      <c r="H195" s="3">
        <f t="shared" si="20"/>
        <v>27.843786521231007</v>
      </c>
      <c r="I195" s="27"/>
      <c r="J195" s="18"/>
      <c r="K195" s="2"/>
      <c r="M195" s="3"/>
      <c r="S195" s="47">
        <v>11</v>
      </c>
      <c r="T195" s="35"/>
      <c r="U195" s="35"/>
      <c r="V195" s="35"/>
      <c r="W195" s="50"/>
    </row>
    <row r="196" spans="1:23" s="1" customFormat="1">
      <c r="A196" s="88">
        <v>39692</v>
      </c>
      <c r="B196" s="2">
        <v>17.04</v>
      </c>
      <c r="C196" s="5">
        <v>3.4990000000000001</v>
      </c>
      <c r="D196" s="5">
        <v>4.8710000000000004</v>
      </c>
      <c r="E196" s="3">
        <v>147.9</v>
      </c>
      <c r="G196" s="2">
        <f t="shared" si="19"/>
        <v>0.11521298174442189</v>
      </c>
      <c r="H196" s="3">
        <f t="shared" si="20"/>
        <v>30.363375076986244</v>
      </c>
      <c r="I196" s="27"/>
      <c r="J196" s="18"/>
      <c r="K196" s="2"/>
      <c r="M196" s="3"/>
      <c r="S196" s="51">
        <v>12</v>
      </c>
      <c r="T196" s="57">
        <f>SUM(B377)</f>
        <v>23.55</v>
      </c>
      <c r="U196" s="57">
        <f>SUM(E377)</f>
        <v>233.9</v>
      </c>
      <c r="V196" s="57">
        <f t="shared" ref="V196" si="28">SUM(D377)</f>
        <v>12.02</v>
      </c>
      <c r="W196" s="54">
        <f t="shared" si="23"/>
        <v>19.459234608985025</v>
      </c>
    </row>
    <row r="197" spans="1:23" s="1" customFormat="1">
      <c r="A197" s="88">
        <v>39692</v>
      </c>
      <c r="B197" s="2">
        <v>45</v>
      </c>
      <c r="C197" s="5">
        <v>3.6989999999999998</v>
      </c>
      <c r="D197" s="5">
        <v>12.166</v>
      </c>
      <c r="E197" s="3">
        <v>334</v>
      </c>
      <c r="G197" s="2">
        <f t="shared" si="19"/>
        <v>0.1347305389221557</v>
      </c>
      <c r="H197" s="3">
        <f t="shared" si="20"/>
        <v>27.453559099128718</v>
      </c>
      <c r="I197" s="30"/>
      <c r="J197" s="18"/>
      <c r="K197" s="2"/>
      <c r="M197" s="3"/>
    </row>
    <row r="198" spans="1:23" s="1" customFormat="1">
      <c r="A198" s="88">
        <v>39693</v>
      </c>
      <c r="B198" s="2">
        <v>45.75</v>
      </c>
      <c r="C198" s="5">
        <v>3.899</v>
      </c>
      <c r="D198" s="5">
        <v>11.734</v>
      </c>
      <c r="E198" s="3">
        <v>356.8</v>
      </c>
      <c r="G198" s="2">
        <f t="shared" si="19"/>
        <v>0.12822309417040359</v>
      </c>
      <c r="H198" s="3">
        <f t="shared" si="20"/>
        <v>30.407363217998977</v>
      </c>
      <c r="I198" s="27"/>
      <c r="J198" s="18"/>
      <c r="K198" s="2"/>
      <c r="M198" s="3"/>
    </row>
    <row r="199" spans="1:23" s="1" customFormat="1">
      <c r="A199" s="88">
        <v>39700</v>
      </c>
      <c r="B199" s="2">
        <v>40.89</v>
      </c>
      <c r="C199" s="5">
        <v>3.589</v>
      </c>
      <c r="D199" s="5">
        <v>11.393000000000001</v>
      </c>
      <c r="E199" s="3">
        <v>341.7</v>
      </c>
      <c r="G199" s="2">
        <f t="shared" si="19"/>
        <v>0.11966637401229149</v>
      </c>
      <c r="H199" s="3">
        <f t="shared" si="20"/>
        <v>29.992100412534008</v>
      </c>
      <c r="I199" s="27"/>
      <c r="J199" s="18"/>
      <c r="K199" s="2"/>
      <c r="M199" s="3"/>
    </row>
    <row r="200" spans="1:23" s="1" customFormat="1">
      <c r="A200" s="88">
        <v>39704</v>
      </c>
      <c r="B200" s="2">
        <v>43.51</v>
      </c>
      <c r="C200" s="5">
        <v>3.5990000000000002</v>
      </c>
      <c r="D200" s="5">
        <v>12.09</v>
      </c>
      <c r="E200" s="3">
        <v>372.9</v>
      </c>
      <c r="G200" s="2">
        <f t="shared" si="19"/>
        <v>0.11668007508715474</v>
      </c>
      <c r="H200" s="3">
        <f t="shared" si="20"/>
        <v>30.843672456575682</v>
      </c>
      <c r="I200" s="27"/>
      <c r="J200" s="18"/>
      <c r="K200" s="2"/>
      <c r="M200" s="3"/>
    </row>
    <row r="201" spans="1:23" s="1" customFormat="1">
      <c r="A201" s="88">
        <v>39708</v>
      </c>
      <c r="B201" s="2">
        <v>41.45</v>
      </c>
      <c r="C201" s="5">
        <v>3.6789999999999998</v>
      </c>
      <c r="D201" s="5">
        <v>11.268000000000001</v>
      </c>
      <c r="E201" s="3">
        <v>366.3</v>
      </c>
      <c r="G201" s="2">
        <f t="shared" si="19"/>
        <v>0.11315861315861317</v>
      </c>
      <c r="H201" s="3">
        <f t="shared" si="20"/>
        <v>32.507987220447284</v>
      </c>
      <c r="I201" s="27"/>
      <c r="J201" s="18"/>
      <c r="K201" s="2"/>
      <c r="M201" s="3"/>
    </row>
    <row r="202" spans="1:23" s="1" customFormat="1">
      <c r="A202" s="88">
        <v>39714</v>
      </c>
      <c r="B202" s="2">
        <v>44.4</v>
      </c>
      <c r="C202" s="5">
        <v>3.4990000000000001</v>
      </c>
      <c r="D202" s="5">
        <v>12.688000000000001</v>
      </c>
      <c r="E202" s="3">
        <v>406.2</v>
      </c>
      <c r="G202" s="2">
        <f t="shared" si="19"/>
        <v>0.10930576070901034</v>
      </c>
      <c r="H202" s="3">
        <f t="shared" si="20"/>
        <v>32.01450189155107</v>
      </c>
      <c r="I202" s="27"/>
      <c r="J202" s="18"/>
      <c r="K202" s="2"/>
      <c r="M202" s="3"/>
    </row>
    <row r="203" spans="1:23" s="1" customFormat="1">
      <c r="A203" s="88">
        <v>39720</v>
      </c>
      <c r="B203" s="2">
        <v>41.38</v>
      </c>
      <c r="C203" s="5">
        <v>3.5790000000000002</v>
      </c>
      <c r="D203" s="5">
        <v>11.563000000000001</v>
      </c>
      <c r="E203" s="3">
        <v>359.4</v>
      </c>
      <c r="G203" s="2">
        <f t="shared" si="19"/>
        <v>0.11513633834168059</v>
      </c>
      <c r="H203" s="3">
        <f t="shared" si="20"/>
        <v>31.081899161117352</v>
      </c>
      <c r="I203" s="27"/>
      <c r="J203" s="18"/>
      <c r="K203" s="2"/>
      <c r="M203" s="3"/>
    </row>
    <row r="204" spans="1:23" s="1" customFormat="1">
      <c r="A204" s="88">
        <v>39727</v>
      </c>
      <c r="B204" s="2">
        <v>37.71</v>
      </c>
      <c r="C204" s="5">
        <v>3.4489999999999998</v>
      </c>
      <c r="D204" s="5">
        <v>10.933</v>
      </c>
      <c r="E204" s="3">
        <v>332.5</v>
      </c>
      <c r="G204" s="2">
        <f t="shared" si="19"/>
        <v>0.11341353383458647</v>
      </c>
      <c r="H204" s="3">
        <f t="shared" si="20"/>
        <v>30.412512576602946</v>
      </c>
      <c r="I204" s="27"/>
      <c r="J204" s="18"/>
      <c r="K204" s="2"/>
      <c r="M204" s="3"/>
    </row>
    <row r="205" spans="1:23" s="1" customFormat="1">
      <c r="A205" s="88">
        <v>39731</v>
      </c>
      <c r="B205" s="2">
        <v>35.81</v>
      </c>
      <c r="C205" s="5">
        <v>3.0190000000000001</v>
      </c>
      <c r="D205" s="5">
        <f>B205/C205</f>
        <v>11.861543557469361</v>
      </c>
      <c r="E205" s="3">
        <v>353.7</v>
      </c>
      <c r="G205" s="2">
        <f t="shared" si="19"/>
        <v>0.10124399208368674</v>
      </c>
      <c r="H205" s="3">
        <f t="shared" si="20"/>
        <v>29.819053337056687</v>
      </c>
      <c r="I205" s="27"/>
      <c r="J205" s="18"/>
      <c r="K205" s="2"/>
      <c r="M205" s="3"/>
    </row>
    <row r="206" spans="1:23" s="1" customFormat="1">
      <c r="A206" s="88">
        <v>39736</v>
      </c>
      <c r="B206" s="2">
        <v>32.25</v>
      </c>
      <c r="C206" s="5">
        <v>2.9990000000000001</v>
      </c>
      <c r="D206" s="5">
        <v>10.752000000000001</v>
      </c>
      <c r="E206" s="3">
        <v>324.3</v>
      </c>
      <c r="G206" s="2">
        <f t="shared" si="19"/>
        <v>9.944495837187789E-2</v>
      </c>
      <c r="H206" s="3">
        <f t="shared" si="20"/>
        <v>30.161830357142858</v>
      </c>
      <c r="I206" s="27"/>
      <c r="J206" s="18"/>
      <c r="K206" s="2"/>
      <c r="M206" s="3"/>
    </row>
    <row r="207" spans="1:23" s="1" customFormat="1">
      <c r="A207" s="88">
        <v>39739</v>
      </c>
      <c r="B207" s="2">
        <v>28.02</v>
      </c>
      <c r="C207" s="5">
        <v>2.839</v>
      </c>
      <c r="D207" s="5">
        <v>9.8680000000000003</v>
      </c>
      <c r="E207" s="3">
        <f>609-324.3</f>
        <v>284.7</v>
      </c>
      <c r="G207" s="2">
        <f t="shared" ref="G207:G317" si="29">B207/E207</f>
        <v>9.8419388830347732E-2</v>
      </c>
      <c r="H207" s="3">
        <f t="shared" ref="H207:H317" si="30">E207/D207</f>
        <v>28.850830968787999</v>
      </c>
      <c r="I207" s="27"/>
      <c r="J207" s="18"/>
      <c r="K207" s="2"/>
      <c r="M207" s="3"/>
    </row>
    <row r="208" spans="1:23" s="1" customFormat="1">
      <c r="A208" s="88">
        <v>39744</v>
      </c>
      <c r="B208" s="2">
        <v>32.65</v>
      </c>
      <c r="C208" s="5">
        <v>2.6989999999999998</v>
      </c>
      <c r="D208" s="5">
        <v>12.097</v>
      </c>
      <c r="E208" s="3">
        <v>377.8</v>
      </c>
      <c r="G208" s="2">
        <f t="shared" si="29"/>
        <v>8.6421386977236628E-2</v>
      </c>
      <c r="H208" s="3">
        <f t="shared" si="30"/>
        <v>31.230883690171119</v>
      </c>
      <c r="I208" s="27"/>
      <c r="J208" s="18"/>
      <c r="K208" s="2"/>
      <c r="M208" s="3"/>
    </row>
    <row r="209" spans="1:13" s="1" customFormat="1">
      <c r="A209" s="88">
        <v>39750</v>
      </c>
      <c r="B209" s="2">
        <v>34.67</v>
      </c>
      <c r="C209" s="5">
        <v>2.819</v>
      </c>
      <c r="D209" s="5">
        <v>12.297000000000001</v>
      </c>
      <c r="E209" s="3">
        <v>361.5</v>
      </c>
      <c r="G209" s="2">
        <f t="shared" si="29"/>
        <v>9.5905947441217151E-2</v>
      </c>
      <c r="H209" s="3">
        <f t="shared" si="30"/>
        <v>29.397414003415467</v>
      </c>
      <c r="I209" s="27"/>
      <c r="J209" s="18"/>
      <c r="K209" s="2"/>
      <c r="M209" s="3"/>
    </row>
    <row r="210" spans="1:13" s="1" customFormat="1">
      <c r="A210" s="88">
        <v>39757</v>
      </c>
      <c r="B210" s="2">
        <v>29.5</v>
      </c>
      <c r="C210" s="5">
        <v>2.5390000000000001</v>
      </c>
      <c r="D210" s="5">
        <v>11.62</v>
      </c>
      <c r="E210" s="3">
        <v>340.7</v>
      </c>
      <c r="G210" s="2">
        <f t="shared" si="29"/>
        <v>8.6586439683005584E-2</v>
      </c>
      <c r="H210" s="3">
        <f t="shared" si="30"/>
        <v>29.320137693631672</v>
      </c>
      <c r="I210" s="27"/>
      <c r="J210" s="18"/>
      <c r="K210" s="2"/>
      <c r="M210" s="3"/>
    </row>
    <row r="211" spans="1:13" s="1" customFormat="1">
      <c r="A211" s="88">
        <v>39765</v>
      </c>
      <c r="B211" s="2">
        <v>30.01</v>
      </c>
      <c r="C211" s="5">
        <v>2.4489999999999998</v>
      </c>
      <c r="D211" s="5">
        <v>12.253</v>
      </c>
      <c r="E211" s="3">
        <v>318.89999999999998</v>
      </c>
      <c r="G211" s="2">
        <f t="shared" si="29"/>
        <v>9.4104735026654132E-2</v>
      </c>
      <c r="H211" s="3">
        <f t="shared" si="30"/>
        <v>26.026279278544028</v>
      </c>
      <c r="I211" s="27"/>
      <c r="J211" s="18"/>
      <c r="K211" s="2"/>
      <c r="M211" s="3"/>
    </row>
    <row r="212" spans="1:13" s="1" customFormat="1">
      <c r="A212" s="88">
        <v>39776</v>
      </c>
      <c r="B212" s="2">
        <v>19.38</v>
      </c>
      <c r="C212" s="5">
        <v>1.9390000000000001</v>
      </c>
      <c r="D212" s="5">
        <v>9.9939999999999998</v>
      </c>
      <c r="E212" s="3">
        <v>283.2</v>
      </c>
      <c r="G212" s="2">
        <f t="shared" si="29"/>
        <v>6.8432203389830512E-2</v>
      </c>
      <c r="H212" s="3">
        <f t="shared" si="30"/>
        <v>28.337002201320793</v>
      </c>
      <c r="I212" s="27"/>
      <c r="J212" s="18"/>
      <c r="K212" s="2"/>
      <c r="M212" s="3"/>
    </row>
    <row r="213" spans="1:13" s="1" customFormat="1">
      <c r="A213" s="88">
        <v>39822</v>
      </c>
      <c r="B213" s="2">
        <v>19.79</v>
      </c>
      <c r="C213" s="5">
        <v>1.7390000000000001</v>
      </c>
      <c r="D213" s="5">
        <v>11.382</v>
      </c>
      <c r="E213" s="3">
        <v>278.10000000000002</v>
      </c>
      <c r="G213" s="2">
        <f t="shared" si="29"/>
        <v>7.1161452714850762E-2</v>
      </c>
      <c r="H213" s="3">
        <f t="shared" si="30"/>
        <v>24.433315761729048</v>
      </c>
      <c r="I213" s="27"/>
      <c r="J213" s="18"/>
      <c r="K213" s="2"/>
      <c r="M213" s="3"/>
    </row>
    <row r="214" spans="1:13" s="1" customFormat="1">
      <c r="A214" s="88">
        <v>39833</v>
      </c>
      <c r="B214" s="2">
        <v>10.167999999999999</v>
      </c>
      <c r="C214" s="5">
        <v>1.7390000000000001</v>
      </c>
      <c r="D214" s="5">
        <v>10.167999999999999</v>
      </c>
      <c r="E214" s="3">
        <v>268.60000000000002</v>
      </c>
      <c r="G214" s="2">
        <f t="shared" si="29"/>
        <v>3.7855547282204013E-2</v>
      </c>
      <c r="H214" s="3">
        <f t="shared" si="30"/>
        <v>26.416207710464207</v>
      </c>
      <c r="I214" s="27"/>
      <c r="J214" s="18"/>
      <c r="K214" s="2"/>
      <c r="M214" s="3"/>
    </row>
    <row r="215" spans="1:13" s="1" customFormat="1">
      <c r="A215" s="88">
        <v>39837</v>
      </c>
      <c r="B215" s="2">
        <v>17.05</v>
      </c>
      <c r="C215" s="5">
        <v>1.7789999999999999</v>
      </c>
      <c r="D215" s="5">
        <v>9.5860000000000003</v>
      </c>
      <c r="E215" s="3">
        <v>267.89999999999998</v>
      </c>
      <c r="G215" s="2">
        <f t="shared" si="29"/>
        <v>6.3643150429264661E-2</v>
      </c>
      <c r="H215" s="3">
        <f t="shared" si="30"/>
        <v>27.947006050490295</v>
      </c>
      <c r="I215" s="27"/>
      <c r="J215" s="18"/>
      <c r="K215" s="2"/>
      <c r="M215" s="3"/>
    </row>
    <row r="216" spans="1:13" s="1" customFormat="1">
      <c r="A216" s="88">
        <v>39854</v>
      </c>
      <c r="B216" s="2">
        <v>23.43</v>
      </c>
      <c r="C216" s="5">
        <v>1.9590000000000001</v>
      </c>
      <c r="D216" s="5">
        <v>11.961</v>
      </c>
      <c r="E216" s="3">
        <v>349.1</v>
      </c>
      <c r="G216" s="2">
        <f t="shared" si="29"/>
        <v>6.7115439702091093E-2</v>
      </c>
      <c r="H216" s="3">
        <f t="shared" si="30"/>
        <v>29.186522865981107</v>
      </c>
      <c r="I216" s="27"/>
      <c r="J216" s="18"/>
      <c r="K216" s="2"/>
      <c r="M216" s="3"/>
    </row>
    <row r="217" spans="1:13" s="1" customFormat="1">
      <c r="A217" s="88">
        <v>39868</v>
      </c>
      <c r="B217" s="2">
        <v>21.48</v>
      </c>
      <c r="C217" s="5">
        <v>1.899</v>
      </c>
      <c r="D217" s="5">
        <v>11.308999999999999</v>
      </c>
      <c r="E217" s="3">
        <v>310.3</v>
      </c>
      <c r="G217" s="2">
        <f t="shared" si="29"/>
        <v>6.9223332259104098E-2</v>
      </c>
      <c r="H217" s="3">
        <f t="shared" si="30"/>
        <v>27.438323459191796</v>
      </c>
      <c r="I217" s="27"/>
      <c r="J217" s="18"/>
      <c r="K217" s="2"/>
      <c r="M217" s="3"/>
    </row>
    <row r="218" spans="1:13" s="1" customFormat="1">
      <c r="A218" s="88">
        <v>39883</v>
      </c>
      <c r="B218" s="2">
        <v>17.420000000000002</v>
      </c>
      <c r="C218" s="5">
        <v>1.9590000000000001</v>
      </c>
      <c r="D218" s="5">
        <v>8.891</v>
      </c>
      <c r="E218" s="3">
        <v>270.8</v>
      </c>
      <c r="G218" s="2">
        <f t="shared" si="29"/>
        <v>6.4327917282127028E-2</v>
      </c>
      <c r="H218" s="3">
        <f t="shared" si="30"/>
        <v>30.45776628050838</v>
      </c>
      <c r="I218" s="27"/>
      <c r="J218" s="18"/>
      <c r="K218" s="2"/>
      <c r="M218" s="3"/>
    </row>
    <row r="219" spans="1:13" s="1" customFormat="1">
      <c r="A219" s="88">
        <v>39889</v>
      </c>
      <c r="B219" s="2">
        <v>16.45</v>
      </c>
      <c r="C219" s="5">
        <v>1.909</v>
      </c>
      <c r="D219" s="5">
        <v>8.6159999999999997</v>
      </c>
      <c r="E219" s="3">
        <v>271.7</v>
      </c>
      <c r="G219" s="2">
        <f t="shared" si="29"/>
        <v>6.0544718439455282E-2</v>
      </c>
      <c r="H219" s="3">
        <f t="shared" si="30"/>
        <v>31.534354688950788</v>
      </c>
      <c r="I219" s="27"/>
      <c r="J219" s="18"/>
      <c r="K219" s="2"/>
      <c r="M219" s="3"/>
    </row>
    <row r="220" spans="1:13" s="1" customFormat="1">
      <c r="A220" s="88">
        <v>39899</v>
      </c>
      <c r="B220" s="2">
        <v>25.04</v>
      </c>
      <c r="C220" s="5">
        <v>2.0489999999999999</v>
      </c>
      <c r="D220" s="5">
        <v>12.221</v>
      </c>
      <c r="E220" s="3">
        <v>365.7</v>
      </c>
      <c r="G220" s="2">
        <f t="shared" si="29"/>
        <v>6.8471424665025982E-2</v>
      </c>
      <c r="H220" s="3">
        <f t="shared" si="30"/>
        <v>29.923901481057197</v>
      </c>
      <c r="I220" s="27"/>
      <c r="J220" s="18"/>
      <c r="K220" s="2"/>
      <c r="M220" s="3"/>
    </row>
    <row r="221" spans="1:13" s="1" customFormat="1">
      <c r="A221" s="88">
        <v>39917</v>
      </c>
      <c r="B221" s="2">
        <v>21.9</v>
      </c>
      <c r="C221" s="5">
        <v>2.0390000000000001</v>
      </c>
      <c r="D221" s="5">
        <v>10.742000000000001</v>
      </c>
      <c r="E221" s="3">
        <v>352.9</v>
      </c>
      <c r="G221" s="2">
        <f t="shared" si="29"/>
        <v>6.2057240011334655E-2</v>
      </c>
      <c r="H221" s="3">
        <f t="shared" si="30"/>
        <v>32.852355241109656</v>
      </c>
      <c r="I221" s="27"/>
      <c r="J221" s="18"/>
      <c r="K221" s="2"/>
      <c r="M221" s="3"/>
    </row>
    <row r="222" spans="1:13" s="1" customFormat="1">
      <c r="A222" s="88">
        <v>39919</v>
      </c>
      <c r="B222" s="2">
        <v>24.49</v>
      </c>
      <c r="C222" s="5">
        <v>2.0390000000000001</v>
      </c>
      <c r="D222" s="5">
        <v>12.009</v>
      </c>
      <c r="E222" s="3">
        <v>370.7</v>
      </c>
      <c r="G222" s="2">
        <f t="shared" si="29"/>
        <v>6.6064202859455079E-2</v>
      </c>
      <c r="H222" s="3">
        <f t="shared" si="30"/>
        <v>30.868515280206509</v>
      </c>
      <c r="I222" s="27"/>
      <c r="J222" s="18"/>
      <c r="K222" s="2"/>
      <c r="M222" s="3"/>
    </row>
    <row r="223" spans="1:13" s="1" customFormat="1">
      <c r="A223" s="88">
        <v>39927</v>
      </c>
      <c r="B223" s="2">
        <v>24.29</v>
      </c>
      <c r="C223" s="5">
        <v>2.0289999999999999</v>
      </c>
      <c r="D223" s="5">
        <v>11.968999999999999</v>
      </c>
      <c r="E223" s="3">
        <v>340.4</v>
      </c>
      <c r="G223" s="2">
        <f t="shared" si="29"/>
        <v>7.1357226792009398E-2</v>
      </c>
      <c r="H223" s="3">
        <f t="shared" si="30"/>
        <v>28.440137020636644</v>
      </c>
      <c r="I223" s="27"/>
      <c r="J223" s="18"/>
      <c r="K223" s="2"/>
      <c r="M223" s="3"/>
    </row>
    <row r="224" spans="1:13" s="1" customFormat="1">
      <c r="A224" s="88">
        <v>39940</v>
      </c>
      <c r="B224" s="2">
        <v>22.66</v>
      </c>
      <c r="C224" s="5">
        <v>1.9990000000000001</v>
      </c>
      <c r="D224" s="5">
        <v>11.335000000000001</v>
      </c>
      <c r="E224" s="3">
        <v>317.5</v>
      </c>
      <c r="G224" s="2">
        <f t="shared" si="29"/>
        <v>7.137007874015748E-2</v>
      </c>
      <c r="H224" s="3">
        <f t="shared" si="30"/>
        <v>28.01058667842964</v>
      </c>
      <c r="I224" s="27"/>
      <c r="J224" s="18"/>
      <c r="K224" s="2"/>
      <c r="M224" s="3"/>
    </row>
    <row r="225" spans="1:13" s="1" customFormat="1">
      <c r="A225" s="88">
        <v>39953</v>
      </c>
      <c r="B225" s="2">
        <v>27.3</v>
      </c>
      <c r="C225" s="5">
        <v>2.2389999999999999</v>
      </c>
      <c r="D225" s="5">
        <v>12.193</v>
      </c>
      <c r="E225" s="3">
        <v>347.5</v>
      </c>
      <c r="G225" s="2">
        <f t="shared" si="29"/>
        <v>7.8561151079136693E-2</v>
      </c>
      <c r="H225" s="3">
        <f t="shared" si="30"/>
        <v>28.499958992864759</v>
      </c>
      <c r="I225" s="27"/>
      <c r="J225" s="18"/>
      <c r="K225" s="2"/>
      <c r="M225" s="3"/>
    </row>
    <row r="226" spans="1:13" s="1" customFormat="1">
      <c r="A226" s="88">
        <v>39961</v>
      </c>
      <c r="B226" s="2">
        <v>28.8</v>
      </c>
      <c r="C226" s="5">
        <v>2.419</v>
      </c>
      <c r="D226" s="5">
        <v>11.904999999999999</v>
      </c>
      <c r="E226" s="3">
        <v>358.7</v>
      </c>
      <c r="G226" s="2">
        <f t="shared" si="29"/>
        <v>8.0289935879565094E-2</v>
      </c>
      <c r="H226" s="3">
        <f t="shared" si="30"/>
        <v>30.130197396052079</v>
      </c>
      <c r="I226" s="27"/>
      <c r="J226" s="18"/>
      <c r="K226" s="2"/>
      <c r="M226" s="3"/>
    </row>
    <row r="227" spans="1:13" s="1" customFormat="1">
      <c r="A227" s="88">
        <v>39972</v>
      </c>
      <c r="B227" s="2">
        <v>32.68</v>
      </c>
      <c r="C227" s="5">
        <v>2.629</v>
      </c>
      <c r="D227" s="5">
        <v>12.430999999999999</v>
      </c>
      <c r="E227" s="3">
        <v>370.4</v>
      </c>
      <c r="G227" s="2">
        <f t="shared" si="29"/>
        <v>8.8228941684665232E-2</v>
      </c>
      <c r="H227" s="3">
        <f t="shared" si="30"/>
        <v>29.796476550559085</v>
      </c>
      <c r="I227" s="27"/>
      <c r="J227" s="18"/>
      <c r="K227" s="2"/>
      <c r="M227" s="3"/>
    </row>
    <row r="228" spans="1:13" s="1" customFormat="1">
      <c r="A228" s="88">
        <v>39987</v>
      </c>
      <c r="B228" s="2">
        <v>28.84</v>
      </c>
      <c r="C228" s="5">
        <v>2.6589999999999998</v>
      </c>
      <c r="D228" s="5">
        <v>10.848000000000001</v>
      </c>
      <c r="E228" s="3">
        <v>342.7</v>
      </c>
      <c r="G228" s="2">
        <f t="shared" si="29"/>
        <v>8.4155237817332945E-2</v>
      </c>
      <c r="H228" s="3">
        <f t="shared" si="30"/>
        <v>31.591076696165189</v>
      </c>
      <c r="I228" s="27"/>
      <c r="J228" s="18"/>
      <c r="K228" s="2"/>
      <c r="M228" s="3"/>
    </row>
    <row r="229" spans="1:13" s="1" customFormat="1">
      <c r="A229" s="88">
        <v>39995</v>
      </c>
      <c r="B229" s="2">
        <v>31.63</v>
      </c>
      <c r="C229" s="5">
        <v>2.5990000000000002</v>
      </c>
      <c r="D229" s="5">
        <v>12.17</v>
      </c>
      <c r="E229" s="3">
        <v>376.5</v>
      </c>
      <c r="G229" s="2">
        <f t="shared" si="29"/>
        <v>8.4010624169986711E-2</v>
      </c>
      <c r="H229" s="3">
        <f t="shared" si="30"/>
        <v>30.936729663106</v>
      </c>
      <c r="I229" s="27"/>
      <c r="J229" s="18"/>
      <c r="K229" s="2"/>
      <c r="M229" s="3"/>
    </row>
    <row r="230" spans="1:13" s="1" customFormat="1">
      <c r="A230" s="88">
        <v>40004</v>
      </c>
      <c r="B230" s="2">
        <v>27.86</v>
      </c>
      <c r="C230" s="5">
        <v>2.4990000000000001</v>
      </c>
      <c r="D230" s="5">
        <v>11.15</v>
      </c>
      <c r="E230" s="3">
        <v>329.5</v>
      </c>
      <c r="G230" s="2">
        <f t="shared" si="29"/>
        <v>8.4552352048558418E-2</v>
      </c>
      <c r="H230" s="3">
        <f t="shared" si="30"/>
        <v>29.551569506726455</v>
      </c>
      <c r="I230" s="27"/>
      <c r="J230" s="18"/>
      <c r="K230" s="2"/>
      <c r="M230" s="3"/>
    </row>
    <row r="231" spans="1:13" s="1" customFormat="1">
      <c r="A231" s="88">
        <v>40042</v>
      </c>
      <c r="B231" s="2">
        <v>28.07</v>
      </c>
      <c r="C231" s="5">
        <v>2.5990000000000002</v>
      </c>
      <c r="D231" s="5">
        <v>10.801</v>
      </c>
      <c r="E231" s="3">
        <v>313.60000000000002</v>
      </c>
      <c r="G231" s="2">
        <f t="shared" si="29"/>
        <v>8.9508928571428573E-2</v>
      </c>
      <c r="H231" s="3">
        <f t="shared" si="30"/>
        <v>29.034348671419316</v>
      </c>
      <c r="I231" s="27"/>
      <c r="J231" s="18"/>
      <c r="K231" s="2"/>
      <c r="M231" s="3"/>
    </row>
    <row r="232" spans="1:13" s="1" customFormat="1">
      <c r="A232" s="88">
        <v>40052</v>
      </c>
      <c r="B232" s="2">
        <v>29.46</v>
      </c>
      <c r="C232" s="5">
        <v>2.609</v>
      </c>
      <c r="D232" s="5">
        <v>11.291</v>
      </c>
      <c r="E232" s="3">
        <v>360</v>
      </c>
      <c r="G232" s="2">
        <f t="shared" si="29"/>
        <v>8.1833333333333341E-2</v>
      </c>
      <c r="H232" s="3">
        <f t="shared" si="30"/>
        <v>31.883801257638826</v>
      </c>
      <c r="I232" s="27"/>
      <c r="J232" s="18"/>
      <c r="K232" s="2"/>
      <c r="M232" s="3"/>
    </row>
    <row r="233" spans="1:13" s="1" customFormat="1">
      <c r="A233" s="88">
        <v>40064</v>
      </c>
      <c r="B233" s="2">
        <v>28.09</v>
      </c>
      <c r="C233" s="5">
        <v>2.5489999999999999</v>
      </c>
      <c r="D233" s="5">
        <v>11.02</v>
      </c>
      <c r="E233" s="3">
        <v>316.5</v>
      </c>
      <c r="G233" s="2">
        <f t="shared" si="29"/>
        <v>8.8751974723538699E-2</v>
      </c>
      <c r="H233" s="3">
        <f t="shared" si="30"/>
        <v>28.720508166969147</v>
      </c>
      <c r="I233" s="27"/>
      <c r="J233" s="18"/>
      <c r="K233" s="2"/>
      <c r="M233" s="3"/>
    </row>
    <row r="234" spans="1:13" s="1" customFormat="1">
      <c r="A234" s="88">
        <v>40083</v>
      </c>
      <c r="B234" s="2">
        <v>29.9</v>
      </c>
      <c r="C234" s="5">
        <v>2.4590000000000001</v>
      </c>
      <c r="D234" s="5">
        <v>12.159000000000001</v>
      </c>
      <c r="E234" s="3">
        <v>365.3</v>
      </c>
      <c r="G234" s="2">
        <f t="shared" si="29"/>
        <v>8.1850533807829182E-2</v>
      </c>
      <c r="H234" s="3">
        <f t="shared" si="30"/>
        <v>30.043589110946623</v>
      </c>
      <c r="I234" s="27"/>
      <c r="J234" s="18"/>
      <c r="K234" s="2"/>
      <c r="M234" s="3"/>
    </row>
    <row r="235" spans="1:13" s="1" customFormat="1">
      <c r="A235" s="88">
        <v>40073</v>
      </c>
      <c r="B235" s="2">
        <v>28.42</v>
      </c>
      <c r="C235" s="5">
        <v>2.5489999999999999</v>
      </c>
      <c r="D235" s="5">
        <v>11.148</v>
      </c>
      <c r="E235" s="3">
        <v>350.9</v>
      </c>
      <c r="G235" s="2">
        <f t="shared" si="29"/>
        <v>8.0991735537190093E-2</v>
      </c>
      <c r="H235" s="3">
        <f t="shared" si="30"/>
        <v>31.476498026551848</v>
      </c>
      <c r="I235" s="27"/>
      <c r="J235" s="18"/>
      <c r="K235" s="2"/>
      <c r="M235" s="3"/>
    </row>
    <row r="236" spans="1:13" s="1" customFormat="1">
      <c r="A236" s="88">
        <v>40092</v>
      </c>
      <c r="B236" s="2">
        <v>22.69</v>
      </c>
      <c r="C236" s="5">
        <v>2.399</v>
      </c>
      <c r="D236" s="5">
        <v>9.4589999999999996</v>
      </c>
      <c r="E236" s="3">
        <v>282.3</v>
      </c>
      <c r="G236" s="2">
        <f t="shared" si="29"/>
        <v>8.0375487070492385E-2</v>
      </c>
      <c r="H236" s="3">
        <f t="shared" si="30"/>
        <v>29.844592451633368</v>
      </c>
      <c r="I236" s="27"/>
      <c r="J236" s="18"/>
      <c r="K236" s="2"/>
      <c r="M236" s="3"/>
    </row>
    <row r="237" spans="1:13" s="1" customFormat="1">
      <c r="A237" s="88">
        <v>40106</v>
      </c>
      <c r="B237" s="2">
        <v>31.17</v>
      </c>
      <c r="C237" s="5">
        <v>2.5489999999999999</v>
      </c>
      <c r="D237" s="5">
        <v>12.227</v>
      </c>
      <c r="E237" s="3">
        <v>368.4</v>
      </c>
      <c r="G237" s="2">
        <f t="shared" si="29"/>
        <v>8.4609120521172643E-2</v>
      </c>
      <c r="H237" s="3">
        <f t="shared" si="30"/>
        <v>30.130040075243311</v>
      </c>
      <c r="I237" s="27"/>
      <c r="J237" s="18"/>
      <c r="K237" s="2"/>
      <c r="M237" s="3"/>
    </row>
    <row r="238" spans="1:13" s="1" customFormat="1">
      <c r="A238" s="88">
        <v>40116</v>
      </c>
      <c r="B238" s="2">
        <v>29.83</v>
      </c>
      <c r="C238" s="5">
        <v>2.6589999999999998</v>
      </c>
      <c r="D238" s="5">
        <v>11.22</v>
      </c>
      <c r="E238" s="3">
        <v>298.7</v>
      </c>
      <c r="G238" s="2">
        <f t="shared" si="29"/>
        <v>9.9866086374288579E-2</v>
      </c>
      <c r="H238" s="3">
        <f t="shared" si="30"/>
        <v>26.622103386809268</v>
      </c>
      <c r="I238" s="27"/>
      <c r="J238" s="18"/>
      <c r="K238" s="2"/>
      <c r="M238" s="3"/>
    </row>
    <row r="239" spans="1:13" s="1" customFormat="1">
      <c r="A239" s="88">
        <v>40129</v>
      </c>
      <c r="B239" s="2">
        <v>32.549999999999997</v>
      </c>
      <c r="C239" s="5">
        <v>2.5790000000000002</v>
      </c>
      <c r="D239" s="5">
        <v>12.62</v>
      </c>
      <c r="E239" s="3">
        <v>369.7</v>
      </c>
      <c r="G239" s="2">
        <f t="shared" si="29"/>
        <v>8.8044360292128754E-2</v>
      </c>
      <c r="H239" s="3">
        <f t="shared" si="30"/>
        <v>29.294770206022189</v>
      </c>
      <c r="I239" s="27"/>
      <c r="J239" s="18"/>
      <c r="K239" s="2"/>
      <c r="M239" s="3"/>
    </row>
    <row r="240" spans="1:13" s="1" customFormat="1">
      <c r="A240" s="88">
        <v>40137</v>
      </c>
      <c r="B240" s="2">
        <v>30.28</v>
      </c>
      <c r="C240" s="5">
        <v>2.6589999999999998</v>
      </c>
      <c r="D240" s="5">
        <v>11.385999999999999</v>
      </c>
      <c r="E240" s="3">
        <v>319.5</v>
      </c>
      <c r="G240" s="2">
        <f t="shared" si="29"/>
        <v>9.4773082942097034E-2</v>
      </c>
      <c r="H240" s="3">
        <f t="shared" si="30"/>
        <v>28.060776392060426</v>
      </c>
      <c r="I240" s="27"/>
      <c r="J240" s="18"/>
      <c r="K240" s="2"/>
      <c r="M240" s="3"/>
    </row>
    <row r="241" spans="1:13" s="1" customFormat="1">
      <c r="A241" s="88">
        <v>40141</v>
      </c>
      <c r="B241" s="2">
        <v>23.43</v>
      </c>
      <c r="C241" s="5">
        <v>2.6989999999999998</v>
      </c>
      <c r="D241" s="5">
        <v>8.68</v>
      </c>
      <c r="E241" s="3">
        <v>220.3</v>
      </c>
      <c r="G241" s="2">
        <f t="shared" si="29"/>
        <v>0.10635497049477984</v>
      </c>
      <c r="H241" s="3">
        <f t="shared" si="30"/>
        <v>25.380184331797238</v>
      </c>
      <c r="I241" s="27"/>
      <c r="J241" s="18"/>
      <c r="K241" s="2"/>
      <c r="M241" s="3"/>
    </row>
    <row r="242" spans="1:13" s="1" customFormat="1">
      <c r="A242" s="88">
        <v>40151</v>
      </c>
      <c r="B242" s="2">
        <v>29.38</v>
      </c>
      <c r="C242" s="5">
        <v>2.6589999999999998</v>
      </c>
      <c r="D242" s="5">
        <v>11.048</v>
      </c>
      <c r="E242" s="3">
        <v>321.7</v>
      </c>
      <c r="G242" s="2">
        <f t="shared" si="29"/>
        <v>9.1327323593410004E-2</v>
      </c>
      <c r="H242" s="3">
        <f t="shared" si="30"/>
        <v>29.118392469225199</v>
      </c>
      <c r="I242" s="27"/>
      <c r="J242" s="18"/>
      <c r="K242" s="2"/>
      <c r="M242" s="3"/>
    </row>
    <row r="243" spans="1:13" s="1" customFormat="1">
      <c r="A243" s="88">
        <v>40161</v>
      </c>
      <c r="B243" s="2">
        <v>28.58</v>
      </c>
      <c r="C243" s="5">
        <v>2.5590000000000002</v>
      </c>
      <c r="D243" s="5">
        <v>11.167999999999999</v>
      </c>
      <c r="E243" s="3">
        <v>282.39999999999998</v>
      </c>
      <c r="G243" s="2">
        <f t="shared" si="29"/>
        <v>0.10120396600566572</v>
      </c>
      <c r="H243" s="3">
        <f t="shared" si="30"/>
        <v>25.286532951289399</v>
      </c>
      <c r="I243" s="27"/>
      <c r="J243" s="18"/>
      <c r="K243" s="2"/>
      <c r="M243" s="3"/>
    </row>
    <row r="244" spans="1:13" s="1" customFormat="1">
      <c r="A244" s="88">
        <v>40168</v>
      </c>
      <c r="B244" s="2">
        <v>28.94</v>
      </c>
      <c r="C244" s="5">
        <v>2.4990000000000001</v>
      </c>
      <c r="D244" s="5">
        <v>11.579000000000001</v>
      </c>
      <c r="E244" s="3">
        <v>329</v>
      </c>
      <c r="G244" s="2">
        <f t="shared" si="29"/>
        <v>8.7963525835866266E-2</v>
      </c>
      <c r="H244" s="3">
        <f t="shared" si="30"/>
        <v>28.413507211330856</v>
      </c>
      <c r="I244" s="27"/>
      <c r="J244" s="18"/>
      <c r="K244" s="2"/>
      <c r="M244" s="3"/>
    </row>
    <row r="245" spans="1:13" s="1" customFormat="1">
      <c r="A245" s="88">
        <v>40182</v>
      </c>
      <c r="B245" s="2">
        <v>30.13</v>
      </c>
      <c r="C245" s="5">
        <v>2.5990000000000002</v>
      </c>
      <c r="D245" s="5">
        <v>11.592000000000001</v>
      </c>
      <c r="E245" s="3">
        <v>337</v>
      </c>
      <c r="G245" s="2">
        <f t="shared" si="29"/>
        <v>8.9406528189910975E-2</v>
      </c>
      <c r="H245" s="3">
        <f t="shared" si="30"/>
        <v>29.071773636991026</v>
      </c>
      <c r="I245" s="27"/>
      <c r="J245" s="18"/>
      <c r="K245" s="2"/>
      <c r="M245" s="3"/>
    </row>
    <row r="246" spans="1:13" s="1" customFormat="1">
      <c r="A246" s="88">
        <v>40191</v>
      </c>
      <c r="B246" s="2">
        <v>31.75</v>
      </c>
      <c r="C246" s="5">
        <v>2.6989999999999998</v>
      </c>
      <c r="D246" s="5">
        <v>11.763999999999999</v>
      </c>
      <c r="E246" s="3">
        <v>339.9</v>
      </c>
      <c r="G246" s="2">
        <f t="shared" si="29"/>
        <v>9.3409826419535158E-2</v>
      </c>
      <c r="H246" s="3">
        <f t="shared" si="30"/>
        <v>28.893233594015641</v>
      </c>
      <c r="I246" s="27"/>
      <c r="J246" s="18"/>
      <c r="K246" s="2"/>
      <c r="M246" s="3"/>
    </row>
    <row r="247" spans="1:13" s="1" customFormat="1">
      <c r="A247" s="88">
        <v>40198</v>
      </c>
      <c r="B247" s="2">
        <v>30.87</v>
      </c>
      <c r="C247" s="5">
        <v>2.6389999999999998</v>
      </c>
      <c r="D247" s="5">
        <v>11.698</v>
      </c>
      <c r="E247" s="3">
        <v>323.2</v>
      </c>
      <c r="G247" s="2">
        <f t="shared" si="29"/>
        <v>9.551361386138614E-2</v>
      </c>
      <c r="H247" s="3">
        <f t="shared" si="30"/>
        <v>27.628654470849717</v>
      </c>
      <c r="I247" s="27"/>
      <c r="J247" s="18"/>
      <c r="K247" s="2"/>
      <c r="M247" s="3"/>
    </row>
    <row r="248" spans="1:13" s="1" customFormat="1">
      <c r="A248" s="88">
        <v>40206</v>
      </c>
      <c r="B248" s="2">
        <v>29.04</v>
      </c>
      <c r="C248" s="5">
        <v>2.6389999999999998</v>
      </c>
      <c r="D248" s="5">
        <v>11.005000000000001</v>
      </c>
      <c r="E248" s="3">
        <v>312.10000000000002</v>
      </c>
      <c r="G248" s="2">
        <f t="shared" si="29"/>
        <v>9.30471002883691E-2</v>
      </c>
      <c r="H248" s="3">
        <f t="shared" si="30"/>
        <v>28.359836437982736</v>
      </c>
      <c r="I248" s="27"/>
      <c r="J248" s="18"/>
      <c r="K248" s="2"/>
      <c r="M248" s="3"/>
    </row>
    <row r="249" spans="1:13" s="1" customFormat="1">
      <c r="A249" s="88">
        <v>40211</v>
      </c>
      <c r="B249" s="2">
        <v>26.01</v>
      </c>
      <c r="C249" s="5">
        <v>2.5390000000000001</v>
      </c>
      <c r="D249" s="5">
        <v>10.243</v>
      </c>
      <c r="E249" s="3">
        <v>293.7</v>
      </c>
      <c r="G249" s="2">
        <f t="shared" si="29"/>
        <v>8.8559754851889688E-2</v>
      </c>
      <c r="H249" s="3">
        <f t="shared" si="30"/>
        <v>28.673240261642096</v>
      </c>
      <c r="I249" s="27"/>
      <c r="J249" s="18"/>
      <c r="K249" s="2"/>
      <c r="M249" s="3"/>
    </row>
    <row r="250" spans="1:13" s="1" customFormat="1">
      <c r="A250" s="88">
        <v>40226</v>
      </c>
      <c r="B250" s="2">
        <v>28.71</v>
      </c>
      <c r="C250" s="5">
        <v>2.5190000000000001</v>
      </c>
      <c r="D250" s="5">
        <v>11.397</v>
      </c>
      <c r="E250" s="3">
        <v>303.3</v>
      </c>
      <c r="G250" s="2">
        <f t="shared" si="29"/>
        <v>9.4658753709198809E-2</v>
      </c>
      <c r="H250" s="3">
        <f t="shared" si="30"/>
        <v>26.612266385891026</v>
      </c>
      <c r="I250" s="27"/>
      <c r="J250" s="18"/>
      <c r="K250" s="2"/>
      <c r="M250" s="3"/>
    </row>
    <row r="251" spans="1:13" s="1" customFormat="1">
      <c r="A251" s="88">
        <v>40218</v>
      </c>
      <c r="B251" s="2">
        <v>30.37</v>
      </c>
      <c r="C251" s="5">
        <v>2.5390000000000001</v>
      </c>
      <c r="D251" s="5">
        <v>11.962999999999999</v>
      </c>
      <c r="E251" s="3">
        <v>295.5</v>
      </c>
      <c r="G251" s="2">
        <f t="shared" si="29"/>
        <v>0.10277495769881557</v>
      </c>
      <c r="H251" s="3">
        <f t="shared" si="30"/>
        <v>24.701161915907385</v>
      </c>
      <c r="I251" s="27"/>
      <c r="J251" s="18"/>
      <c r="K251" s="2"/>
      <c r="M251" s="3"/>
    </row>
    <row r="252" spans="1:13" s="1" customFormat="1">
      <c r="A252" s="88">
        <v>40237</v>
      </c>
      <c r="B252" s="2">
        <v>32</v>
      </c>
      <c r="C252" s="5">
        <v>2.5990000000000002</v>
      </c>
      <c r="D252" s="5">
        <v>12.314</v>
      </c>
      <c r="E252" s="3">
        <v>341.2</v>
      </c>
      <c r="G252" s="2">
        <f t="shared" si="29"/>
        <v>9.3786635404454866E-2</v>
      </c>
      <c r="H252" s="3">
        <f t="shared" si="30"/>
        <v>27.70829949650804</v>
      </c>
      <c r="I252" s="27"/>
      <c r="J252" s="18"/>
      <c r="K252" s="2"/>
      <c r="M252" s="3"/>
    </row>
    <row r="253" spans="1:13" s="1" customFormat="1">
      <c r="A253" s="88">
        <v>40246</v>
      </c>
      <c r="B253" s="2">
        <v>30.97</v>
      </c>
      <c r="C253" s="5">
        <v>2.6989999999999998</v>
      </c>
      <c r="D253" s="5">
        <v>11.475</v>
      </c>
      <c r="E253" s="3">
        <v>338</v>
      </c>
      <c r="G253" s="2">
        <f t="shared" si="29"/>
        <v>9.1627218934911242E-2</v>
      </c>
      <c r="H253" s="3">
        <f t="shared" si="30"/>
        <v>29.455337690631808</v>
      </c>
      <c r="I253" s="27"/>
      <c r="J253" s="18"/>
      <c r="K253" s="2"/>
      <c r="M253" s="3"/>
    </row>
    <row r="254" spans="1:13" s="1" customFormat="1">
      <c r="A254" s="88">
        <v>40253</v>
      </c>
      <c r="B254" s="2">
        <v>33.270000000000003</v>
      </c>
      <c r="C254" s="5">
        <v>2.7490000000000001</v>
      </c>
      <c r="D254" s="5">
        <v>12.103999999999999</v>
      </c>
      <c r="E254" s="3">
        <v>341.7</v>
      </c>
      <c r="G254" s="2">
        <f t="shared" si="29"/>
        <v>9.7366110623353833E-2</v>
      </c>
      <c r="H254" s="3">
        <f t="shared" si="30"/>
        <v>28.230337078651687</v>
      </c>
      <c r="I254" s="27"/>
      <c r="J254" s="18"/>
      <c r="K254" s="2"/>
      <c r="M254" s="3"/>
    </row>
    <row r="255" spans="1:13" s="1" customFormat="1">
      <c r="A255" s="88">
        <v>40261</v>
      </c>
      <c r="B255" s="2">
        <v>27.65</v>
      </c>
      <c r="C255" s="5">
        <v>2.6989999999999998</v>
      </c>
      <c r="D255" s="5">
        <v>10.243</v>
      </c>
      <c r="E255" s="3">
        <v>290.8</v>
      </c>
      <c r="G255" s="2">
        <f t="shared" si="29"/>
        <v>9.5082530949105903E-2</v>
      </c>
      <c r="H255" s="3">
        <f t="shared" si="30"/>
        <v>28.390120082007225</v>
      </c>
      <c r="I255" s="27"/>
      <c r="J255" s="18"/>
      <c r="K255" s="2"/>
      <c r="M255" s="3"/>
    </row>
    <row r="256" spans="1:13" s="1" customFormat="1">
      <c r="A256" s="88">
        <v>40281</v>
      </c>
      <c r="B256" s="2">
        <v>31.58</v>
      </c>
      <c r="C256" s="5">
        <v>2.7989999999999999</v>
      </c>
      <c r="D256" s="5">
        <v>11.282</v>
      </c>
      <c r="E256" s="3">
        <v>330.3</v>
      </c>
      <c r="G256" s="2">
        <f t="shared" si="29"/>
        <v>9.5610051468362087E-2</v>
      </c>
      <c r="H256" s="3">
        <f t="shared" si="30"/>
        <v>29.276723985109022</v>
      </c>
      <c r="I256" s="27"/>
      <c r="J256" s="18"/>
      <c r="K256" s="2"/>
      <c r="M256" s="3"/>
    </row>
    <row r="257" spans="1:13" s="1" customFormat="1">
      <c r="A257" s="88">
        <v>40297</v>
      </c>
      <c r="B257" s="2">
        <v>34.630000000000003</v>
      </c>
      <c r="C257" s="5">
        <v>2.6989999999999998</v>
      </c>
      <c r="D257" s="5">
        <v>12.829000000000001</v>
      </c>
      <c r="E257" s="3">
        <v>351.4</v>
      </c>
      <c r="G257" s="2">
        <f t="shared" si="29"/>
        <v>9.8548662492885616E-2</v>
      </c>
      <c r="H257" s="3">
        <f t="shared" si="30"/>
        <v>27.391067113570813</v>
      </c>
      <c r="I257" s="27"/>
      <c r="J257" s="18"/>
      <c r="K257" s="2"/>
      <c r="M257" s="3"/>
    </row>
    <row r="258" spans="1:13" s="1" customFormat="1">
      <c r="A258" s="88">
        <v>40304</v>
      </c>
      <c r="B258" s="2">
        <v>31.23</v>
      </c>
      <c r="C258" s="5">
        <v>2.7290000000000001</v>
      </c>
      <c r="D258" s="5">
        <v>11.442</v>
      </c>
      <c r="E258" s="3">
        <v>349.4</v>
      </c>
      <c r="G258" s="2">
        <f t="shared" si="29"/>
        <v>8.938179736691472E-2</v>
      </c>
      <c r="H258" s="3">
        <f t="shared" si="30"/>
        <v>30.536619472120258</v>
      </c>
      <c r="I258" s="27"/>
      <c r="J258" s="18"/>
      <c r="K258" s="2"/>
      <c r="M258" s="3"/>
    </row>
    <row r="259" spans="1:13" s="1" customFormat="1">
      <c r="A259" s="88">
        <v>40315</v>
      </c>
      <c r="B259" s="2">
        <v>30.56</v>
      </c>
      <c r="C259" s="5">
        <v>2.7789999999999999</v>
      </c>
      <c r="D259" s="5">
        <v>10.996</v>
      </c>
      <c r="E259" s="3">
        <v>343.2</v>
      </c>
      <c r="G259" s="2">
        <f t="shared" si="29"/>
        <v>8.9044289044289043E-2</v>
      </c>
      <c r="H259" s="3">
        <f t="shared" si="30"/>
        <v>31.21134958166606</v>
      </c>
      <c r="I259" s="27"/>
      <c r="J259" s="18"/>
      <c r="K259" s="2"/>
      <c r="M259" s="3"/>
    </row>
    <row r="260" spans="1:13" s="1" customFormat="1">
      <c r="A260" s="88">
        <v>40330</v>
      </c>
      <c r="B260" s="2">
        <v>27.54</v>
      </c>
      <c r="C260" s="5">
        <v>2.589</v>
      </c>
      <c r="D260" s="5">
        <v>10.638</v>
      </c>
      <c r="E260" s="3">
        <v>332.8</v>
      </c>
      <c r="G260" s="2">
        <f t="shared" si="29"/>
        <v>8.2752403846153844E-2</v>
      </c>
      <c r="H260" s="3">
        <f t="shared" si="30"/>
        <v>31.284075954126717</v>
      </c>
      <c r="I260" s="27"/>
      <c r="J260" s="18"/>
      <c r="K260" s="2"/>
      <c r="M260" s="3"/>
    </row>
    <row r="261" spans="1:13" s="1" customFormat="1">
      <c r="A261" s="88">
        <v>40338</v>
      </c>
      <c r="B261" s="2">
        <v>31.25</v>
      </c>
      <c r="C261" s="5">
        <v>2.5790000000000002</v>
      </c>
      <c r="D261" s="5">
        <v>12.119</v>
      </c>
      <c r="E261" s="3">
        <v>381.9</v>
      </c>
      <c r="G261" s="2">
        <f t="shared" si="29"/>
        <v>8.1827703587326536E-2</v>
      </c>
      <c r="H261" s="3">
        <f t="shared" si="30"/>
        <v>31.512501031438237</v>
      </c>
      <c r="I261" s="27"/>
      <c r="J261" s="18"/>
      <c r="K261" s="2"/>
      <c r="M261" s="3"/>
    </row>
    <row r="262" spans="1:13" s="1" customFormat="1">
      <c r="A262" s="88">
        <v>40347</v>
      </c>
      <c r="B262" s="2">
        <v>32.31</v>
      </c>
      <c r="C262" s="5">
        <v>2.6989999999999998</v>
      </c>
      <c r="D262" s="5">
        <v>11.97</v>
      </c>
      <c r="E262" s="3">
        <v>387.4</v>
      </c>
      <c r="G262" s="2">
        <f t="shared" si="29"/>
        <v>8.3402168301497173E-2</v>
      </c>
      <c r="H262" s="3">
        <f t="shared" si="30"/>
        <v>32.364243943191305</v>
      </c>
      <c r="I262" s="27"/>
      <c r="J262" s="18"/>
      <c r="K262" s="2"/>
      <c r="M262" s="3"/>
    </row>
    <row r="263" spans="1:13" s="1" customFormat="1">
      <c r="A263" s="88">
        <v>40356</v>
      </c>
      <c r="B263" s="2">
        <v>26.18</v>
      </c>
      <c r="C263" s="5">
        <v>2.6989999999999998</v>
      </c>
      <c r="D263" s="5">
        <v>9.6989999999999998</v>
      </c>
      <c r="E263" s="3">
        <v>312.39999999999998</v>
      </c>
      <c r="G263" s="2">
        <f t="shared" si="29"/>
        <v>8.380281690140845E-2</v>
      </c>
      <c r="H263" s="3">
        <f t="shared" si="30"/>
        <v>32.209506134653054</v>
      </c>
      <c r="I263" s="27"/>
      <c r="J263" s="18"/>
      <c r="K263" s="2"/>
      <c r="M263" s="3"/>
    </row>
    <row r="264" spans="1:13" s="1" customFormat="1">
      <c r="A264" s="88">
        <v>40365</v>
      </c>
      <c r="B264" s="2">
        <v>32.29</v>
      </c>
      <c r="C264" s="5">
        <v>2.6589999999999998</v>
      </c>
      <c r="D264" s="5">
        <v>12.143000000000001</v>
      </c>
      <c r="E264" s="3">
        <v>370.4</v>
      </c>
      <c r="G264" s="2">
        <f t="shared" si="29"/>
        <v>8.7176025917926572E-2</v>
      </c>
      <c r="H264" s="3">
        <f t="shared" si="30"/>
        <v>30.503170550934691</v>
      </c>
      <c r="I264" s="27"/>
      <c r="J264" s="18"/>
      <c r="K264" s="2"/>
      <c r="M264" s="3"/>
    </row>
    <row r="265" spans="1:13" s="1" customFormat="1">
      <c r="A265" s="88">
        <v>40380</v>
      </c>
      <c r="B265" s="2">
        <v>31.05</v>
      </c>
      <c r="C265" s="5">
        <v>2.6389999999999998</v>
      </c>
      <c r="D265" s="5">
        <v>11.766999999999999</v>
      </c>
      <c r="E265" s="3">
        <v>359.4</v>
      </c>
      <c r="G265" s="2">
        <f t="shared" si="29"/>
        <v>8.6393989983305511E-2</v>
      </c>
      <c r="H265" s="3">
        <f t="shared" si="30"/>
        <v>30.54304410639925</v>
      </c>
      <c r="I265" s="27"/>
      <c r="J265" s="18"/>
      <c r="K265" s="2"/>
      <c r="M265" s="3"/>
    </row>
    <row r="266" spans="1:13" s="1" customFormat="1">
      <c r="A266" s="88">
        <v>40382</v>
      </c>
      <c r="B266" s="2">
        <v>31.5</v>
      </c>
      <c r="C266" s="5">
        <v>2.6989999999999998</v>
      </c>
      <c r="D266" s="5">
        <v>11.672000000000001</v>
      </c>
      <c r="E266" s="3">
        <v>344.9</v>
      </c>
      <c r="G266" s="2">
        <f t="shared" si="29"/>
        <v>9.1330820527689191E-2</v>
      </c>
      <c r="H266" s="3">
        <f t="shared" si="30"/>
        <v>29.549348869088412</v>
      </c>
      <c r="I266" s="27"/>
      <c r="J266" s="18"/>
      <c r="K266" s="2"/>
      <c r="M266" s="3"/>
    </row>
    <row r="267" spans="1:13" s="1" customFormat="1">
      <c r="A267" s="88">
        <v>40382</v>
      </c>
      <c r="B267" s="2">
        <v>19.47</v>
      </c>
      <c r="C267" s="5">
        <v>2.669</v>
      </c>
      <c r="D267" s="5">
        <v>7.2960000000000003</v>
      </c>
      <c r="E267" s="3">
        <v>229.9</v>
      </c>
      <c r="G267" s="2">
        <f t="shared" si="29"/>
        <v>8.4688995215310994E-2</v>
      </c>
      <c r="H267" s="3">
        <f t="shared" si="30"/>
        <v>31.510416666666668</v>
      </c>
      <c r="I267" s="27"/>
      <c r="J267" s="29"/>
      <c r="K267" s="2"/>
      <c r="M267" s="3"/>
    </row>
    <row r="268" spans="1:13" s="1" customFormat="1">
      <c r="A268" s="88">
        <v>40384</v>
      </c>
      <c r="B268" s="2">
        <v>25.42</v>
      </c>
      <c r="C268" s="5">
        <v>2.8690000000000002</v>
      </c>
      <c r="D268" s="5">
        <v>8.86</v>
      </c>
      <c r="E268" s="3">
        <v>289.3</v>
      </c>
      <c r="G268" s="2">
        <f t="shared" si="29"/>
        <v>8.7867265814033882E-2</v>
      </c>
      <c r="H268" s="3">
        <f t="shared" si="30"/>
        <v>32.652370203160274</v>
      </c>
      <c r="I268" s="27"/>
      <c r="J268" s="18"/>
      <c r="K268" s="2"/>
      <c r="M268" s="3"/>
    </row>
    <row r="269" spans="1:13" s="1" customFormat="1">
      <c r="A269" s="88">
        <v>40391</v>
      </c>
      <c r="B269" s="2">
        <v>26.33</v>
      </c>
      <c r="C269" s="5">
        <v>2.6989999999999998</v>
      </c>
      <c r="D269" s="5">
        <v>9.7569999999999997</v>
      </c>
      <c r="E269" s="3">
        <v>305.8</v>
      </c>
      <c r="G269" s="2">
        <f t="shared" si="29"/>
        <v>8.6102027468933931E-2</v>
      </c>
      <c r="H269" s="3">
        <f t="shared" si="30"/>
        <v>31.341600901916575</v>
      </c>
      <c r="I269" s="27"/>
      <c r="J269" s="18"/>
      <c r="K269" s="2"/>
      <c r="M269" s="3"/>
    </row>
    <row r="270" spans="1:13" s="1" customFormat="1">
      <c r="A270" s="88">
        <v>40405</v>
      </c>
      <c r="B270" s="2">
        <v>28.09</v>
      </c>
      <c r="C270" s="5">
        <v>2.7589999999999999</v>
      </c>
      <c r="D270" s="5">
        <v>10.180999999999999</v>
      </c>
      <c r="E270" s="3">
        <v>309.8</v>
      </c>
      <c r="G270" s="2">
        <f t="shared" si="29"/>
        <v>9.0671400903808902E-2</v>
      </c>
      <c r="H270" s="3">
        <f t="shared" si="30"/>
        <v>30.429230920341816</v>
      </c>
      <c r="I270" s="27"/>
      <c r="J270" s="18"/>
      <c r="K270" s="2"/>
      <c r="M270" s="3"/>
    </row>
    <row r="271" spans="1:13" s="1" customFormat="1">
      <c r="A271" s="88">
        <v>40415</v>
      </c>
      <c r="B271" s="2">
        <v>31.04</v>
      </c>
      <c r="C271" s="5">
        <v>2.7589999999999999</v>
      </c>
      <c r="D271" s="5">
        <v>11.25</v>
      </c>
      <c r="E271" s="3">
        <v>365.3</v>
      </c>
      <c r="G271" s="2">
        <f t="shared" si="29"/>
        <v>8.497125650150561E-2</v>
      </c>
      <c r="H271" s="3">
        <f t="shared" si="30"/>
        <v>32.471111111111114</v>
      </c>
      <c r="I271" s="27"/>
      <c r="J271" s="18"/>
      <c r="K271" s="2"/>
      <c r="M271" s="3"/>
    </row>
    <row r="272" spans="1:13" s="1" customFormat="1">
      <c r="A272" s="88">
        <v>40423</v>
      </c>
      <c r="B272" s="2">
        <v>30.84</v>
      </c>
      <c r="C272" s="5">
        <v>2.7090000000000001</v>
      </c>
      <c r="D272" s="5">
        <v>11.382999999999999</v>
      </c>
      <c r="E272" s="3">
        <v>358.6</v>
      </c>
      <c r="G272" s="2">
        <f t="shared" si="29"/>
        <v>8.6001115448968199E-2</v>
      </c>
      <c r="H272" s="3">
        <f t="shared" si="30"/>
        <v>31.503118685759471</v>
      </c>
      <c r="I272" s="27"/>
      <c r="J272" s="18"/>
      <c r="K272" s="2"/>
      <c r="M272" s="3"/>
    </row>
    <row r="273" spans="1:13" s="1" customFormat="1">
      <c r="A273" s="88">
        <v>40434</v>
      </c>
      <c r="B273" s="2">
        <v>31.73</v>
      </c>
      <c r="C273" s="5">
        <v>2.7090000000000001</v>
      </c>
      <c r="D273" s="5">
        <v>11.712</v>
      </c>
      <c r="E273" s="3">
        <v>356.8</v>
      </c>
      <c r="G273" s="2">
        <f t="shared" si="29"/>
        <v>8.8929372197309411E-2</v>
      </c>
      <c r="H273" s="3">
        <f t="shared" si="30"/>
        <v>30.464480874316941</v>
      </c>
      <c r="I273" s="27"/>
      <c r="J273" s="18"/>
      <c r="K273" s="2"/>
      <c r="M273" s="3"/>
    </row>
    <row r="274" spans="1:13" s="1" customFormat="1">
      <c r="A274" s="88">
        <v>40437</v>
      </c>
      <c r="B274" s="2">
        <v>11.54</v>
      </c>
      <c r="C274" s="5">
        <v>2.839</v>
      </c>
      <c r="D274" s="5">
        <v>4.0640000000000001</v>
      </c>
      <c r="E274" s="3">
        <v>131.4</v>
      </c>
      <c r="G274" s="2">
        <f t="shared" si="29"/>
        <v>8.7823439878234391E-2</v>
      </c>
      <c r="H274" s="3">
        <f t="shared" si="30"/>
        <v>32.332677165354333</v>
      </c>
      <c r="I274" s="27"/>
      <c r="J274" s="18"/>
      <c r="K274" s="2"/>
      <c r="M274" s="3"/>
    </row>
    <row r="275" spans="1:13" s="1" customFormat="1">
      <c r="A275" s="88">
        <v>40437</v>
      </c>
      <c r="B275" s="2">
        <v>20.3</v>
      </c>
      <c r="C275" s="5">
        <v>2.6989999999999998</v>
      </c>
      <c r="D275" s="5">
        <v>7.52</v>
      </c>
      <c r="E275" s="3">
        <v>227.5</v>
      </c>
      <c r="G275" s="2">
        <f t="shared" si="29"/>
        <v>8.9230769230769238E-2</v>
      </c>
      <c r="H275" s="3">
        <f t="shared" si="30"/>
        <v>30.252659574468087</v>
      </c>
      <c r="I275" s="27"/>
      <c r="J275" s="18"/>
      <c r="K275" s="2"/>
      <c r="M275" s="3"/>
    </row>
    <row r="276" spans="1:13" s="1" customFormat="1">
      <c r="A276" s="88">
        <v>40438</v>
      </c>
      <c r="B276" s="2">
        <v>26.99</v>
      </c>
      <c r="C276" s="5">
        <v>2.8490000000000002</v>
      </c>
      <c r="D276" s="5">
        <v>9.7430000000000003</v>
      </c>
      <c r="E276" s="3">
        <v>282</v>
      </c>
      <c r="G276" s="2">
        <f t="shared" si="29"/>
        <v>9.5709219858156017E-2</v>
      </c>
      <c r="H276" s="3">
        <f t="shared" si="30"/>
        <v>28.943857128194601</v>
      </c>
      <c r="I276" s="27"/>
      <c r="J276" s="18"/>
      <c r="K276" s="2"/>
      <c r="M276" s="3"/>
    </row>
    <row r="277" spans="1:13" s="1" customFormat="1">
      <c r="A277" s="88">
        <v>40448</v>
      </c>
      <c r="B277" s="2">
        <v>27.21</v>
      </c>
      <c r="C277" s="5">
        <v>2.6190000000000002</v>
      </c>
      <c r="D277" s="5">
        <v>10.391</v>
      </c>
      <c r="E277" s="3">
        <v>330.2</v>
      </c>
      <c r="G277" s="2">
        <f t="shared" si="29"/>
        <v>8.2404603270745003E-2</v>
      </c>
      <c r="H277" s="3">
        <f t="shared" si="30"/>
        <v>31.777499759407178</v>
      </c>
      <c r="I277" s="27"/>
      <c r="J277" s="18"/>
      <c r="K277" s="2"/>
      <c r="M277" s="3"/>
    </row>
    <row r="278" spans="1:13" s="1" customFormat="1">
      <c r="A278" s="88">
        <v>40457</v>
      </c>
      <c r="B278" s="2">
        <v>29.44</v>
      </c>
      <c r="C278" s="5">
        <v>2.7490000000000001</v>
      </c>
      <c r="D278" s="5">
        <v>10.708</v>
      </c>
      <c r="E278" s="3">
        <v>341.3</v>
      </c>
      <c r="G278" s="2">
        <f t="shared" si="29"/>
        <v>8.6258423674186929E-2</v>
      </c>
      <c r="H278" s="3">
        <f t="shared" si="30"/>
        <v>31.873365707881959</v>
      </c>
      <c r="I278" s="27"/>
      <c r="J278" s="18"/>
      <c r="K278" s="2"/>
      <c r="M278" s="3"/>
    </row>
    <row r="279" spans="1:13" s="1" customFormat="1">
      <c r="A279" s="88">
        <v>40466</v>
      </c>
      <c r="B279" s="2">
        <v>29.66</v>
      </c>
      <c r="C279" s="5">
        <v>2.7090000000000001</v>
      </c>
      <c r="D279" s="5">
        <v>10.949</v>
      </c>
      <c r="E279" s="3">
        <v>358.6</v>
      </c>
      <c r="G279" s="2">
        <f t="shared" si="29"/>
        <v>8.2710540992749576E-2</v>
      </c>
      <c r="H279" s="3">
        <f t="shared" si="30"/>
        <v>32.751849483971142</v>
      </c>
      <c r="I279" s="27"/>
      <c r="J279" s="18"/>
      <c r="K279" s="2"/>
      <c r="M279" s="3"/>
    </row>
    <row r="280" spans="1:13" s="1" customFormat="1">
      <c r="A280" s="88">
        <v>40473</v>
      </c>
      <c r="B280" s="2">
        <v>28.17</v>
      </c>
      <c r="C280" s="5">
        <v>2.7090000000000001</v>
      </c>
      <c r="D280" s="5">
        <v>10.4</v>
      </c>
      <c r="E280" s="3">
        <v>323.10000000000002</v>
      </c>
      <c r="G280" s="2">
        <f t="shared" si="29"/>
        <v>8.7186629526462389E-2</v>
      </c>
      <c r="H280" s="3">
        <f t="shared" si="30"/>
        <v>31.067307692307693</v>
      </c>
      <c r="I280" s="27"/>
      <c r="J280" s="18"/>
      <c r="K280" s="2"/>
      <c r="M280" s="3"/>
    </row>
    <row r="281" spans="1:13" s="1" customFormat="1">
      <c r="A281" s="88">
        <v>40482</v>
      </c>
      <c r="B281" s="2">
        <v>32.04</v>
      </c>
      <c r="C281" s="5">
        <v>2.6789999999999998</v>
      </c>
      <c r="D281" s="5">
        <v>11.958</v>
      </c>
      <c r="E281" s="3">
        <v>370.1</v>
      </c>
      <c r="G281" s="2">
        <f t="shared" si="29"/>
        <v>8.6571196973790857E-2</v>
      </c>
      <c r="H281" s="3">
        <f t="shared" si="30"/>
        <v>30.949991637397559</v>
      </c>
      <c r="I281" s="27"/>
      <c r="J281" s="18"/>
      <c r="K281" s="2"/>
      <c r="M281" s="3"/>
    </row>
    <row r="282" spans="1:13" s="1" customFormat="1">
      <c r="A282" s="88">
        <v>40497</v>
      </c>
      <c r="B282" s="2">
        <v>27.38</v>
      </c>
      <c r="C282" s="5">
        <v>2.6789999999999998</v>
      </c>
      <c r="D282" s="5">
        <v>10.218999999999999</v>
      </c>
      <c r="E282" s="3">
        <v>319.5</v>
      </c>
      <c r="G282" s="2">
        <f t="shared" si="29"/>
        <v>8.5696400625978081E-2</v>
      </c>
      <c r="H282" s="3">
        <f t="shared" si="30"/>
        <v>31.265290145806834</v>
      </c>
      <c r="I282" s="27"/>
      <c r="J282" s="18"/>
      <c r="K282" s="2"/>
      <c r="M282" s="3"/>
    </row>
    <row r="283" spans="1:13" s="1" customFormat="1">
      <c r="A283" s="88">
        <v>40510</v>
      </c>
      <c r="B283" s="2">
        <v>30.5</v>
      </c>
      <c r="C283" s="5">
        <v>2.6589999999999998</v>
      </c>
      <c r="D283" s="5">
        <v>11.472</v>
      </c>
      <c r="E283" s="3">
        <v>334.3</v>
      </c>
      <c r="G283" s="2">
        <f t="shared" si="29"/>
        <v>9.12354172898594E-2</v>
      </c>
      <c r="H283" s="3">
        <f t="shared" si="30"/>
        <v>29.140516039051604</v>
      </c>
      <c r="I283" s="27"/>
      <c r="J283" s="18"/>
      <c r="K283" s="2"/>
      <c r="M283" s="3"/>
    </row>
    <row r="284" spans="1:13" s="1" customFormat="1">
      <c r="A284" s="88">
        <v>40519</v>
      </c>
      <c r="B284" s="2">
        <v>25.88</v>
      </c>
      <c r="C284" s="5">
        <v>2.7989999999999999</v>
      </c>
      <c r="D284" s="5">
        <v>9.2460000000000004</v>
      </c>
      <c r="E284" s="3">
        <v>315.8</v>
      </c>
      <c r="G284" s="2">
        <f t="shared" si="29"/>
        <v>8.1950601646611776E-2</v>
      </c>
      <c r="H284" s="3">
        <f t="shared" si="30"/>
        <v>34.155310404499239</v>
      </c>
      <c r="I284" s="27"/>
      <c r="J284" s="18"/>
      <c r="K284" s="2"/>
      <c r="M284" s="3"/>
    </row>
    <row r="285" spans="1:13" s="1" customFormat="1">
      <c r="A285" s="88">
        <v>40527</v>
      </c>
      <c r="B285" s="2">
        <v>29.4</v>
      </c>
      <c r="C285" s="5">
        <v>2.7389999999999999</v>
      </c>
      <c r="D285" s="5">
        <v>10.733000000000001</v>
      </c>
      <c r="E285" s="3">
        <v>324.2</v>
      </c>
      <c r="G285" s="2">
        <f t="shared" si="29"/>
        <v>9.0684762492288712E-2</v>
      </c>
      <c r="H285" s="3">
        <f t="shared" si="30"/>
        <v>30.205907015745829</v>
      </c>
      <c r="I285" s="27"/>
      <c r="J285" s="18"/>
      <c r="K285" s="2"/>
      <c r="M285" s="3"/>
    </row>
    <row r="286" spans="1:13" s="1" customFormat="1">
      <c r="A286" s="88">
        <v>40548</v>
      </c>
      <c r="B286" s="2">
        <v>34.06</v>
      </c>
      <c r="C286" s="5">
        <v>2.9089999999999998</v>
      </c>
      <c r="D286" s="5">
        <v>11.71</v>
      </c>
      <c r="E286" s="3">
        <v>340.6</v>
      </c>
      <c r="G286" s="2">
        <f t="shared" si="29"/>
        <v>0.1</v>
      </c>
      <c r="H286" s="3">
        <f t="shared" si="30"/>
        <v>29.086251067463706</v>
      </c>
      <c r="I286" s="27"/>
      <c r="J286" s="18"/>
      <c r="K286" s="2"/>
      <c r="M286" s="3"/>
    </row>
    <row r="287" spans="1:13" s="1" customFormat="1">
      <c r="A287" s="88">
        <v>40555</v>
      </c>
      <c r="B287" s="2">
        <v>32.229999999999997</v>
      </c>
      <c r="C287" s="5">
        <v>2.9289999999999998</v>
      </c>
      <c r="D287" s="5">
        <v>11.003</v>
      </c>
      <c r="E287" s="3">
        <v>329.4</v>
      </c>
      <c r="G287" s="2">
        <f t="shared" si="29"/>
        <v>9.7844565877352754E-2</v>
      </c>
      <c r="H287" s="3">
        <f t="shared" si="30"/>
        <v>29.93728983004635</v>
      </c>
      <c r="I287" s="27"/>
      <c r="J287" s="18"/>
      <c r="K287" s="2"/>
      <c r="M287" s="3"/>
    </row>
    <row r="288" spans="1:13" s="1" customFormat="1">
      <c r="A288" s="88">
        <v>40563</v>
      </c>
      <c r="B288" s="2">
        <v>33.75</v>
      </c>
      <c r="C288" s="5">
        <v>2.8889999999999998</v>
      </c>
      <c r="D288" s="5">
        <v>11.682</v>
      </c>
      <c r="E288" s="3">
        <v>344.6</v>
      </c>
      <c r="G288" s="2">
        <f t="shared" si="29"/>
        <v>9.7939640162507252E-2</v>
      </c>
      <c r="H288" s="3">
        <f t="shared" si="30"/>
        <v>29.498373566170176</v>
      </c>
      <c r="I288" s="27"/>
      <c r="J288" s="18"/>
      <c r="K288" s="2"/>
      <c r="M288" s="3"/>
    </row>
    <row r="289" spans="1:13" s="1" customFormat="1">
      <c r="A289" s="88">
        <v>40571</v>
      </c>
      <c r="B289" s="2">
        <v>32.76</v>
      </c>
      <c r="C289" s="5">
        <v>2.9889999999999999</v>
      </c>
      <c r="D289" s="5">
        <v>10.96</v>
      </c>
      <c r="E289" s="3">
        <v>327.7</v>
      </c>
      <c r="G289" s="2">
        <f>B289/E289</f>
        <v>9.9969484284406468E-2</v>
      </c>
      <c r="H289" s="3">
        <f>E289/D289</f>
        <v>29.899635036496345</v>
      </c>
      <c r="I289" s="27"/>
      <c r="J289" s="18"/>
      <c r="K289" s="2"/>
      <c r="M289" s="3"/>
    </row>
    <row r="290" spans="1:13" s="1" customFormat="1">
      <c r="A290" s="88">
        <v>40576</v>
      </c>
      <c r="B290" s="2">
        <v>21.32</v>
      </c>
      <c r="C290" s="5">
        <v>2.9289999999999998</v>
      </c>
      <c r="D290" s="5">
        <v>7.2789999999999999</v>
      </c>
      <c r="E290" s="3">
        <v>202.2</v>
      </c>
      <c r="G290" s="2">
        <f t="shared" si="29"/>
        <v>0.10544015825914936</v>
      </c>
      <c r="H290" s="3">
        <f t="shared" si="30"/>
        <v>27.77854100838027</v>
      </c>
      <c r="I290" s="27"/>
      <c r="J290" s="18"/>
      <c r="K290" s="2"/>
      <c r="M290" s="3"/>
    </row>
    <row r="291" spans="1:13" s="1" customFormat="1">
      <c r="A291" s="88">
        <v>40583</v>
      </c>
      <c r="B291" s="2">
        <v>18.100000000000001</v>
      </c>
      <c r="C291" s="5">
        <v>3.4889999999999999</v>
      </c>
      <c r="D291" s="5">
        <v>10.5</v>
      </c>
      <c r="E291" s="3">
        <v>314.89999999999998</v>
      </c>
      <c r="G291" s="2">
        <f t="shared" si="29"/>
        <v>5.7478564623690068E-2</v>
      </c>
      <c r="H291" s="3">
        <f t="shared" si="30"/>
        <v>29.990476190476187</v>
      </c>
      <c r="I291" s="27"/>
      <c r="J291" s="18"/>
      <c r="K291" s="2"/>
      <c r="M291" s="3"/>
    </row>
    <row r="292" spans="1:13" s="1" customFormat="1">
      <c r="A292" s="88">
        <v>40591</v>
      </c>
      <c r="B292" s="2">
        <v>33.44</v>
      </c>
      <c r="C292" s="5">
        <v>3.1190000000000002</v>
      </c>
      <c r="D292" s="5">
        <v>10.72</v>
      </c>
      <c r="E292" s="3">
        <v>336.2</v>
      </c>
      <c r="G292" s="2">
        <f t="shared" si="29"/>
        <v>9.9464604402141582E-2</v>
      </c>
      <c r="H292" s="3">
        <f t="shared" si="30"/>
        <v>31.361940298507459</v>
      </c>
      <c r="I292" s="27"/>
      <c r="J292" s="18"/>
      <c r="K292" s="2"/>
      <c r="M292" s="3"/>
    </row>
    <row r="293" spans="1:13" s="1" customFormat="1">
      <c r="A293" s="88">
        <v>40592</v>
      </c>
      <c r="B293" s="2">
        <v>29.54</v>
      </c>
      <c r="C293" s="5">
        <v>3.0990000000000002</v>
      </c>
      <c r="D293" s="5">
        <v>9.5310000000000006</v>
      </c>
      <c r="E293" s="3">
        <v>276.7</v>
      </c>
      <c r="G293" s="2">
        <f t="shared" si="29"/>
        <v>0.10675822190097578</v>
      </c>
      <c r="H293" s="3">
        <f t="shared" si="30"/>
        <v>29.031581156227045</v>
      </c>
      <c r="I293" s="27"/>
      <c r="J293" s="18"/>
      <c r="K293" s="2"/>
      <c r="M293" s="3"/>
    </row>
    <row r="294" spans="1:13" s="1" customFormat="1">
      <c r="A294" s="88">
        <v>40593</v>
      </c>
      <c r="B294" s="2">
        <v>25.87</v>
      </c>
      <c r="C294" s="5">
        <v>3.2989999999999999</v>
      </c>
      <c r="D294" s="5">
        <v>7.8419999999999996</v>
      </c>
      <c r="E294" s="3">
        <v>213.2</v>
      </c>
      <c r="G294" s="2">
        <f t="shared" si="29"/>
        <v>0.12134146341463416</v>
      </c>
      <c r="H294" s="3">
        <f t="shared" si="30"/>
        <v>27.186942106605457</v>
      </c>
      <c r="I294" s="27"/>
      <c r="J294" s="18"/>
      <c r="K294" s="2"/>
      <c r="M294" s="3"/>
    </row>
    <row r="295" spans="1:13" s="1" customFormat="1">
      <c r="A295" s="88">
        <v>40599</v>
      </c>
      <c r="B295" s="2">
        <v>38.51</v>
      </c>
      <c r="C295" s="5">
        <v>3.2989999999999999</v>
      </c>
      <c r="D295" s="5">
        <v>11.673999999999999</v>
      </c>
      <c r="E295" s="3">
        <v>353.9</v>
      </c>
      <c r="G295" s="2">
        <f t="shared" si="29"/>
        <v>0.10881604973156259</v>
      </c>
      <c r="H295" s="3">
        <f t="shared" si="30"/>
        <v>30.315230426589</v>
      </c>
      <c r="I295" s="27"/>
      <c r="J295" s="18"/>
      <c r="K295" s="2"/>
      <c r="M295" s="3"/>
    </row>
    <row r="296" spans="1:13" s="1" customFormat="1">
      <c r="A296" s="88">
        <v>40609</v>
      </c>
      <c r="B296" s="2">
        <v>35.65</v>
      </c>
      <c r="C296" s="5">
        <v>3.2989999999999999</v>
      </c>
      <c r="D296" s="5">
        <v>10.807</v>
      </c>
      <c r="E296" s="3">
        <v>326.5</v>
      </c>
      <c r="G296" s="2">
        <f t="shared" si="29"/>
        <v>0.10918836140888208</v>
      </c>
      <c r="H296" s="3">
        <f t="shared" si="30"/>
        <v>30.211899694642362</v>
      </c>
      <c r="I296" s="27"/>
      <c r="J296" s="18"/>
      <c r="K296" s="2"/>
      <c r="M296" s="3"/>
    </row>
    <row r="297" spans="1:13" s="1" customFormat="1">
      <c r="A297" s="88">
        <v>40618</v>
      </c>
      <c r="B297" s="2">
        <v>38.35</v>
      </c>
      <c r="C297" s="5">
        <v>3.359</v>
      </c>
      <c r="D297" s="5">
        <v>11.417</v>
      </c>
      <c r="E297" s="3">
        <v>358.4</v>
      </c>
      <c r="G297" s="2">
        <f t="shared" si="29"/>
        <v>0.10700334821428573</v>
      </c>
      <c r="H297" s="3">
        <f t="shared" si="30"/>
        <v>31.39178418148375</v>
      </c>
      <c r="I297" s="27"/>
      <c r="J297" s="18"/>
      <c r="K297" s="2"/>
      <c r="M297" s="3"/>
    </row>
    <row r="298" spans="1:13" s="1" customFormat="1">
      <c r="A298" s="88">
        <v>40629</v>
      </c>
      <c r="B298" s="2">
        <v>39.43</v>
      </c>
      <c r="C298" s="5">
        <v>3.419</v>
      </c>
      <c r="D298" s="5">
        <v>11.532999999999999</v>
      </c>
      <c r="E298" s="3">
        <v>363.2</v>
      </c>
      <c r="G298" s="2">
        <f t="shared" si="29"/>
        <v>0.10856277533039647</v>
      </c>
      <c r="H298" s="3">
        <f t="shared" si="30"/>
        <v>31.492239660105785</v>
      </c>
      <c r="I298" s="27"/>
      <c r="J298" s="18"/>
      <c r="K298" s="2"/>
      <c r="M298" s="3"/>
    </row>
    <row r="299" spans="1:13" s="1" customFormat="1">
      <c r="A299" s="88">
        <v>40639</v>
      </c>
      <c r="B299" s="2">
        <v>41.46</v>
      </c>
      <c r="C299" s="5">
        <v>3.5790000000000002</v>
      </c>
      <c r="D299" s="5">
        <v>11.583</v>
      </c>
      <c r="E299" s="3">
        <v>353.2</v>
      </c>
      <c r="G299" s="2">
        <f t="shared" si="29"/>
        <v>0.11738391845979615</v>
      </c>
      <c r="H299" s="3">
        <f t="shared" si="30"/>
        <v>30.492963826297157</v>
      </c>
      <c r="I299" s="27"/>
      <c r="J299" s="18"/>
      <c r="K299" s="2"/>
      <c r="M299" s="3"/>
    </row>
    <row r="300" spans="1:13" s="1" customFormat="1">
      <c r="A300" s="88">
        <v>40645</v>
      </c>
      <c r="B300" s="2">
        <v>39.53</v>
      </c>
      <c r="C300" s="5">
        <v>3.6789999999999998</v>
      </c>
      <c r="D300" s="5">
        <v>10.744</v>
      </c>
      <c r="E300" s="3">
        <v>341.7</v>
      </c>
      <c r="G300" s="2">
        <f t="shared" si="29"/>
        <v>0.11568627450980393</v>
      </c>
      <c r="H300" s="3">
        <f t="shared" si="30"/>
        <v>31.803797468354428</v>
      </c>
      <c r="I300" s="27"/>
      <c r="J300" s="18"/>
      <c r="K300" s="2"/>
      <c r="M300" s="3"/>
    </row>
    <row r="301" spans="1:13" s="1" customFormat="1">
      <c r="A301" s="88">
        <v>40653</v>
      </c>
      <c r="B301" s="2">
        <v>43.24</v>
      </c>
      <c r="C301" s="5">
        <v>3.7290000000000001</v>
      </c>
      <c r="D301" s="5">
        <v>11.596</v>
      </c>
      <c r="E301" s="3">
        <v>384.5</v>
      </c>
      <c r="G301" s="2">
        <f t="shared" si="29"/>
        <v>0.11245773732119636</v>
      </c>
      <c r="H301" s="3">
        <f t="shared" si="30"/>
        <v>33.157985512245602</v>
      </c>
      <c r="I301" s="27"/>
      <c r="J301" s="18"/>
      <c r="K301" s="2"/>
      <c r="M301" s="3"/>
    </row>
    <row r="302" spans="1:13" s="1" customFormat="1">
      <c r="A302" s="88">
        <v>40660</v>
      </c>
      <c r="B302" s="2">
        <v>30.76</v>
      </c>
      <c r="C302" s="5">
        <v>3.6890000000000001</v>
      </c>
      <c r="D302" s="5">
        <v>8.3369999999999997</v>
      </c>
      <c r="E302" s="3">
        <v>263.10000000000002</v>
      </c>
      <c r="G302" s="2">
        <f t="shared" si="29"/>
        <v>0.11691372101862409</v>
      </c>
      <c r="H302" s="3">
        <f t="shared" si="30"/>
        <v>31.558114429650956</v>
      </c>
      <c r="I302" s="27"/>
      <c r="J302" s="18"/>
      <c r="K302" s="2"/>
      <c r="M302" s="3"/>
    </row>
    <row r="303" spans="1:13" s="1" customFormat="1">
      <c r="A303" s="88">
        <v>40669</v>
      </c>
      <c r="B303" s="2">
        <v>45</v>
      </c>
      <c r="C303" s="5">
        <v>3.839</v>
      </c>
      <c r="D303" s="5">
        <v>11.722</v>
      </c>
      <c r="E303" s="3">
        <v>356.5</v>
      </c>
      <c r="G303" s="2">
        <f t="shared" si="29"/>
        <v>0.12622720897615708</v>
      </c>
      <c r="H303" s="3">
        <f t="shared" si="30"/>
        <v>30.412898822726497</v>
      </c>
      <c r="I303" s="27"/>
      <c r="J303" s="18"/>
      <c r="K303" s="2"/>
      <c r="M303" s="3"/>
    </row>
    <row r="304" spans="1:13" s="1" customFormat="1">
      <c r="A304" s="88">
        <v>40678</v>
      </c>
      <c r="B304" s="2">
        <v>43.09</v>
      </c>
      <c r="C304" s="5">
        <v>3.6989999999999998</v>
      </c>
      <c r="D304" s="5">
        <v>11.648999999999999</v>
      </c>
      <c r="E304" s="3">
        <v>399.4</v>
      </c>
      <c r="G304" s="2">
        <f t="shared" si="29"/>
        <v>0.10788683024536806</v>
      </c>
      <c r="H304" s="3">
        <f t="shared" si="30"/>
        <v>34.286204824448454</v>
      </c>
      <c r="I304" s="27"/>
      <c r="J304" s="18"/>
      <c r="K304" s="2"/>
      <c r="M304" s="3"/>
    </row>
    <row r="305" spans="1:13" s="1" customFormat="1">
      <c r="A305" s="88">
        <v>40693</v>
      </c>
      <c r="B305" s="2">
        <v>41.13</v>
      </c>
      <c r="C305" s="5">
        <v>3.5790000000000002</v>
      </c>
      <c r="D305" s="5">
        <v>11.493</v>
      </c>
      <c r="E305" s="3">
        <v>336.5</v>
      </c>
      <c r="G305" s="2">
        <f t="shared" si="29"/>
        <v>0.12222882615156018</v>
      </c>
      <c r="H305" s="3">
        <f t="shared" si="30"/>
        <v>29.278691377360133</v>
      </c>
      <c r="I305" s="27"/>
      <c r="J305" s="18"/>
      <c r="K305" s="2"/>
      <c r="M305" s="3"/>
    </row>
    <row r="306" spans="1:13" s="1" customFormat="1">
      <c r="A306" s="88">
        <v>40701</v>
      </c>
      <c r="B306" s="2">
        <v>40.18</v>
      </c>
      <c r="C306" s="5">
        <v>3.4990000000000001</v>
      </c>
      <c r="D306" s="5">
        <v>11.484</v>
      </c>
      <c r="E306" s="3">
        <v>374.1</v>
      </c>
      <c r="G306" s="2">
        <f t="shared" si="29"/>
        <v>0.10740443731622561</v>
      </c>
      <c r="H306" s="3">
        <f t="shared" si="30"/>
        <v>32.575757575757578</v>
      </c>
      <c r="I306" s="27"/>
      <c r="J306" s="18"/>
      <c r="K306" s="2"/>
      <c r="M306" s="3"/>
    </row>
    <row r="307" spans="1:13" s="1" customFormat="1">
      <c r="A307" s="88">
        <v>40710</v>
      </c>
      <c r="B307" s="2">
        <v>42.5</v>
      </c>
      <c r="C307" s="5">
        <v>3.4489999999999998</v>
      </c>
      <c r="D307" s="5">
        <v>12.321999999999999</v>
      </c>
      <c r="E307" s="3">
        <v>389.9</v>
      </c>
      <c r="G307" s="2">
        <f t="shared" si="29"/>
        <v>0.10900230828417544</v>
      </c>
      <c r="H307" s="3">
        <f t="shared" si="30"/>
        <v>31.642590488557051</v>
      </c>
      <c r="I307" s="27"/>
      <c r="J307" s="18"/>
      <c r="K307" s="59"/>
      <c r="M307" s="3"/>
    </row>
    <row r="308" spans="1:13" s="1" customFormat="1">
      <c r="A308" s="88">
        <v>40718</v>
      </c>
      <c r="B308" s="2">
        <v>38.130000000000003</v>
      </c>
      <c r="C308" s="5">
        <v>3.2989999999999999</v>
      </c>
      <c r="D308" s="5">
        <v>11.557</v>
      </c>
      <c r="E308" s="3">
        <v>394.3</v>
      </c>
      <c r="G308" s="2">
        <f t="shared" si="29"/>
        <v>9.6703018006593963E-2</v>
      </c>
      <c r="H308" s="3">
        <f t="shared" si="30"/>
        <v>34.117850653283725</v>
      </c>
      <c r="I308" s="27"/>
      <c r="J308" s="18"/>
      <c r="K308" s="2"/>
      <c r="M308" s="3"/>
    </row>
    <row r="309" spans="1:13" s="1" customFormat="1">
      <c r="A309" s="88">
        <v>40743</v>
      </c>
      <c r="B309" s="2">
        <v>47.78</v>
      </c>
      <c r="C309" s="5">
        <v>3.839</v>
      </c>
      <c r="D309" s="5">
        <v>12.445</v>
      </c>
      <c r="E309" s="3">
        <v>274.3</v>
      </c>
      <c r="G309" s="2">
        <f t="shared" si="29"/>
        <v>0.17418884433102441</v>
      </c>
      <c r="H309" s="3">
        <f t="shared" si="30"/>
        <v>22.040980313378867</v>
      </c>
      <c r="I309" s="27"/>
      <c r="J309" s="18"/>
      <c r="K309" s="2"/>
      <c r="M309" s="3"/>
    </row>
    <row r="310" spans="1:13" s="1" customFormat="1">
      <c r="A310" s="88">
        <v>40764</v>
      </c>
      <c r="B310" s="2">
        <v>51.04</v>
      </c>
      <c r="C310" s="5">
        <v>3.859</v>
      </c>
      <c r="D310" s="5">
        <v>13.227</v>
      </c>
      <c r="E310" s="3">
        <v>343.5</v>
      </c>
      <c r="G310" s="2">
        <f t="shared" si="29"/>
        <v>0.14858806404657932</v>
      </c>
      <c r="H310" s="3">
        <f t="shared" si="30"/>
        <v>25.969607620775687</v>
      </c>
      <c r="I310" s="27"/>
      <c r="J310" s="18"/>
      <c r="K310" s="2"/>
      <c r="M310" s="3"/>
    </row>
    <row r="311" spans="1:13" s="1" customFormat="1">
      <c r="A311" s="88">
        <v>40785</v>
      </c>
      <c r="B311" s="2">
        <v>45.92</v>
      </c>
      <c r="C311" s="5">
        <v>3.5990000000000002</v>
      </c>
      <c r="D311" s="5">
        <v>12.76</v>
      </c>
      <c r="E311" s="3">
        <v>361.4</v>
      </c>
      <c r="G311" s="2">
        <f t="shared" si="29"/>
        <v>0.12706142778085225</v>
      </c>
      <c r="H311" s="3">
        <f t="shared" si="30"/>
        <v>28.322884012539184</v>
      </c>
      <c r="I311" s="27"/>
      <c r="J311" s="18"/>
      <c r="K311" s="2"/>
      <c r="M311" s="3"/>
    </row>
    <row r="312" spans="1:13" s="1" customFormat="1">
      <c r="A312" s="88">
        <v>40808</v>
      </c>
      <c r="B312" s="2">
        <v>46.9</v>
      </c>
      <c r="C312" s="5">
        <v>3.5790000000000002</v>
      </c>
      <c r="D312" s="5">
        <v>13.103</v>
      </c>
      <c r="E312" s="3">
        <v>341.8</v>
      </c>
      <c r="G312" s="2">
        <f t="shared" si="29"/>
        <v>0.13721474546518431</v>
      </c>
      <c r="H312" s="3">
        <f t="shared" si="30"/>
        <v>26.08562924521102</v>
      </c>
      <c r="I312" s="27"/>
      <c r="J312" s="18"/>
      <c r="K312" s="2"/>
      <c r="M312" s="3"/>
    </row>
    <row r="313" spans="1:13" s="1" customFormat="1">
      <c r="A313" s="88">
        <v>40825</v>
      </c>
      <c r="B313" s="2">
        <v>41.95</v>
      </c>
      <c r="C313" s="5">
        <v>3.3490000000000002</v>
      </c>
      <c r="D313" s="5">
        <v>12.526</v>
      </c>
      <c r="E313" s="3">
        <v>324.3</v>
      </c>
      <c r="G313" s="2">
        <f t="shared" si="29"/>
        <v>0.12935553499845823</v>
      </c>
      <c r="H313" s="3">
        <f t="shared" si="30"/>
        <v>25.890148491138433</v>
      </c>
      <c r="I313" s="27"/>
      <c r="J313" s="18"/>
      <c r="K313" s="2"/>
      <c r="M313" s="3"/>
    </row>
    <row r="314" spans="1:13" s="1" customFormat="1">
      <c r="A314" s="88">
        <v>40842</v>
      </c>
      <c r="B314" s="2">
        <v>42.69</v>
      </c>
      <c r="C314" s="5">
        <v>3.399</v>
      </c>
      <c r="D314" s="5">
        <v>12.558999999999999</v>
      </c>
      <c r="E314" s="3">
        <v>311</v>
      </c>
      <c r="G314" s="2">
        <f t="shared" si="29"/>
        <v>0.13726688102893889</v>
      </c>
      <c r="H314" s="3">
        <f t="shared" si="30"/>
        <v>24.763118082649893</v>
      </c>
      <c r="I314" s="27"/>
      <c r="J314" s="18"/>
      <c r="K314" s="2"/>
      <c r="M314" s="3"/>
    </row>
    <row r="315" spans="1:13" s="1" customFormat="1">
      <c r="A315" s="88">
        <v>40863</v>
      </c>
      <c r="B315" s="2">
        <v>42.48</v>
      </c>
      <c r="C315" s="5">
        <v>3.4489999999999998</v>
      </c>
      <c r="D315" s="5">
        <v>12.318</v>
      </c>
      <c r="E315" s="3">
        <v>305.3</v>
      </c>
      <c r="G315" s="2">
        <f t="shared" si="29"/>
        <v>0.13914182771044872</v>
      </c>
      <c r="H315" s="3">
        <f t="shared" si="30"/>
        <v>24.784867673323593</v>
      </c>
      <c r="I315" s="27"/>
      <c r="J315" s="18"/>
      <c r="K315" s="2"/>
      <c r="M315" s="3"/>
    </row>
    <row r="316" spans="1:13" s="1" customFormat="1">
      <c r="A316" s="88">
        <v>40884</v>
      </c>
      <c r="B316" s="2">
        <v>39.19</v>
      </c>
      <c r="C316" s="5">
        <v>3.419</v>
      </c>
      <c r="D316" s="5">
        <v>11.461</v>
      </c>
      <c r="E316" s="3">
        <v>285.5</v>
      </c>
      <c r="G316" s="2">
        <f t="shared" si="29"/>
        <v>0.13726795096322242</v>
      </c>
      <c r="H316" s="3">
        <f t="shared" si="30"/>
        <v>24.910566268213941</v>
      </c>
      <c r="I316" s="27"/>
      <c r="J316" s="18"/>
      <c r="K316" s="2"/>
      <c r="M316" s="3"/>
    </row>
    <row r="317" spans="1:13" s="1" customFormat="1">
      <c r="A317" s="88">
        <v>40905</v>
      </c>
      <c r="B317" s="2">
        <v>39.82</v>
      </c>
      <c r="C317" s="5">
        <v>3.399</v>
      </c>
      <c r="D317" s="5">
        <v>11.715999999999999</v>
      </c>
      <c r="E317" s="3">
        <v>288.60000000000002</v>
      </c>
      <c r="G317" s="2">
        <f t="shared" si="29"/>
        <v>0.13797643797643797</v>
      </c>
      <c r="H317" s="3">
        <f t="shared" si="30"/>
        <v>24.632980539433259</v>
      </c>
      <c r="I317" s="27"/>
      <c r="J317" s="18"/>
      <c r="K317" s="2"/>
      <c r="M317" s="3"/>
    </row>
    <row r="318" spans="1:13" s="1" customFormat="1">
      <c r="A318" s="88"/>
      <c r="B318" s="2"/>
      <c r="C318" s="5"/>
      <c r="D318" s="5"/>
      <c r="E318" s="3"/>
      <c r="G318" s="2"/>
      <c r="H318" s="3"/>
      <c r="I318" s="27"/>
      <c r="J318" s="18"/>
      <c r="K318" s="2"/>
      <c r="M318" s="3"/>
    </row>
    <row r="319" spans="1:13" s="1" customFormat="1">
      <c r="A319" s="88"/>
      <c r="B319" s="2"/>
      <c r="C319" s="5"/>
      <c r="D319" s="5"/>
      <c r="E319" s="3"/>
      <c r="G319" s="2"/>
      <c r="H319" s="3"/>
      <c r="I319" s="27"/>
      <c r="J319" s="18"/>
      <c r="K319" s="2"/>
      <c r="M319" s="3"/>
    </row>
    <row r="320" spans="1:13" s="1" customFormat="1">
      <c r="A320" s="88">
        <v>41141</v>
      </c>
      <c r="B320" s="2">
        <v>49.23</v>
      </c>
      <c r="C320" s="5">
        <v>3.9990000000000001</v>
      </c>
      <c r="D320" s="5">
        <v>12.31</v>
      </c>
      <c r="E320" s="3">
        <v>304.3</v>
      </c>
      <c r="G320" s="2">
        <f t="shared" ref="G320:G352" si="31">B320/E320</f>
        <v>0.16178113703581989</v>
      </c>
      <c r="H320" s="3">
        <f t="shared" ref="H320:H352" si="32">E320/D320</f>
        <v>24.71974004874086</v>
      </c>
      <c r="I320" s="27"/>
      <c r="J320" s="18"/>
      <c r="K320" s="2"/>
      <c r="M320" s="3"/>
    </row>
    <row r="321" spans="1:13" s="1" customFormat="1">
      <c r="A321" s="88">
        <v>41165</v>
      </c>
      <c r="B321" s="2">
        <v>45.86</v>
      </c>
      <c r="C321" s="5">
        <v>3.899</v>
      </c>
      <c r="D321" s="5">
        <v>11.762</v>
      </c>
      <c r="E321" s="3"/>
      <c r="G321" s="2"/>
      <c r="H321" s="3"/>
      <c r="I321" s="27"/>
      <c r="J321" s="18"/>
      <c r="K321" s="2"/>
      <c r="M321" s="3"/>
    </row>
    <row r="322" spans="1:13" s="1" customFormat="1">
      <c r="A322" s="88">
        <v>41194</v>
      </c>
      <c r="B322" s="2">
        <v>44.42</v>
      </c>
      <c r="C322" s="5">
        <v>3.859</v>
      </c>
      <c r="D322" s="5">
        <v>11.51</v>
      </c>
      <c r="E322" s="3">
        <v>272.5</v>
      </c>
      <c r="G322" s="2">
        <f t="shared" si="31"/>
        <v>0.1630091743119266</v>
      </c>
      <c r="H322" s="3">
        <f t="shared" si="32"/>
        <v>23.675065160729801</v>
      </c>
      <c r="I322" s="27"/>
      <c r="J322" s="18"/>
      <c r="K322" s="2"/>
      <c r="M322" s="3"/>
    </row>
    <row r="323" spans="1:13" s="1" customFormat="1">
      <c r="A323" s="88">
        <v>41213</v>
      </c>
      <c r="B323" s="2">
        <v>45.65</v>
      </c>
      <c r="C323" s="5">
        <v>3.649</v>
      </c>
      <c r="D323" s="5">
        <v>12.51</v>
      </c>
      <c r="E323" s="3">
        <v>297.60000000000002</v>
      </c>
      <c r="G323" s="2">
        <f t="shared" si="31"/>
        <v>0.15339381720430106</v>
      </c>
      <c r="H323" s="3">
        <f t="shared" si="32"/>
        <v>23.788968824940049</v>
      </c>
      <c r="I323" s="27"/>
      <c r="J323" s="18"/>
      <c r="K323" s="2"/>
      <c r="M323" s="3"/>
    </row>
    <row r="324" spans="1:13" s="1" customFormat="1">
      <c r="A324" s="88">
        <v>41241</v>
      </c>
      <c r="B324" s="2">
        <v>43.17</v>
      </c>
      <c r="C324" s="5">
        <v>3.379</v>
      </c>
      <c r="D324" s="5">
        <v>12.775</v>
      </c>
      <c r="E324" s="3">
        <v>290.10000000000002</v>
      </c>
      <c r="G324" s="2">
        <f t="shared" si="31"/>
        <v>0.14881075491209927</v>
      </c>
      <c r="H324" s="3">
        <f t="shared" si="32"/>
        <v>22.708414872798436</v>
      </c>
      <c r="I324" s="27"/>
      <c r="J324" s="18"/>
      <c r="K324" s="2"/>
      <c r="M324" s="3"/>
    </row>
    <row r="325" spans="1:13" s="1" customFormat="1">
      <c r="A325" s="88">
        <v>41271</v>
      </c>
      <c r="B325" s="2">
        <v>42.29</v>
      </c>
      <c r="C325" s="5">
        <v>3.4390000000000001</v>
      </c>
      <c r="D325" s="5">
        <v>12.297000000000001</v>
      </c>
      <c r="E325" s="3">
        <v>297.2</v>
      </c>
      <c r="G325" s="2">
        <f t="shared" si="31"/>
        <v>0.14229475100942127</v>
      </c>
      <c r="H325" s="3">
        <f t="shared" si="32"/>
        <v>24.168496381231193</v>
      </c>
      <c r="I325" s="27"/>
      <c r="J325" s="18"/>
      <c r="K325" s="2"/>
      <c r="M325" s="3"/>
    </row>
    <row r="326" spans="1:13" s="1" customFormat="1">
      <c r="A326" s="88">
        <v>41293</v>
      </c>
      <c r="B326" s="2">
        <v>43.12</v>
      </c>
      <c r="C326" s="5">
        <v>3.4489999999999998</v>
      </c>
      <c r="D326" s="5">
        <v>12.502000000000001</v>
      </c>
      <c r="E326" s="3">
        <v>296.10000000000002</v>
      </c>
      <c r="G326" s="2">
        <f t="shared" si="31"/>
        <v>0.14562647754137115</v>
      </c>
      <c r="H326" s="3">
        <f t="shared" si="32"/>
        <v>23.684210526315791</v>
      </c>
      <c r="I326" s="27"/>
      <c r="J326" s="18"/>
      <c r="K326" s="2"/>
      <c r="M326" s="3"/>
    </row>
    <row r="327" spans="1:13" s="1" customFormat="1">
      <c r="A327" s="88">
        <v>41306</v>
      </c>
      <c r="B327" s="2">
        <v>39.14</v>
      </c>
      <c r="C327" s="5">
        <v>3.5489999999999999</v>
      </c>
      <c r="D327" s="5">
        <v>11.029</v>
      </c>
      <c r="E327" s="3">
        <v>261.2</v>
      </c>
      <c r="G327" s="2">
        <f t="shared" si="31"/>
        <v>0.14984686064318531</v>
      </c>
      <c r="H327" s="3">
        <f t="shared" si="32"/>
        <v>23.683017499319973</v>
      </c>
      <c r="I327" s="27"/>
      <c r="J327" s="18"/>
      <c r="K327" s="2"/>
      <c r="M327" s="3"/>
    </row>
    <row r="328" spans="1:13" s="1" customFormat="1">
      <c r="A328" s="88">
        <v>41317</v>
      </c>
      <c r="B328" s="2">
        <v>42.13</v>
      </c>
      <c r="C328" s="5">
        <v>3.669</v>
      </c>
      <c r="D328" s="5">
        <v>11.484</v>
      </c>
      <c r="E328" s="3">
        <v>298.8</v>
      </c>
      <c r="G328" s="2">
        <f t="shared" si="31"/>
        <v>0.14099732262382866</v>
      </c>
      <c r="H328" s="3">
        <f t="shared" si="32"/>
        <v>26.018808777429467</v>
      </c>
      <c r="I328" s="27"/>
      <c r="J328" s="18"/>
      <c r="K328" s="2"/>
      <c r="M328" s="3"/>
    </row>
    <row r="329" spans="1:13" s="1" customFormat="1">
      <c r="A329" s="88">
        <v>41346</v>
      </c>
      <c r="B329" s="2">
        <v>48.09</v>
      </c>
      <c r="C329" s="5">
        <v>3.819</v>
      </c>
      <c r="D329" s="5">
        <v>12.592000000000001</v>
      </c>
      <c r="E329" s="3">
        <v>278.3</v>
      </c>
      <c r="G329" s="2">
        <f t="shared" si="31"/>
        <v>0.17279913762127203</v>
      </c>
      <c r="H329" s="3">
        <f t="shared" si="32"/>
        <v>22.101334180432019</v>
      </c>
      <c r="I329" s="27"/>
      <c r="J329" s="18"/>
      <c r="K329" s="2"/>
      <c r="M329" s="3"/>
    </row>
    <row r="330" spans="1:13" s="1" customFormat="1">
      <c r="A330" s="88">
        <v>41361</v>
      </c>
      <c r="B330" s="2">
        <v>47.83</v>
      </c>
      <c r="C330" s="5">
        <v>3.7989999999999999</v>
      </c>
      <c r="D330" s="5">
        <v>12.59</v>
      </c>
      <c r="E330" s="3">
        <v>297.3</v>
      </c>
      <c r="G330" s="2">
        <f t="shared" si="31"/>
        <v>0.1608812647157753</v>
      </c>
      <c r="H330" s="3">
        <f t="shared" si="32"/>
        <v>23.613979348689437</v>
      </c>
      <c r="I330" s="27"/>
      <c r="J330" s="18"/>
      <c r="K330" s="2"/>
      <c r="M330" s="3"/>
    </row>
    <row r="331" spans="1:13" s="1" customFormat="1">
      <c r="A331" s="89">
        <v>41392</v>
      </c>
      <c r="B331" s="2">
        <v>46.32</v>
      </c>
      <c r="C331" s="5">
        <v>3.6989999999999998</v>
      </c>
      <c r="D331" s="5">
        <v>12.523</v>
      </c>
      <c r="E331" s="3">
        <v>303.39999999999998</v>
      </c>
      <c r="G331" s="2">
        <f t="shared" si="31"/>
        <v>0.15266974291364538</v>
      </c>
      <c r="H331" s="3">
        <f t="shared" si="32"/>
        <v>24.227421544358378</v>
      </c>
      <c r="I331" s="27"/>
      <c r="J331" s="18"/>
      <c r="K331" s="2"/>
      <c r="M331" s="3"/>
    </row>
    <row r="332" spans="1:13" s="1" customFormat="1">
      <c r="A332" s="88">
        <v>41411</v>
      </c>
      <c r="B332" s="2">
        <v>44.95</v>
      </c>
      <c r="C332" s="5">
        <v>3.6890000000000001</v>
      </c>
      <c r="D332" s="5">
        <v>12.186</v>
      </c>
      <c r="E332" s="3">
        <v>296.60000000000002</v>
      </c>
      <c r="G332" s="2">
        <f t="shared" si="31"/>
        <v>0.15155091031692514</v>
      </c>
      <c r="H332" s="3">
        <f t="shared" si="32"/>
        <v>24.339405875594949</v>
      </c>
      <c r="I332" s="27"/>
      <c r="J332" s="18"/>
      <c r="K332" s="2"/>
      <c r="M332" s="3"/>
    </row>
    <row r="333" spans="1:13" s="1" customFormat="1">
      <c r="A333" s="88">
        <v>41430</v>
      </c>
      <c r="B333" s="2">
        <v>46.28</v>
      </c>
      <c r="C333" s="5">
        <v>3.6890000000000001</v>
      </c>
      <c r="D333" s="5">
        <v>12.545999999999999</v>
      </c>
      <c r="E333" s="3">
        <v>318.89999999999998</v>
      </c>
      <c r="G333" s="2">
        <f t="shared" si="31"/>
        <v>0.14512386328002511</v>
      </c>
      <c r="H333" s="3">
        <f t="shared" si="32"/>
        <v>25.41846006695361</v>
      </c>
      <c r="I333" s="27"/>
      <c r="J333" s="18"/>
      <c r="K333" s="2"/>
      <c r="M333" s="3"/>
    </row>
    <row r="334" spans="1:13" s="1" customFormat="1">
      <c r="A334" s="88">
        <v>41443</v>
      </c>
      <c r="B334" s="2">
        <v>42.31</v>
      </c>
      <c r="C334" s="5">
        <v>3.5390000000000001</v>
      </c>
      <c r="D334" s="5">
        <v>11.956</v>
      </c>
      <c r="E334" s="3">
        <v>312</v>
      </c>
      <c r="G334" s="2">
        <f t="shared" si="31"/>
        <v>0.13560897435897437</v>
      </c>
      <c r="H334" s="3">
        <f t="shared" si="32"/>
        <v>26.095684175309469</v>
      </c>
      <c r="I334" s="27"/>
      <c r="J334" s="18"/>
      <c r="K334" s="2"/>
      <c r="M334" s="3"/>
    </row>
    <row r="335" spans="1:13" s="1" customFormat="1">
      <c r="A335" s="88">
        <v>41473</v>
      </c>
      <c r="B335" s="2">
        <v>45.71</v>
      </c>
      <c r="C335" s="5">
        <v>3.6989999999999998</v>
      </c>
      <c r="D335" s="5">
        <v>12.358000000000001</v>
      </c>
      <c r="E335" s="3">
        <v>342.6</v>
      </c>
      <c r="G335" s="2">
        <f t="shared" si="31"/>
        <v>0.13342089900758902</v>
      </c>
      <c r="H335" s="3">
        <f t="shared" si="32"/>
        <v>27.722932513351676</v>
      </c>
      <c r="I335" s="27"/>
      <c r="J335" s="18"/>
      <c r="K335" s="2"/>
      <c r="M335" s="3"/>
    </row>
    <row r="336" spans="1:13" s="1" customFormat="1">
      <c r="A336" s="88">
        <v>41495</v>
      </c>
      <c r="B336" s="2">
        <v>47.09</v>
      </c>
      <c r="C336" s="5">
        <v>3.5990000000000002</v>
      </c>
      <c r="D336" s="5">
        <v>13.083</v>
      </c>
      <c r="E336" s="3">
        <v>349.1</v>
      </c>
      <c r="G336" s="2">
        <f t="shared" si="31"/>
        <v>0.13488971641363506</v>
      </c>
      <c r="H336" s="3">
        <f t="shared" si="32"/>
        <v>26.683482381716733</v>
      </c>
      <c r="I336" s="27"/>
      <c r="J336" s="18"/>
      <c r="K336" s="2"/>
      <c r="M336" s="3"/>
    </row>
    <row r="337" spans="1:13" s="1" customFormat="1">
      <c r="A337" s="88">
        <v>41521</v>
      </c>
      <c r="B337" s="2">
        <v>43.39</v>
      </c>
      <c r="C337" s="5">
        <v>3.5190000000000001</v>
      </c>
      <c r="D337" s="5">
        <v>12.33</v>
      </c>
      <c r="E337" s="3">
        <v>335.1</v>
      </c>
      <c r="G337" s="2">
        <f t="shared" si="31"/>
        <v>0.12948373619814979</v>
      </c>
      <c r="H337" s="3">
        <f t="shared" si="32"/>
        <v>27.177615571776158</v>
      </c>
      <c r="I337" s="27"/>
      <c r="J337" s="18"/>
      <c r="K337" s="2"/>
      <c r="M337" s="3"/>
    </row>
    <row r="338" spans="1:13" s="1" customFormat="1">
      <c r="A338" s="88">
        <v>41548</v>
      </c>
      <c r="B338" s="2">
        <v>42.79</v>
      </c>
      <c r="C338" s="5">
        <v>3.399</v>
      </c>
      <c r="D338" s="5">
        <v>12.59</v>
      </c>
      <c r="E338" s="3">
        <v>318.2</v>
      </c>
      <c r="G338" s="2">
        <f t="shared" si="31"/>
        <v>0.13447517284726587</v>
      </c>
      <c r="H338" s="3">
        <f t="shared" si="32"/>
        <v>25.274027005559969</v>
      </c>
      <c r="I338" s="27"/>
      <c r="J338" s="18"/>
      <c r="K338" s="2"/>
      <c r="M338" s="3"/>
    </row>
    <row r="339" spans="1:13" s="1" customFormat="1">
      <c r="A339" s="88">
        <v>41561</v>
      </c>
      <c r="B339" s="2">
        <v>42.41</v>
      </c>
      <c r="C339" s="5">
        <v>3.399</v>
      </c>
      <c r="D339" s="5">
        <v>12.478</v>
      </c>
      <c r="E339" s="3">
        <v>319</v>
      </c>
      <c r="G339" s="2">
        <f t="shared" si="31"/>
        <v>0.13294670846394982</v>
      </c>
      <c r="H339" s="3">
        <f t="shared" si="32"/>
        <v>25.564994390126625</v>
      </c>
      <c r="I339" s="27"/>
      <c r="J339" s="18"/>
      <c r="K339" s="2"/>
      <c r="M339" s="3"/>
    </row>
    <row r="340" spans="1:13" s="1" customFormat="1">
      <c r="A340" s="88">
        <v>41941</v>
      </c>
      <c r="B340" s="2">
        <v>41.21</v>
      </c>
      <c r="C340" s="5">
        <v>3.2589999999999999</v>
      </c>
      <c r="D340" s="5">
        <v>12.645</v>
      </c>
      <c r="E340" s="3">
        <v>308.7</v>
      </c>
      <c r="G340" s="2">
        <f t="shared" si="31"/>
        <v>0.133495302883058</v>
      </c>
      <c r="H340" s="3">
        <f t="shared" si="32"/>
        <v>24.412811387900355</v>
      </c>
      <c r="I340" s="27"/>
      <c r="J340" s="18"/>
      <c r="K340" s="2"/>
      <c r="M340" s="3"/>
    </row>
    <row r="341" spans="1:13" s="1" customFormat="1">
      <c r="A341" s="88">
        <v>41623</v>
      </c>
      <c r="B341" s="2">
        <v>40.79</v>
      </c>
      <c r="C341" s="5">
        <v>3.3290000000000002</v>
      </c>
      <c r="D341" s="5">
        <v>12.254</v>
      </c>
      <c r="E341" s="3">
        <v>274.3</v>
      </c>
      <c r="G341" s="2">
        <f t="shared" si="31"/>
        <v>0.14870579657309516</v>
      </c>
      <c r="H341" s="3">
        <f t="shared" si="32"/>
        <v>22.384527501224092</v>
      </c>
      <c r="I341" s="27"/>
      <c r="J341" s="18"/>
      <c r="K341" s="2"/>
      <c r="M341" s="3"/>
    </row>
    <row r="342" spans="1:13" s="1" customFormat="1">
      <c r="A342" s="88">
        <v>41599</v>
      </c>
      <c r="B342" s="2">
        <v>39.22</v>
      </c>
      <c r="C342" s="5">
        <v>3.1989999999999998</v>
      </c>
      <c r="D342" s="5">
        <v>12.26</v>
      </c>
      <c r="E342" s="3">
        <v>295.10000000000002</v>
      </c>
      <c r="G342" s="2">
        <f t="shared" si="31"/>
        <v>0.13290410030498134</v>
      </c>
      <c r="H342" s="3">
        <f t="shared" si="32"/>
        <v>24.07014681892333</v>
      </c>
      <c r="I342" s="27"/>
      <c r="J342" s="64"/>
      <c r="K342" s="2"/>
      <c r="M342" s="5"/>
    </row>
    <row r="343" spans="1:13" s="1" customFormat="1">
      <c r="A343" s="88">
        <v>41646</v>
      </c>
      <c r="B343" s="2">
        <v>43.63</v>
      </c>
      <c r="C343" s="5">
        <v>3.399</v>
      </c>
      <c r="D343" s="5">
        <v>12.837</v>
      </c>
      <c r="E343" s="3">
        <v>300.8</v>
      </c>
      <c r="G343" s="2">
        <f t="shared" si="31"/>
        <v>0.14504654255319149</v>
      </c>
      <c r="H343" s="3">
        <f t="shared" si="32"/>
        <v>23.432266105787956</v>
      </c>
      <c r="I343" s="27"/>
      <c r="J343" s="18"/>
      <c r="K343" s="2"/>
      <c r="M343" s="3"/>
    </row>
    <row r="344" spans="1:13" s="1" customFormat="1">
      <c r="A344" s="88">
        <v>41662</v>
      </c>
      <c r="B344" s="2">
        <v>39.840000000000003</v>
      </c>
      <c r="C344" s="5">
        <v>3.3090000000000002</v>
      </c>
      <c r="D344" s="5">
        <v>12.041</v>
      </c>
      <c r="E344" s="3">
        <v>266</v>
      </c>
      <c r="G344" s="2">
        <f t="shared" si="31"/>
        <v>0.14977443609022559</v>
      </c>
      <c r="H344" s="3">
        <f t="shared" si="32"/>
        <v>22.091188439498382</v>
      </c>
      <c r="I344" s="27"/>
      <c r="J344" s="18"/>
      <c r="K344" s="2"/>
      <c r="M344" s="3"/>
    </row>
    <row r="345" spans="1:13" s="1" customFormat="1">
      <c r="A345" s="88">
        <v>41688</v>
      </c>
      <c r="B345" s="2">
        <v>39.950000000000003</v>
      </c>
      <c r="C345" s="5">
        <v>3.3290000000000002</v>
      </c>
      <c r="D345" s="5">
        <v>12.002000000000001</v>
      </c>
      <c r="E345" s="3">
        <v>273.3</v>
      </c>
      <c r="G345" s="2">
        <f t="shared" si="31"/>
        <v>0.14617636297109404</v>
      </c>
      <c r="H345" s="3">
        <f t="shared" si="32"/>
        <v>22.771204799200135</v>
      </c>
      <c r="I345" s="27"/>
      <c r="J345" s="18"/>
      <c r="K345" s="2"/>
      <c r="M345" s="3"/>
    </row>
    <row r="346" spans="1:13" s="1" customFormat="1">
      <c r="A346" s="88">
        <v>41697</v>
      </c>
      <c r="B346" s="2">
        <v>41.7</v>
      </c>
      <c r="C346" s="5">
        <v>3.2989999999999999</v>
      </c>
      <c r="D346" s="5">
        <v>12.638999999999999</v>
      </c>
      <c r="E346" s="3">
        <v>321.39999999999998</v>
      </c>
      <c r="G346" s="2">
        <f t="shared" si="31"/>
        <v>0.12974486621032982</v>
      </c>
      <c r="H346" s="3">
        <f t="shared" si="32"/>
        <v>25.42922699580663</v>
      </c>
      <c r="I346" s="27"/>
      <c r="J346" s="18"/>
      <c r="K346" s="2"/>
      <c r="M346" s="3"/>
    </row>
    <row r="347" spans="1:13" s="1" customFormat="1">
      <c r="A347" s="88">
        <v>41716</v>
      </c>
      <c r="B347" s="2">
        <v>44.27</v>
      </c>
      <c r="C347" s="5">
        <v>3.4790000000000001</v>
      </c>
      <c r="D347" s="5">
        <v>12.726000000000001</v>
      </c>
      <c r="E347" s="3">
        <v>293.10000000000002</v>
      </c>
      <c r="G347" s="2">
        <f t="shared" si="31"/>
        <v>0.15104060047765266</v>
      </c>
      <c r="H347" s="3">
        <f t="shared" si="32"/>
        <v>23.031588873173032</v>
      </c>
      <c r="I347" s="27"/>
      <c r="J347" s="18"/>
      <c r="K347" s="2"/>
      <c r="M347" s="3"/>
    </row>
    <row r="348" spans="1:13" s="1" customFormat="1">
      <c r="A348" s="88">
        <v>41734</v>
      </c>
      <c r="B348" s="2">
        <v>44.88</v>
      </c>
      <c r="C348" s="5">
        <v>3.5990000000000002</v>
      </c>
      <c r="D348" s="5">
        <v>12.47</v>
      </c>
      <c r="E348" s="3">
        <v>295.60000000000002</v>
      </c>
      <c r="G348" s="2">
        <f t="shared" si="31"/>
        <v>0.15182679296346413</v>
      </c>
      <c r="H348" s="3">
        <f t="shared" si="32"/>
        <v>23.704891740176425</v>
      </c>
      <c r="I348" s="27"/>
      <c r="J348" s="18"/>
      <c r="K348" s="2"/>
      <c r="M348" s="3"/>
    </row>
    <row r="349" spans="1:13" s="1" customFormat="1">
      <c r="A349" s="88">
        <v>41771</v>
      </c>
      <c r="B349" s="2">
        <v>43.27</v>
      </c>
      <c r="C349" s="5">
        <v>3.6989999999999998</v>
      </c>
      <c r="D349" s="5">
        <v>11.696999999999999</v>
      </c>
      <c r="E349" s="3">
        <v>297</v>
      </c>
      <c r="G349" s="2">
        <f t="shared" si="31"/>
        <v>0.1456902356902357</v>
      </c>
      <c r="H349" s="3">
        <f t="shared" si="32"/>
        <v>25.391125929725572</v>
      </c>
      <c r="I349" s="27"/>
      <c r="J349" s="18"/>
      <c r="K349" s="2"/>
      <c r="M349" s="3"/>
    </row>
    <row r="350" spans="1:13" s="1" customFormat="1">
      <c r="A350" s="88">
        <v>41783</v>
      </c>
      <c r="B350" s="2">
        <v>48.86</v>
      </c>
      <c r="C350" s="5">
        <v>3.879</v>
      </c>
      <c r="D350" s="5">
        <v>12.596</v>
      </c>
      <c r="E350" s="3">
        <v>343.9</v>
      </c>
      <c r="G350" s="2">
        <f t="shared" si="31"/>
        <v>0.14207618493748184</v>
      </c>
      <c r="H350" s="3">
        <f t="shared" si="32"/>
        <v>27.302318196252777</v>
      </c>
      <c r="I350" s="27"/>
      <c r="J350" s="18"/>
      <c r="K350" s="2"/>
      <c r="M350" s="3"/>
    </row>
    <row r="351" spans="1:13" s="1" customFormat="1">
      <c r="A351" s="88">
        <v>41796</v>
      </c>
      <c r="B351" s="2">
        <v>44.92</v>
      </c>
      <c r="C351" s="5">
        <v>3.6190000000000002</v>
      </c>
      <c r="D351" s="5">
        <v>12.413</v>
      </c>
      <c r="E351" s="3">
        <v>362.7</v>
      </c>
      <c r="G351" s="2">
        <f t="shared" si="31"/>
        <v>0.12384891094568515</v>
      </c>
      <c r="H351" s="3">
        <f t="shared" si="32"/>
        <v>29.219366792878432</v>
      </c>
      <c r="I351" s="27"/>
      <c r="J351" s="18"/>
      <c r="K351" s="2"/>
      <c r="M351" s="3"/>
    </row>
    <row r="352" spans="1:13" s="1" customFormat="1">
      <c r="A352" s="88">
        <v>41809</v>
      </c>
      <c r="B352" s="2">
        <v>44.2</v>
      </c>
      <c r="C352" s="5">
        <v>3.6989999999999998</v>
      </c>
      <c r="D352" s="5">
        <v>11.95</v>
      </c>
      <c r="E352" s="3">
        <v>283.2</v>
      </c>
      <c r="G352" s="2">
        <f t="shared" si="31"/>
        <v>0.15607344632768363</v>
      </c>
      <c r="H352" s="3">
        <f t="shared" si="32"/>
        <v>23.698744769874477</v>
      </c>
      <c r="I352" s="27"/>
      <c r="J352" s="18"/>
      <c r="K352" s="2"/>
      <c r="M352" s="3"/>
    </row>
    <row r="353" spans="1:13" s="1" customFormat="1">
      <c r="A353" s="88">
        <v>41825</v>
      </c>
      <c r="B353" s="2">
        <v>47.15</v>
      </c>
      <c r="C353" s="5">
        <v>3.6989999999999998</v>
      </c>
      <c r="D353" s="5">
        <v>12.747999999999999</v>
      </c>
      <c r="E353" s="3"/>
      <c r="G353" s="2"/>
      <c r="H353" s="3"/>
      <c r="I353" s="27"/>
      <c r="J353" s="18"/>
      <c r="K353" s="2"/>
      <c r="M353" s="3"/>
    </row>
    <row r="354" spans="1:13" s="1" customFormat="1">
      <c r="A354" s="88">
        <v>41843</v>
      </c>
      <c r="B354" s="2">
        <v>46.97</v>
      </c>
      <c r="C354" s="5">
        <v>3.5990000000000002</v>
      </c>
      <c r="D354" s="5">
        <v>13.051</v>
      </c>
      <c r="E354" s="3">
        <v>323.89999999999998</v>
      </c>
      <c r="G354" s="2">
        <f t="shared" ref="G354:G374" si="33">B354/E354</f>
        <v>0.14501389317690647</v>
      </c>
      <c r="H354" s="3">
        <f t="shared" ref="H354:H374" si="34">E354/D354</f>
        <v>24.818021607539649</v>
      </c>
      <c r="I354" s="27"/>
      <c r="J354" s="18"/>
      <c r="K354" s="2"/>
      <c r="M354" s="3"/>
    </row>
    <row r="355" spans="1:13" s="1" customFormat="1">
      <c r="A355" s="88">
        <v>41852</v>
      </c>
      <c r="B355" s="2">
        <v>34.26</v>
      </c>
      <c r="C355" s="5">
        <v>3.5990000000000002</v>
      </c>
      <c r="D355" s="5">
        <v>9.52</v>
      </c>
      <c r="E355" s="3">
        <v>167.7</v>
      </c>
      <c r="G355" s="2">
        <f t="shared" si="33"/>
        <v>0.20429338103756708</v>
      </c>
      <c r="H355" s="3">
        <f t="shared" si="34"/>
        <v>17.615546218487395</v>
      </c>
      <c r="I355" s="27"/>
      <c r="J355" s="18"/>
      <c r="K355" s="2"/>
      <c r="M355" s="3"/>
    </row>
    <row r="356" spans="1:13" s="1" customFormat="1">
      <c r="A356" s="88">
        <v>41853</v>
      </c>
      <c r="B356" s="2">
        <v>41.41</v>
      </c>
      <c r="C356" s="5">
        <v>3.6589999999999998</v>
      </c>
      <c r="D356" s="5">
        <v>11.316000000000001</v>
      </c>
      <c r="E356" s="3">
        <v>328.5</v>
      </c>
      <c r="G356" s="2">
        <f t="shared" si="33"/>
        <v>0.12605783866057838</v>
      </c>
      <c r="H356" s="3">
        <f t="shared" si="34"/>
        <v>29.029692470837752</v>
      </c>
      <c r="I356" s="27"/>
      <c r="J356" s="18"/>
      <c r="K356" s="2"/>
      <c r="M356" s="3"/>
    </row>
    <row r="357" spans="1:13" s="1" customFormat="1">
      <c r="A357" s="88">
        <v>41855</v>
      </c>
      <c r="B357" s="2">
        <v>42.19</v>
      </c>
      <c r="C357" s="5">
        <v>3.5990000000000002</v>
      </c>
      <c r="D357" s="5">
        <v>11.723000000000001</v>
      </c>
      <c r="E357" s="3">
        <v>401.4</v>
      </c>
      <c r="G357" s="2">
        <f t="shared" si="33"/>
        <v>0.10510712506228201</v>
      </c>
      <c r="H357" s="3">
        <f t="shared" si="34"/>
        <v>34.240382154738541</v>
      </c>
      <c r="I357" s="27"/>
      <c r="J357" s="18"/>
      <c r="K357" s="2"/>
      <c r="M357" s="3"/>
    </row>
    <row r="358" spans="1:13" s="1" customFormat="1">
      <c r="A358" s="88">
        <v>41887</v>
      </c>
      <c r="B358" s="2">
        <v>44.61</v>
      </c>
      <c r="C358" s="5">
        <v>3.379</v>
      </c>
      <c r="D358" s="5">
        <v>13.201000000000001</v>
      </c>
      <c r="E358" s="3">
        <v>335.8</v>
      </c>
      <c r="G358" s="2">
        <f t="shared" si="33"/>
        <v>0.13284693269803455</v>
      </c>
      <c r="H358" s="3">
        <f t="shared" si="34"/>
        <v>25.43746685857132</v>
      </c>
      <c r="I358" s="27"/>
      <c r="J358" s="18"/>
      <c r="K358" s="2"/>
      <c r="M358" s="3"/>
    </row>
    <row r="359" spans="1:13" s="1" customFormat="1">
      <c r="A359" s="88">
        <v>41908</v>
      </c>
      <c r="B359" s="2">
        <v>42.83</v>
      </c>
      <c r="C359" s="5">
        <v>3.3490000000000002</v>
      </c>
      <c r="D359" s="5">
        <v>12.791</v>
      </c>
      <c r="E359" s="3">
        <v>344.7</v>
      </c>
      <c r="G359" s="2">
        <f t="shared" si="33"/>
        <v>0.12425297360023209</v>
      </c>
      <c r="H359" s="3">
        <f t="shared" si="34"/>
        <v>26.94863575951841</v>
      </c>
      <c r="I359" s="27"/>
      <c r="J359" s="18"/>
      <c r="K359" s="2"/>
      <c r="M359" s="3"/>
    </row>
    <row r="360" spans="1:13" s="1" customFormat="1">
      <c r="A360" s="88">
        <v>41935</v>
      </c>
      <c r="B360" s="2">
        <v>39.409999999999997</v>
      </c>
      <c r="C360" s="5">
        <v>3.0289999999999999</v>
      </c>
      <c r="D360" s="5">
        <v>13.01</v>
      </c>
      <c r="E360" s="3">
        <v>327.3</v>
      </c>
      <c r="G360" s="2">
        <f t="shared" si="33"/>
        <v>0.12040941032691718</v>
      </c>
      <c r="H360" s="3">
        <f t="shared" si="34"/>
        <v>25.157571099154499</v>
      </c>
      <c r="I360" s="27"/>
      <c r="J360" s="18"/>
      <c r="K360" s="2"/>
      <c r="M360" s="3"/>
    </row>
    <row r="361" spans="1:13" s="1" customFormat="1">
      <c r="A361" s="88">
        <v>41953</v>
      </c>
      <c r="B361" s="2">
        <v>35.39</v>
      </c>
      <c r="C361" s="5">
        <v>2.899</v>
      </c>
      <c r="D361" s="5">
        <v>12.207000000000001</v>
      </c>
      <c r="E361" s="3">
        <v>304</v>
      </c>
      <c r="G361" s="2">
        <f t="shared" si="33"/>
        <v>0.11641447368421053</v>
      </c>
      <c r="H361" s="3">
        <f t="shared" si="34"/>
        <v>24.903743753584006</v>
      </c>
      <c r="I361" s="27"/>
      <c r="J361" s="18"/>
      <c r="K361" s="2"/>
      <c r="M361" s="3"/>
    </row>
    <row r="362" spans="1:13" s="1" customFormat="1">
      <c r="A362" s="88">
        <v>41969</v>
      </c>
      <c r="B362" s="2">
        <v>34.270000000000003</v>
      </c>
      <c r="C362" s="5">
        <v>2.7589999999999999</v>
      </c>
      <c r="D362" s="5">
        <v>12.420999999999999</v>
      </c>
      <c r="E362" s="3">
        <v>324</v>
      </c>
      <c r="G362" s="2">
        <f t="shared" si="33"/>
        <v>0.10577160493827162</v>
      </c>
      <c r="H362" s="3">
        <f t="shared" si="34"/>
        <v>26.084856291763948</v>
      </c>
      <c r="I362" s="27"/>
      <c r="J362" s="18"/>
      <c r="K362" s="2"/>
      <c r="M362" s="3"/>
    </row>
    <row r="363" spans="1:13" s="1" customFormat="1">
      <c r="A363" s="88">
        <v>41983</v>
      </c>
      <c r="B363" s="2">
        <v>31.85</v>
      </c>
      <c r="C363" s="5">
        <v>2.5990000000000002</v>
      </c>
      <c r="D363" s="5">
        <v>12.253</v>
      </c>
      <c r="E363" s="3">
        <v>298.3</v>
      </c>
      <c r="G363" s="2">
        <f t="shared" si="33"/>
        <v>0.10677170633590345</v>
      </c>
      <c r="H363" s="3">
        <f t="shared" si="34"/>
        <v>24.345058353056395</v>
      </c>
      <c r="I363" s="27"/>
      <c r="J363" s="18"/>
      <c r="K363" s="2"/>
      <c r="M363" s="3"/>
    </row>
    <row r="364" spans="1:13" s="1" customFormat="1">
      <c r="A364" s="88">
        <v>41996</v>
      </c>
      <c r="B364" s="2">
        <v>27.97</v>
      </c>
      <c r="C364" s="5">
        <v>2.399</v>
      </c>
      <c r="D364" s="5">
        <v>11.657</v>
      </c>
      <c r="E364" s="3">
        <v>294.89999999999998</v>
      </c>
      <c r="G364" s="2">
        <f t="shared" si="33"/>
        <v>9.4845710410308579E-2</v>
      </c>
      <c r="H364" s="3">
        <f t="shared" si="34"/>
        <v>25.298104143433129</v>
      </c>
      <c r="I364" s="27"/>
      <c r="J364" s="18"/>
      <c r="K364" s="2"/>
      <c r="M364" s="3"/>
    </row>
    <row r="365" spans="1:13" s="1" customFormat="1">
      <c r="A365" s="88">
        <v>42017</v>
      </c>
      <c r="B365" s="2">
        <v>27.71</v>
      </c>
      <c r="C365" s="5">
        <v>2.1589999999999998</v>
      </c>
      <c r="D365" s="5">
        <v>12.836</v>
      </c>
      <c r="E365" s="3">
        <v>303.2</v>
      </c>
      <c r="G365" s="2">
        <f t="shared" si="33"/>
        <v>9.1391820580474945E-2</v>
      </c>
      <c r="H365" s="3">
        <f t="shared" si="34"/>
        <v>23.621065752570892</v>
      </c>
      <c r="I365" s="27"/>
      <c r="J365" s="18"/>
      <c r="K365" s="2"/>
      <c r="M365" s="3"/>
    </row>
    <row r="366" spans="1:13" s="1" customFormat="1">
      <c r="A366" s="88">
        <v>42031</v>
      </c>
      <c r="B366" s="2">
        <v>24.57</v>
      </c>
      <c r="C366" s="5">
        <v>2.0990000000000002</v>
      </c>
      <c r="D366" s="5">
        <v>11.705</v>
      </c>
      <c r="E366" s="3">
        <v>271.7</v>
      </c>
      <c r="G366" s="2">
        <f t="shared" si="33"/>
        <v>9.0430622009569389E-2</v>
      </c>
      <c r="H366" s="3">
        <f t="shared" si="34"/>
        <v>23.212302434856898</v>
      </c>
      <c r="I366" s="27"/>
      <c r="J366" s="18"/>
      <c r="K366" s="2"/>
      <c r="M366" s="3"/>
    </row>
    <row r="367" spans="1:13" s="1" customFormat="1">
      <c r="A367" s="88">
        <v>42072</v>
      </c>
      <c r="B367" s="2">
        <v>27.47</v>
      </c>
      <c r="C367" s="5">
        <v>2.2989999999999999</v>
      </c>
      <c r="D367" s="5">
        <v>11.95</v>
      </c>
      <c r="E367" s="3">
        <v>255.5</v>
      </c>
      <c r="G367" s="2">
        <f t="shared" si="33"/>
        <v>0.10751467710371819</v>
      </c>
      <c r="H367" s="3">
        <f t="shared" si="34"/>
        <v>21.380753138075317</v>
      </c>
      <c r="I367" s="27"/>
      <c r="J367" s="18"/>
      <c r="K367" s="2"/>
      <c r="M367" s="3"/>
    </row>
    <row r="368" spans="1:13" s="1" customFormat="1">
      <c r="A368" s="88">
        <v>42086</v>
      </c>
      <c r="B368" s="2">
        <v>25.86</v>
      </c>
      <c r="C368" s="5">
        <v>2.2589999999999999</v>
      </c>
      <c r="D368" s="5">
        <v>11.449</v>
      </c>
      <c r="E368" s="3">
        <v>286.7</v>
      </c>
      <c r="G368" s="2">
        <f t="shared" si="33"/>
        <v>9.0198814091384721E-2</v>
      </c>
      <c r="H368" s="3">
        <f t="shared" si="34"/>
        <v>25.041488339592977</v>
      </c>
      <c r="I368" s="27"/>
      <c r="J368" s="18"/>
      <c r="K368" s="2"/>
      <c r="M368" s="3"/>
    </row>
    <row r="369" spans="1:28" s="1" customFormat="1">
      <c r="A369" s="88">
        <v>42100</v>
      </c>
      <c r="B369" s="2">
        <v>28.19</v>
      </c>
      <c r="C369" s="5">
        <v>2.359</v>
      </c>
      <c r="D369" s="5">
        <v>11.948</v>
      </c>
      <c r="E369" s="3">
        <v>289.2</v>
      </c>
      <c r="G369" s="2">
        <f t="shared" si="33"/>
        <v>9.7475795297372075E-2</v>
      </c>
      <c r="H369" s="3">
        <f t="shared" si="34"/>
        <v>24.204887847338465</v>
      </c>
      <c r="I369" s="27"/>
      <c r="J369" s="18"/>
      <c r="K369" s="2"/>
      <c r="M369" s="3"/>
    </row>
    <row r="370" spans="1:28" s="1" customFormat="1">
      <c r="A370" s="88">
        <v>42123</v>
      </c>
      <c r="B370" s="2">
        <v>30.7</v>
      </c>
      <c r="C370" s="5">
        <v>2.4990000000000001</v>
      </c>
      <c r="D370" s="5">
        <v>12.285</v>
      </c>
      <c r="E370" s="3">
        <v>302.60000000000002</v>
      </c>
      <c r="G370" s="2">
        <f t="shared" si="33"/>
        <v>0.1014540647719762</v>
      </c>
      <c r="H370" s="3">
        <f t="shared" si="34"/>
        <v>24.631664631664634</v>
      </c>
      <c r="I370" s="27"/>
      <c r="J370" s="18"/>
      <c r="K370" s="2"/>
      <c r="M370" s="3"/>
    </row>
    <row r="371" spans="1:28" s="1" customFormat="1">
      <c r="A371" s="88">
        <v>42150</v>
      </c>
      <c r="B371" s="2">
        <v>32.54</v>
      </c>
      <c r="C371" s="5">
        <v>2.6589999999999998</v>
      </c>
      <c r="D371" s="5">
        <v>12.239000000000001</v>
      </c>
      <c r="E371" s="3">
        <v>349.2</v>
      </c>
      <c r="G371" s="2">
        <f t="shared" si="33"/>
        <v>9.3184421534937001E-2</v>
      </c>
      <c r="H371" s="3">
        <f t="shared" si="34"/>
        <v>28.53174278944358</v>
      </c>
      <c r="I371" s="27"/>
      <c r="J371" s="18"/>
      <c r="K371" s="2"/>
      <c r="M371" s="3"/>
    </row>
    <row r="372" spans="1:28" s="1" customFormat="1">
      <c r="A372" s="88">
        <v>42178</v>
      </c>
      <c r="B372" s="2">
        <v>32.729999999999997</v>
      </c>
      <c r="C372" s="5">
        <v>2.6989999999999998</v>
      </c>
      <c r="D372" s="5">
        <v>12.127000000000001</v>
      </c>
      <c r="E372" s="3">
        <v>265.5</v>
      </c>
      <c r="G372" s="2">
        <f t="shared" si="33"/>
        <v>0.12327683615819209</v>
      </c>
      <c r="H372" s="3">
        <f t="shared" si="34"/>
        <v>21.893295951183308</v>
      </c>
      <c r="I372" s="27"/>
      <c r="J372" s="18"/>
      <c r="K372" s="2"/>
      <c r="M372" s="3"/>
    </row>
    <row r="373" spans="1:28" s="1" customFormat="1">
      <c r="A373" s="88">
        <v>42196</v>
      </c>
      <c r="B373" s="2">
        <v>34.840000000000003</v>
      </c>
      <c r="C373" s="5">
        <v>2.6989999999999998</v>
      </c>
      <c r="D373" s="5">
        <v>12.907999999999999</v>
      </c>
      <c r="E373" s="3">
        <v>306.8</v>
      </c>
      <c r="G373" s="2">
        <f t="shared" si="33"/>
        <v>0.11355932203389832</v>
      </c>
      <c r="H373" s="3">
        <f t="shared" si="34"/>
        <v>23.768205763867371</v>
      </c>
      <c r="I373" s="27"/>
      <c r="J373" s="18"/>
      <c r="K373" s="2"/>
      <c r="M373" s="3"/>
    </row>
    <row r="374" spans="1:28" s="1" customFormat="1">
      <c r="A374" s="88">
        <v>42231</v>
      </c>
      <c r="B374" s="2">
        <v>32.36</v>
      </c>
      <c r="C374" s="5">
        <v>2.4990000000000001</v>
      </c>
      <c r="D374" s="5">
        <v>12.949</v>
      </c>
      <c r="E374" s="3">
        <v>313.8</v>
      </c>
      <c r="G374" s="2">
        <f t="shared" si="33"/>
        <v>0.10312300828553218</v>
      </c>
      <c r="H374" s="3">
        <f t="shared" si="34"/>
        <v>24.233531546837593</v>
      </c>
      <c r="I374" s="27"/>
      <c r="J374" s="18"/>
      <c r="K374" s="2"/>
      <c r="M374" s="3"/>
    </row>
    <row r="375" spans="1:28" s="1" customFormat="1">
      <c r="A375" s="88">
        <v>42269</v>
      </c>
      <c r="B375" s="2">
        <v>26.96</v>
      </c>
      <c r="C375" s="5">
        <v>2.2589999999999999</v>
      </c>
      <c r="D375" s="5">
        <v>11.933999999999999</v>
      </c>
      <c r="E375" s="3"/>
      <c r="G375" s="2"/>
      <c r="H375" s="3"/>
      <c r="I375" s="27"/>
      <c r="J375" s="18"/>
      <c r="K375" s="2"/>
      <c r="M375" s="3"/>
    </row>
    <row r="376" spans="1:28" s="1" customFormat="1">
      <c r="A376" s="88">
        <v>42302</v>
      </c>
      <c r="B376" s="2">
        <v>24.77</v>
      </c>
      <c r="C376" s="5">
        <v>2.0590000000000002</v>
      </c>
      <c r="D376" s="5">
        <v>12.032</v>
      </c>
      <c r="E376" s="3">
        <v>263</v>
      </c>
      <c r="G376" s="2">
        <f t="shared" ref="G376:G382" si="35">B376/E376</f>
        <v>9.4182509505703421E-2</v>
      </c>
      <c r="H376" s="3">
        <f t="shared" ref="H376:H382" si="36">E376/D376</f>
        <v>21.858377659574469</v>
      </c>
      <c r="I376" s="27"/>
      <c r="J376" s="18"/>
      <c r="K376" s="2"/>
      <c r="M376" s="3"/>
    </row>
    <row r="377" spans="1:28" s="1" customFormat="1">
      <c r="A377" s="88">
        <v>42359</v>
      </c>
      <c r="B377" s="2">
        <v>23.55</v>
      </c>
      <c r="C377" s="5">
        <v>1.9590000000000001</v>
      </c>
      <c r="D377" s="5">
        <v>12.02</v>
      </c>
      <c r="E377" s="3">
        <v>233.9</v>
      </c>
      <c r="G377" s="2">
        <f t="shared" si="35"/>
        <v>0.1006840530141086</v>
      </c>
      <c r="H377" s="3">
        <f t="shared" si="36"/>
        <v>19.459234608985025</v>
      </c>
      <c r="I377" s="27"/>
      <c r="J377" s="18"/>
      <c r="K377" s="2"/>
      <c r="M377" s="3"/>
      <c r="Y377"/>
      <c r="Z377"/>
      <c r="AA377"/>
      <c r="AB377"/>
    </row>
    <row r="378" spans="1:28" s="1" customFormat="1">
      <c r="A378" s="88">
        <v>42414</v>
      </c>
      <c r="B378" s="2">
        <v>20.48</v>
      </c>
      <c r="C378" s="5">
        <v>1.669</v>
      </c>
      <c r="D378" s="5">
        <v>12.269</v>
      </c>
      <c r="E378" s="3">
        <v>227.4</v>
      </c>
      <c r="G378" s="2">
        <f t="shared" si="35"/>
        <v>9.006156552330695E-2</v>
      </c>
      <c r="H378" s="3">
        <f t="shared" si="36"/>
        <v>18.534517890618634</v>
      </c>
      <c r="I378" s="27"/>
      <c r="J378" s="18"/>
      <c r="K378" s="2"/>
      <c r="M378" s="3"/>
      <c r="Y378"/>
      <c r="Z378"/>
      <c r="AA378"/>
      <c r="AB378"/>
    </row>
    <row r="379" spans="1:28" s="1" customFormat="1">
      <c r="A379" s="88">
        <v>42447</v>
      </c>
      <c r="B379" s="2">
        <v>21.72</v>
      </c>
      <c r="C379" s="5">
        <v>1.889</v>
      </c>
      <c r="D379" s="5">
        <v>11.499000000000001</v>
      </c>
      <c r="E379" s="3">
        <v>212.4</v>
      </c>
      <c r="G379" s="2">
        <f t="shared" si="35"/>
        <v>0.10225988700564971</v>
      </c>
      <c r="H379" s="3">
        <f t="shared" si="36"/>
        <v>18.471171406209237</v>
      </c>
      <c r="I379" s="27"/>
      <c r="J379" s="18"/>
      <c r="K379" s="2"/>
      <c r="M379" s="3"/>
      <c r="Y379"/>
      <c r="Z379"/>
      <c r="AA379"/>
      <c r="AB379"/>
    </row>
    <row r="380" spans="1:28" s="1" customFormat="1">
      <c r="A380" s="88">
        <v>42498</v>
      </c>
      <c r="B380" s="2">
        <v>26.2</v>
      </c>
      <c r="C380" s="5">
        <v>2.1589999999999998</v>
      </c>
      <c r="D380" s="5">
        <v>12.132999999999999</v>
      </c>
      <c r="E380" s="3">
        <v>256.89999999999998</v>
      </c>
      <c r="G380" s="2">
        <f t="shared" si="35"/>
        <v>0.10198520825223824</v>
      </c>
      <c r="H380" s="3">
        <f t="shared" si="36"/>
        <v>21.17365861699497</v>
      </c>
      <c r="I380" s="27"/>
      <c r="J380" s="18"/>
      <c r="K380" s="2"/>
      <c r="M380" s="3"/>
      <c r="Y380"/>
      <c r="Z380"/>
      <c r="AA380"/>
      <c r="AB380"/>
    </row>
    <row r="381" spans="1:28" s="1" customFormat="1">
      <c r="A381" s="88">
        <v>42585</v>
      </c>
      <c r="B381" s="2">
        <v>25.4</v>
      </c>
      <c r="C381" s="5">
        <v>1.9490000000000001</v>
      </c>
      <c r="D381" s="5">
        <v>13.032</v>
      </c>
      <c r="E381" s="3">
        <v>240</v>
      </c>
      <c r="G381" s="2">
        <f t="shared" si="35"/>
        <v>0.10583333333333332</v>
      </c>
      <c r="H381" s="3">
        <f t="shared" si="36"/>
        <v>18.41620626151013</v>
      </c>
      <c r="I381" s="27"/>
      <c r="J381" s="18"/>
      <c r="K381" s="2"/>
      <c r="M381" s="3"/>
      <c r="Y381"/>
      <c r="Z381"/>
      <c r="AA381"/>
      <c r="AB381"/>
    </row>
    <row r="382" spans="1:28" s="1" customFormat="1">
      <c r="A382" s="88">
        <v>42643</v>
      </c>
      <c r="B382" s="2">
        <v>26.24</v>
      </c>
      <c r="C382" s="5">
        <v>2.089</v>
      </c>
      <c r="D382" s="5">
        <v>12.563000000000001</v>
      </c>
      <c r="E382" s="3">
        <v>266.3</v>
      </c>
      <c r="G382" s="2">
        <f t="shared" si="35"/>
        <v>9.853548629365376E-2</v>
      </c>
      <c r="H382" s="3">
        <f t="shared" si="36"/>
        <v>21.197166281939026</v>
      </c>
      <c r="I382" s="27"/>
      <c r="J382" s="18"/>
      <c r="K382" s="2"/>
      <c r="M382" s="3"/>
      <c r="Y382"/>
      <c r="Z382"/>
      <c r="AA382"/>
      <c r="AB382"/>
    </row>
    <row r="383" spans="1:28" s="1" customFormat="1">
      <c r="A383" s="16"/>
      <c r="B383" s="2"/>
      <c r="C383" s="5"/>
      <c r="D383" s="5"/>
      <c r="E383" s="3"/>
      <c r="G383" s="2"/>
      <c r="H383" s="3"/>
      <c r="I383" s="27"/>
      <c r="J383" s="18"/>
      <c r="K383" s="2"/>
      <c r="M383" s="3"/>
      <c r="Y383"/>
      <c r="Z383"/>
      <c r="AA383"/>
      <c r="AB383"/>
    </row>
    <row r="384" spans="1:28" s="1" customFormat="1">
      <c r="A384" s="16"/>
      <c r="B384" s="2"/>
      <c r="C384" s="5"/>
      <c r="D384" s="5"/>
      <c r="E384" s="3"/>
      <c r="G384" s="2"/>
      <c r="H384" s="3"/>
      <c r="I384" s="27"/>
      <c r="J384" s="18"/>
      <c r="K384" s="2"/>
      <c r="M384" s="3"/>
      <c r="Y384"/>
      <c r="Z384"/>
      <c r="AA384"/>
      <c r="AB384"/>
    </row>
    <row r="385" spans="1:23">
      <c r="A385" s="28"/>
      <c r="S385" s="1"/>
      <c r="T385" s="1"/>
      <c r="U385" s="1"/>
      <c r="V385" s="1"/>
      <c r="W385" s="1"/>
    </row>
    <row r="386" spans="1:23">
      <c r="A386" s="7" t="s">
        <v>14</v>
      </c>
      <c r="B386" s="87">
        <f>SUM(B6:B382)</f>
        <v>12057.418</v>
      </c>
      <c r="C386" s="6"/>
      <c r="D386" s="8">
        <f>SUM(D7:D382)</f>
        <v>4132.8041435574723</v>
      </c>
      <c r="E386" s="8">
        <f>SUM(E7:E382)</f>
        <v>116569.29999999994</v>
      </c>
      <c r="G386" s="2"/>
      <c r="H386" s="8"/>
      <c r="S386" s="1"/>
      <c r="T386" s="1"/>
      <c r="U386" s="1"/>
      <c r="V386" s="1"/>
      <c r="W386" s="1"/>
    </row>
    <row r="389" spans="1:23">
      <c r="B389" s="21"/>
      <c r="D389" s="22"/>
      <c r="E389" s="23"/>
      <c r="G389" s="3"/>
    </row>
  </sheetData>
  <sortState ref="Y7:AA43">
    <sortCondition ref="Y7:Y43"/>
  </sortState>
  <phoneticPr fontId="4" type="noConversion"/>
  <pageMargins left="0.78749999999999998" right="0.78749999999999998" top="0.78749999999999998" bottom="0.78749999999999998" header="9.8611111111111108E-2" footer="9.8611111111111108E-2"/>
  <pageSetup fitToHeight="0" orientation="portrait" useFirstPageNumber="1" horizontalDpi="300" verticalDpi="300"/>
  <headerFooter>
    <oddHeader>&amp;C&amp;"Arial,Regular"&amp;A</oddHeader>
    <oddFooter>&amp;C&amp;"Arial,Regular"Page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28"/>
  <sheetViews>
    <sheetView showRuler="0" workbookViewId="0">
      <selection activeCell="A221" sqref="A221"/>
    </sheetView>
  </sheetViews>
  <sheetFormatPr baseColWidth="10" defaultColWidth="8.7109375" defaultRowHeight="13" x14ac:dyDescent="0"/>
  <cols>
    <col min="1" max="1" width="9.140625" style="1" customWidth="1"/>
    <col min="2" max="2" width="9.140625" style="2" customWidth="1"/>
    <col min="9" max="9" width="26.5703125" customWidth="1"/>
    <col min="10" max="19" width="12" customWidth="1"/>
    <col min="20" max="20" width="11.140625" customWidth="1"/>
    <col min="21" max="24" width="11.28515625" customWidth="1"/>
  </cols>
  <sheetData>
    <row r="5" spans="1:9">
      <c r="A5" s="1" t="s">
        <v>0</v>
      </c>
      <c r="B5" s="2" t="s">
        <v>1</v>
      </c>
      <c r="C5" s="1" t="s">
        <v>2</v>
      </c>
      <c r="D5" s="1" t="s">
        <v>3</v>
      </c>
      <c r="E5" s="1" t="s">
        <v>4</v>
      </c>
      <c r="G5" s="1" t="s">
        <v>5</v>
      </c>
      <c r="H5" s="1" t="s">
        <v>6</v>
      </c>
    </row>
    <row r="6" spans="1:9">
      <c r="C6" s="1"/>
      <c r="D6" s="1"/>
      <c r="E6" s="1"/>
      <c r="G6" s="1"/>
      <c r="H6" s="1"/>
    </row>
    <row r="7" spans="1:9">
      <c r="A7" s="16">
        <v>39772</v>
      </c>
      <c r="B7" s="2">
        <v>17.09</v>
      </c>
      <c r="C7" s="5">
        <v>2.089</v>
      </c>
      <c r="D7" s="5">
        <v>8.1829999999999998</v>
      </c>
      <c r="E7" s="3">
        <v>308</v>
      </c>
      <c r="G7" s="2">
        <f t="shared" ref="G7:G55" si="0">B7/E7</f>
        <v>5.5487012987012987E-2</v>
      </c>
      <c r="H7" s="3">
        <f t="shared" ref="H7:H55" si="1">E7/D7</f>
        <v>37.639007698887937</v>
      </c>
    </row>
    <row r="8" spans="1:9">
      <c r="A8" s="16">
        <v>39777</v>
      </c>
      <c r="B8" s="2">
        <v>19.010000000000002</v>
      </c>
      <c r="C8" s="5">
        <v>1.9690000000000001</v>
      </c>
      <c r="D8" s="5">
        <v>9.6560000000000006</v>
      </c>
      <c r="E8" s="3">
        <v>344.4</v>
      </c>
      <c r="G8" s="2">
        <f t="shared" si="0"/>
        <v>5.5197444831591183E-2</v>
      </c>
      <c r="H8" s="3">
        <f t="shared" si="1"/>
        <v>35.66694283347141</v>
      </c>
    </row>
    <row r="9" spans="1:9">
      <c r="A9" s="16">
        <v>39784</v>
      </c>
      <c r="B9" s="2">
        <v>12.07</v>
      </c>
      <c r="C9" s="5">
        <v>1.7789999999999999</v>
      </c>
      <c r="D9" s="5">
        <v>6.7869999999999999</v>
      </c>
      <c r="E9" s="3">
        <v>231.2</v>
      </c>
      <c r="G9" s="2">
        <f t="shared" si="0"/>
        <v>5.2205882352941178E-2</v>
      </c>
      <c r="H9" s="3">
        <f t="shared" si="1"/>
        <v>34.065124502725801</v>
      </c>
    </row>
    <row r="10" spans="1:9">
      <c r="A10" s="16">
        <v>39820</v>
      </c>
      <c r="B10" s="2">
        <v>15.28</v>
      </c>
      <c r="C10" s="5">
        <v>1.5489999999999999</v>
      </c>
      <c r="D10" s="5">
        <v>9.8640000000000008</v>
      </c>
      <c r="E10" s="3">
        <v>340.1</v>
      </c>
      <c r="G10" s="2">
        <f t="shared" si="0"/>
        <v>4.492796236401058E-2</v>
      </c>
      <c r="H10" s="3">
        <f t="shared" si="1"/>
        <v>34.478913219789135</v>
      </c>
    </row>
    <row r="11" spans="1:9">
      <c r="A11" s="16">
        <v>39829</v>
      </c>
      <c r="B11" s="2">
        <v>18.07</v>
      </c>
      <c r="C11" s="5">
        <v>1.7390000000000001</v>
      </c>
      <c r="D11" s="5">
        <v>10.393000000000001</v>
      </c>
      <c r="E11" s="3">
        <v>360.6</v>
      </c>
      <c r="G11" s="2">
        <f t="shared" si="0"/>
        <v>5.0110926234054352E-2</v>
      </c>
      <c r="H11" s="3">
        <f t="shared" si="1"/>
        <v>34.696430289618014</v>
      </c>
    </row>
    <row r="12" spans="1:9">
      <c r="A12" s="16">
        <v>39837</v>
      </c>
      <c r="B12" s="2">
        <v>10.37</v>
      </c>
      <c r="C12" s="5">
        <v>1.7090000000000001</v>
      </c>
      <c r="D12" s="5">
        <v>10.37</v>
      </c>
      <c r="E12" s="3">
        <v>352</v>
      </c>
      <c r="G12" s="2">
        <f t="shared" si="0"/>
        <v>2.946022727272727E-2</v>
      </c>
      <c r="H12" s="3">
        <f t="shared" si="1"/>
        <v>33.944069431051112</v>
      </c>
    </row>
    <row r="13" spans="1:9">
      <c r="A13" s="16">
        <v>39846</v>
      </c>
      <c r="B13" s="2">
        <v>9.9819999999999993</v>
      </c>
      <c r="C13" s="5">
        <v>1.7789999999999999</v>
      </c>
      <c r="D13" s="5">
        <v>9.9819999999999993</v>
      </c>
      <c r="E13" s="3">
        <v>346.5</v>
      </c>
      <c r="G13" s="2">
        <f t="shared" si="0"/>
        <v>2.8808080808080807E-2</v>
      </c>
      <c r="H13" s="3">
        <f t="shared" si="1"/>
        <v>34.712482468443199</v>
      </c>
    </row>
    <row r="14" spans="1:9">
      <c r="A14" s="16">
        <v>39855</v>
      </c>
      <c r="B14" s="2">
        <v>20.100000000000001</v>
      </c>
      <c r="C14" s="5">
        <v>1.9590000000000001</v>
      </c>
      <c r="D14" s="5">
        <v>10.257999999999999</v>
      </c>
      <c r="E14" s="3">
        <v>355.3</v>
      </c>
      <c r="G14" s="2">
        <f t="shared" si="0"/>
        <v>5.6571911061075147E-2</v>
      </c>
      <c r="H14" s="3">
        <f t="shared" si="1"/>
        <v>34.636381360889068</v>
      </c>
    </row>
    <row r="15" spans="1:9">
      <c r="A15" s="16">
        <v>39864</v>
      </c>
      <c r="B15" s="2">
        <v>19.29</v>
      </c>
      <c r="C15" s="5">
        <v>1.929</v>
      </c>
      <c r="D15" s="5">
        <v>10</v>
      </c>
      <c r="E15" s="3">
        <v>227.4</v>
      </c>
      <c r="G15" s="2">
        <f t="shared" si="0"/>
        <v>8.4828496042216359E-2</v>
      </c>
      <c r="H15" s="3">
        <f t="shared" si="1"/>
        <v>22.740000000000002</v>
      </c>
      <c r="I15" t="s">
        <v>88</v>
      </c>
    </row>
    <row r="16" spans="1:9">
      <c r="A16" s="16">
        <v>39874</v>
      </c>
      <c r="B16" s="2">
        <v>20.07</v>
      </c>
      <c r="C16" s="5">
        <v>1.9590000000000001</v>
      </c>
      <c r="D16" s="5">
        <v>10.246</v>
      </c>
      <c r="E16" s="3">
        <v>375.1</v>
      </c>
      <c r="G16" s="2">
        <f t="shared" si="0"/>
        <v>5.350573180485204E-2</v>
      </c>
      <c r="H16" s="3">
        <f t="shared" si="1"/>
        <v>36.609408549677923</v>
      </c>
    </row>
    <row r="17" spans="1:23">
      <c r="A17" s="16">
        <v>39881</v>
      </c>
      <c r="B17" s="2">
        <v>20.5</v>
      </c>
      <c r="C17" s="5">
        <v>1.9790000000000001</v>
      </c>
      <c r="D17" s="5">
        <v>10.358000000000001</v>
      </c>
      <c r="E17" s="3">
        <v>362.9</v>
      </c>
      <c r="G17" s="2">
        <f t="shared" si="0"/>
        <v>5.648939101680904E-2</v>
      </c>
      <c r="H17" s="3">
        <f t="shared" si="1"/>
        <v>35.035721181695301</v>
      </c>
    </row>
    <row r="18" spans="1:23">
      <c r="A18" s="16">
        <v>39890</v>
      </c>
      <c r="B18" s="2">
        <v>19.13</v>
      </c>
      <c r="C18" s="5">
        <v>1.909</v>
      </c>
      <c r="D18" s="5">
        <v>10.02</v>
      </c>
      <c r="E18" s="3">
        <v>331.1</v>
      </c>
      <c r="G18" s="2">
        <f t="shared" si="0"/>
        <v>5.7777106614315912E-2</v>
      </c>
      <c r="H18" s="3">
        <f t="shared" si="1"/>
        <v>33.043912175648707</v>
      </c>
    </row>
    <row r="19" spans="1:23">
      <c r="A19" s="16">
        <v>39897</v>
      </c>
      <c r="B19" s="2">
        <v>17.07</v>
      </c>
      <c r="C19" s="5">
        <v>1.9690000000000001</v>
      </c>
      <c r="D19" s="5">
        <v>8.6679999999999993</v>
      </c>
      <c r="E19" s="3">
        <v>306.89999999999998</v>
      </c>
      <c r="G19" s="2">
        <f t="shared" si="0"/>
        <v>5.5620723362658851E-2</v>
      </c>
      <c r="H19" s="3">
        <f t="shared" si="1"/>
        <v>35.406091370558379</v>
      </c>
    </row>
    <row r="20" spans="1:23">
      <c r="A20" s="16">
        <v>39902</v>
      </c>
      <c r="B20" s="2">
        <v>19.399999999999999</v>
      </c>
      <c r="C20" s="5">
        <v>2.0590000000000002</v>
      </c>
      <c r="D20" s="5">
        <v>9.4239999999999995</v>
      </c>
      <c r="E20" s="3">
        <f>221+59</f>
        <v>280</v>
      </c>
      <c r="G20" s="2">
        <f>B20/E20</f>
        <v>6.9285714285714284E-2</v>
      </c>
      <c r="H20" s="3">
        <f>E20/D20</f>
        <v>29.711375212224109</v>
      </c>
      <c r="I20" t="s">
        <v>89</v>
      </c>
    </row>
    <row r="21" spans="1:23">
      <c r="A21" s="16">
        <v>39925</v>
      </c>
      <c r="B21" s="2">
        <v>19.68</v>
      </c>
      <c r="C21" s="5">
        <v>2.0289999999999999</v>
      </c>
      <c r="D21" s="5">
        <v>9.6989999999999998</v>
      </c>
      <c r="E21" s="3">
        <v>324.39999999999998</v>
      </c>
      <c r="G21" s="2">
        <f t="shared" si="0"/>
        <v>6.0665844636251548E-2</v>
      </c>
      <c r="H21" s="3">
        <f t="shared" si="1"/>
        <v>33.446747087328589</v>
      </c>
    </row>
    <row r="22" spans="1:23">
      <c r="A22" s="16">
        <v>39933</v>
      </c>
      <c r="B22" s="2">
        <v>21.77</v>
      </c>
      <c r="C22" s="5">
        <v>2.0390000000000001</v>
      </c>
      <c r="D22" s="5">
        <v>10.675000000000001</v>
      </c>
      <c r="E22" s="3">
        <v>391.2</v>
      </c>
      <c r="G22" s="2">
        <f t="shared" si="0"/>
        <v>5.5649284253578735E-2</v>
      </c>
      <c r="H22" s="3">
        <f t="shared" si="1"/>
        <v>36.646370023419202</v>
      </c>
    </row>
    <row r="23" spans="1:23">
      <c r="A23" s="16">
        <v>39934</v>
      </c>
      <c r="B23" s="2">
        <v>19.989999999999998</v>
      </c>
      <c r="C23" s="5">
        <v>2.0790000000000002</v>
      </c>
      <c r="D23" s="5">
        <v>9.6159999999999997</v>
      </c>
      <c r="E23" s="3">
        <v>316</v>
      </c>
      <c r="G23" s="2">
        <f t="shared" si="0"/>
        <v>6.3259493670886069E-2</v>
      </c>
      <c r="H23" s="3">
        <f t="shared" si="1"/>
        <v>32.861896838602334</v>
      </c>
    </row>
    <row r="24" spans="1:23">
      <c r="A24" s="16">
        <v>39934</v>
      </c>
      <c r="B24" s="2">
        <v>14.06</v>
      </c>
      <c r="C24" s="5">
        <v>1.9990000000000001</v>
      </c>
      <c r="D24" s="5">
        <v>7.0330000000000004</v>
      </c>
      <c r="E24" s="3">
        <v>255.8</v>
      </c>
      <c r="G24" s="2">
        <f t="shared" si="0"/>
        <v>5.4964816262705239E-2</v>
      </c>
      <c r="H24" s="3">
        <f t="shared" si="1"/>
        <v>36.371392009099957</v>
      </c>
    </row>
    <row r="25" spans="1:23">
      <c r="A25" s="16">
        <v>39937</v>
      </c>
      <c r="B25" s="2">
        <v>14.44</v>
      </c>
      <c r="C25" s="5">
        <v>2.1589999999999998</v>
      </c>
      <c r="D25" s="5">
        <v>6.6859999999999999</v>
      </c>
      <c r="E25" s="3">
        <v>240</v>
      </c>
      <c r="G25" s="2">
        <f t="shared" si="0"/>
        <v>6.0166666666666667E-2</v>
      </c>
      <c r="H25" s="3">
        <f t="shared" si="1"/>
        <v>35.895901884534851</v>
      </c>
    </row>
    <row r="26" spans="1:23">
      <c r="A26" s="16">
        <v>39937</v>
      </c>
      <c r="B26" s="2">
        <v>20.95</v>
      </c>
      <c r="C26" s="5">
        <v>2.2989999999999999</v>
      </c>
      <c r="D26" s="5">
        <v>9.1120000000000001</v>
      </c>
      <c r="E26" s="3">
        <v>314.7</v>
      </c>
      <c r="G26" s="2">
        <f t="shared" si="0"/>
        <v>6.6571337782014614E-2</v>
      </c>
      <c r="H26" s="3">
        <f t="shared" si="1"/>
        <v>34.536874451273043</v>
      </c>
    </row>
    <row r="27" spans="1:23">
      <c r="A27" s="16">
        <v>39939</v>
      </c>
      <c r="B27" s="2">
        <v>20.39</v>
      </c>
      <c r="C27" s="5">
        <v>2.0390000000000001</v>
      </c>
      <c r="D27" s="5">
        <v>9.9979999999999993</v>
      </c>
      <c r="E27" s="3">
        <v>402.4</v>
      </c>
      <c r="G27" s="2">
        <f t="shared" si="0"/>
        <v>5.067097415506959E-2</v>
      </c>
      <c r="H27" s="3">
        <f t="shared" si="1"/>
        <v>40.248049609921985</v>
      </c>
    </row>
    <row r="28" spans="1:23">
      <c r="A28" s="16">
        <v>39943</v>
      </c>
      <c r="B28" s="2">
        <v>22.18</v>
      </c>
      <c r="C28" s="5">
        <v>2.109</v>
      </c>
      <c r="D28" s="5">
        <v>10.519</v>
      </c>
      <c r="E28" s="3">
        <v>342.3</v>
      </c>
      <c r="G28" s="2">
        <f t="shared" si="0"/>
        <v>6.4796961729477062E-2</v>
      </c>
      <c r="H28" s="3">
        <f t="shared" si="1"/>
        <v>32.541116075672591</v>
      </c>
    </row>
    <row r="29" spans="1:23">
      <c r="A29" s="16">
        <v>39948</v>
      </c>
      <c r="B29" s="2">
        <v>24.84</v>
      </c>
      <c r="C29" s="5">
        <v>2.2490000000000001</v>
      </c>
      <c r="D29" s="5">
        <v>11.044</v>
      </c>
      <c r="E29" s="3">
        <v>366.8</v>
      </c>
      <c r="G29" s="2">
        <f t="shared" si="0"/>
        <v>6.7720828789531076E-2</v>
      </c>
      <c r="H29" s="3">
        <f t="shared" si="1"/>
        <v>33.212604128938793</v>
      </c>
      <c r="S29" s="42"/>
      <c r="T29" s="43">
        <v>2008</v>
      </c>
      <c r="U29" s="44"/>
      <c r="V29" s="45"/>
      <c r="W29" s="46"/>
    </row>
    <row r="30" spans="1:23">
      <c r="A30" s="16">
        <v>39960</v>
      </c>
      <c r="B30" s="2">
        <v>25.72</v>
      </c>
      <c r="C30" s="5">
        <v>2.359</v>
      </c>
      <c r="D30" s="5">
        <v>10.904999999999999</v>
      </c>
      <c r="E30" s="3">
        <v>377.6</v>
      </c>
      <c r="G30" s="2">
        <f t="shared" si="0"/>
        <v>6.8114406779661005E-2</v>
      </c>
      <c r="H30" s="3">
        <f t="shared" si="1"/>
        <v>34.626318202659334</v>
      </c>
      <c r="S30" s="55" t="s">
        <v>78</v>
      </c>
      <c r="T30" s="56" t="s">
        <v>67</v>
      </c>
      <c r="U30" s="57" t="s">
        <v>68</v>
      </c>
      <c r="V30" s="58" t="s">
        <v>69</v>
      </c>
      <c r="W30" s="54" t="s">
        <v>70</v>
      </c>
    </row>
    <row r="31" spans="1:23">
      <c r="A31" s="16">
        <v>39962</v>
      </c>
      <c r="B31" s="2">
        <v>24.64</v>
      </c>
      <c r="C31" s="5">
        <v>2.5990000000000002</v>
      </c>
      <c r="D31" s="5">
        <v>9.4809999999999999</v>
      </c>
      <c r="E31" s="3">
        <v>306.89999999999998</v>
      </c>
      <c r="G31" s="2">
        <f t="shared" si="0"/>
        <v>8.0286738351254494E-2</v>
      </c>
      <c r="H31" s="3">
        <f t="shared" si="1"/>
        <v>32.370003164223178</v>
      </c>
      <c r="S31" s="47">
        <v>1</v>
      </c>
      <c r="T31" s="35"/>
      <c r="U31" s="32"/>
      <c r="V31" s="32"/>
      <c r="W31" s="50"/>
    </row>
    <row r="32" spans="1:23">
      <c r="A32" s="16">
        <v>39963</v>
      </c>
      <c r="B32" s="2">
        <v>18.86</v>
      </c>
      <c r="C32" s="5">
        <v>2.5990000000000002</v>
      </c>
      <c r="D32" s="5">
        <v>7.2560000000000002</v>
      </c>
      <c r="E32" s="3">
        <v>251</v>
      </c>
      <c r="G32" s="2">
        <f t="shared" si="0"/>
        <v>7.5139442231075701E-2</v>
      </c>
      <c r="H32" s="3">
        <f t="shared" si="1"/>
        <v>34.592061742006614</v>
      </c>
      <c r="S32" s="47">
        <v>2</v>
      </c>
      <c r="T32" s="35"/>
      <c r="U32" s="32"/>
      <c r="V32" s="32"/>
      <c r="W32" s="50"/>
    </row>
    <row r="33" spans="1:23">
      <c r="A33" s="16">
        <v>39968</v>
      </c>
      <c r="B33" s="2">
        <v>25.96</v>
      </c>
      <c r="C33" s="5">
        <v>2.4790000000000001</v>
      </c>
      <c r="D33" s="5">
        <v>10.473000000000001</v>
      </c>
      <c r="E33" s="3">
        <v>375.4</v>
      </c>
      <c r="G33" s="2">
        <f t="shared" si="0"/>
        <v>6.9152903569525845E-2</v>
      </c>
      <c r="H33" s="3">
        <f t="shared" si="1"/>
        <v>35.844552659218941</v>
      </c>
      <c r="S33" s="47">
        <v>3</v>
      </c>
      <c r="T33" s="35"/>
      <c r="U33" s="32"/>
      <c r="V33" s="32"/>
      <c r="W33" s="50"/>
    </row>
    <row r="34" spans="1:23">
      <c r="A34" s="16">
        <v>39974</v>
      </c>
      <c r="B34" s="2">
        <v>22.4</v>
      </c>
      <c r="C34" s="5">
        <v>2.5790000000000002</v>
      </c>
      <c r="D34" s="5">
        <v>8.6839999999999993</v>
      </c>
      <c r="E34" s="3">
        <v>311.10000000000002</v>
      </c>
      <c r="G34" s="2">
        <f t="shared" si="0"/>
        <v>7.2002571520411437E-2</v>
      </c>
      <c r="H34" s="3">
        <f t="shared" si="1"/>
        <v>35.824504836480891</v>
      </c>
      <c r="S34" s="47">
        <v>4</v>
      </c>
      <c r="T34" s="35"/>
      <c r="U34" s="32"/>
      <c r="V34" s="32"/>
      <c r="W34" s="50"/>
    </row>
    <row r="35" spans="1:23">
      <c r="A35" s="16">
        <v>39979</v>
      </c>
      <c r="B35" s="2">
        <v>18.239999999999998</v>
      </c>
      <c r="C35" s="5">
        <v>2.6589999999999998</v>
      </c>
      <c r="D35" s="5">
        <v>6.8579999999999997</v>
      </c>
      <c r="E35" s="3">
        <v>244.4</v>
      </c>
      <c r="G35" s="2">
        <f t="shared" si="0"/>
        <v>7.4631751227495893E-2</v>
      </c>
      <c r="H35" s="3">
        <f t="shared" si="1"/>
        <v>35.637212015164771</v>
      </c>
      <c r="S35" s="47">
        <v>5</v>
      </c>
      <c r="T35" s="35"/>
      <c r="U35" s="32"/>
      <c r="V35" s="32"/>
      <c r="W35" s="50"/>
    </row>
    <row r="36" spans="1:23">
      <c r="A36" s="16">
        <v>39983</v>
      </c>
      <c r="B36" s="2">
        <v>21.34</v>
      </c>
      <c r="C36" s="5">
        <v>2.5289999999999999</v>
      </c>
      <c r="D36" s="5">
        <v>8.4369999999999994</v>
      </c>
      <c r="E36" s="3">
        <v>312.7</v>
      </c>
      <c r="G36" s="2">
        <f t="shared" si="0"/>
        <v>6.8244323632874956E-2</v>
      </c>
      <c r="H36" s="3">
        <f t="shared" si="1"/>
        <v>37.062937062937067</v>
      </c>
      <c r="S36" s="47">
        <v>6</v>
      </c>
      <c r="T36" s="35"/>
      <c r="U36" s="32"/>
      <c r="V36" s="32"/>
      <c r="W36" s="50"/>
    </row>
    <row r="37" spans="1:23">
      <c r="A37" s="16">
        <v>39992</v>
      </c>
      <c r="B37" s="2">
        <v>28.24</v>
      </c>
      <c r="C37" s="5">
        <v>2.569</v>
      </c>
      <c r="D37" s="5">
        <v>10.994</v>
      </c>
      <c r="E37" s="3">
        <v>373.5</v>
      </c>
      <c r="G37" s="2">
        <f t="shared" si="0"/>
        <v>7.5609103078982595E-2</v>
      </c>
      <c r="H37" s="3">
        <f t="shared" si="1"/>
        <v>33.973076223394578</v>
      </c>
      <c r="S37" s="47">
        <v>7</v>
      </c>
      <c r="T37" s="35"/>
      <c r="U37" s="32"/>
      <c r="V37" s="32"/>
      <c r="W37" s="50"/>
    </row>
    <row r="38" spans="1:23">
      <c r="A38" s="16">
        <v>40002</v>
      </c>
      <c r="B38" s="2">
        <v>26.75</v>
      </c>
      <c r="C38" s="5">
        <v>2.5390000000000001</v>
      </c>
      <c r="D38" s="5">
        <v>10.534000000000001</v>
      </c>
      <c r="E38" s="3">
        <v>343.6</v>
      </c>
      <c r="G38" s="2">
        <f t="shared" si="0"/>
        <v>7.785215366705471E-2</v>
      </c>
      <c r="H38" s="3">
        <f t="shared" si="1"/>
        <v>32.618188722232773</v>
      </c>
      <c r="S38" s="47">
        <v>8</v>
      </c>
      <c r="T38" s="35"/>
      <c r="U38" s="32"/>
      <c r="V38" s="32"/>
      <c r="W38" s="50"/>
    </row>
    <row r="39" spans="1:23">
      <c r="A39" s="16">
        <v>40011</v>
      </c>
      <c r="B39" s="2">
        <v>25.98</v>
      </c>
      <c r="C39" s="5">
        <v>2.4689999999999999</v>
      </c>
      <c r="D39" s="5">
        <v>10.521000000000001</v>
      </c>
      <c r="E39" s="3">
        <v>349.9</v>
      </c>
      <c r="G39" s="2">
        <f t="shared" si="0"/>
        <v>7.4249785653043729E-2</v>
      </c>
      <c r="H39" s="3">
        <f t="shared" si="1"/>
        <v>33.257294933941637</v>
      </c>
      <c r="S39" s="47">
        <v>9</v>
      </c>
      <c r="T39" s="35"/>
      <c r="U39" s="32"/>
      <c r="V39" s="32"/>
      <c r="W39" s="50"/>
    </row>
    <row r="40" spans="1:23">
      <c r="A40" s="16">
        <v>40024</v>
      </c>
      <c r="B40" s="2">
        <v>27.19</v>
      </c>
      <c r="C40" s="5">
        <v>2.5190000000000001</v>
      </c>
      <c r="D40" s="5">
        <v>10.792</v>
      </c>
      <c r="E40" s="3">
        <v>343.3</v>
      </c>
      <c r="G40" s="2">
        <f t="shared" si="0"/>
        <v>7.9201864258665891E-2</v>
      </c>
      <c r="H40" s="3">
        <f t="shared" si="1"/>
        <v>31.810600444773907</v>
      </c>
      <c r="S40" s="47">
        <v>10</v>
      </c>
      <c r="T40" s="35"/>
      <c r="U40" s="32"/>
      <c r="V40" s="32"/>
      <c r="W40" s="50"/>
    </row>
    <row r="41" spans="1:23">
      <c r="A41" s="16">
        <v>40036</v>
      </c>
      <c r="B41" s="2">
        <v>25.14</v>
      </c>
      <c r="C41" s="5">
        <v>2.5990000000000002</v>
      </c>
      <c r="D41" s="5">
        <v>9.673</v>
      </c>
      <c r="E41" s="3">
        <v>280.89999999999998</v>
      </c>
      <c r="G41" s="2">
        <f t="shared" si="0"/>
        <v>8.9498042007831971E-2</v>
      </c>
      <c r="H41" s="3">
        <f t="shared" si="1"/>
        <v>29.039594748268375</v>
      </c>
      <c r="S41" s="47">
        <v>11</v>
      </c>
      <c r="T41" s="35">
        <f>SUM(B7:B8)</f>
        <v>36.1</v>
      </c>
      <c r="U41" s="32">
        <f>SUM(E7:E8)</f>
        <v>652.4</v>
      </c>
      <c r="V41" s="32">
        <f>SUM(D7:D8)</f>
        <v>17.838999999999999</v>
      </c>
      <c r="W41" s="50">
        <f>U41/V41</f>
        <v>36.571556701608834</v>
      </c>
    </row>
    <row r="42" spans="1:23">
      <c r="A42" s="16">
        <v>40043</v>
      </c>
      <c r="B42" s="2">
        <v>27.27</v>
      </c>
      <c r="C42" s="5">
        <v>2.6389999999999998</v>
      </c>
      <c r="D42" s="5">
        <v>10.333</v>
      </c>
      <c r="E42" s="3">
        <v>376.7</v>
      </c>
      <c r="G42" s="2">
        <f t="shared" si="0"/>
        <v>7.2391823732413069E-2</v>
      </c>
      <c r="H42" s="3">
        <f t="shared" si="1"/>
        <v>36.456014710151941</v>
      </c>
      <c r="S42" s="51">
        <v>12</v>
      </c>
      <c r="T42" s="57">
        <f>SUM(B9)</f>
        <v>12.07</v>
      </c>
      <c r="U42" s="53">
        <f>SUM(E9)</f>
        <v>231.2</v>
      </c>
      <c r="V42" s="53">
        <f>SUM(D9)</f>
        <v>6.7869999999999999</v>
      </c>
      <c r="W42" s="54">
        <f>U42/V42</f>
        <v>34.065124502725801</v>
      </c>
    </row>
    <row r="43" spans="1:23">
      <c r="A43" s="16">
        <v>40051</v>
      </c>
      <c r="B43" s="2">
        <v>22.15</v>
      </c>
      <c r="C43" s="5">
        <v>2.609</v>
      </c>
      <c r="D43" s="5">
        <v>8.4890000000000008</v>
      </c>
      <c r="E43" s="3">
        <v>270.8</v>
      </c>
      <c r="G43" s="2">
        <f t="shared" si="0"/>
        <v>8.1794682422451984E-2</v>
      </c>
      <c r="H43" s="3">
        <f t="shared" si="1"/>
        <v>31.900106019554716</v>
      </c>
      <c r="S43" s="1"/>
      <c r="T43" s="1"/>
      <c r="U43" s="1"/>
      <c r="V43" s="1"/>
      <c r="W43" s="1"/>
    </row>
    <row r="44" spans="1:23">
      <c r="A44" s="16">
        <v>40056</v>
      </c>
      <c r="B44" s="2">
        <v>23.29</v>
      </c>
      <c r="C44" s="5">
        <v>2.5790000000000002</v>
      </c>
      <c r="D44" s="5">
        <v>9.0299999999999994</v>
      </c>
      <c r="E44" s="3">
        <v>313.10000000000002</v>
      </c>
      <c r="G44" s="2">
        <f t="shared" si="0"/>
        <v>7.4385180453529209E-2</v>
      </c>
      <c r="H44" s="3">
        <f t="shared" si="1"/>
        <v>34.673311184939095</v>
      </c>
    </row>
    <row r="45" spans="1:23">
      <c r="A45" s="16">
        <v>40065</v>
      </c>
      <c r="B45" s="2">
        <v>22.48</v>
      </c>
      <c r="C45" s="5">
        <v>2.5489999999999999</v>
      </c>
      <c r="D45" s="5">
        <v>8.82</v>
      </c>
      <c r="E45" s="3">
        <v>309.89999999999998</v>
      </c>
      <c r="G45" s="2">
        <f t="shared" si="0"/>
        <v>7.2539528880283963E-2</v>
      </c>
      <c r="H45" s="3">
        <f t="shared" si="1"/>
        <v>35.136054421768705</v>
      </c>
    </row>
    <row r="46" spans="1:23">
      <c r="A46" s="16">
        <v>40074</v>
      </c>
      <c r="B46" s="2">
        <v>25.69</v>
      </c>
      <c r="C46" s="5">
        <v>2.5489999999999999</v>
      </c>
      <c r="D46" s="5">
        <v>10.079000000000001</v>
      </c>
      <c r="E46" s="3">
        <v>338.2</v>
      </c>
      <c r="G46" s="2">
        <f t="shared" si="0"/>
        <v>7.5960969840331169E-2</v>
      </c>
      <c r="H46" s="3">
        <f t="shared" si="1"/>
        <v>33.554916162317689</v>
      </c>
      <c r="S46" s="42"/>
      <c r="T46" s="43">
        <v>2009</v>
      </c>
      <c r="U46" s="44"/>
      <c r="V46" s="45"/>
      <c r="W46" s="46"/>
    </row>
    <row r="47" spans="1:23">
      <c r="A47" s="16">
        <v>40085</v>
      </c>
      <c r="B47" s="2">
        <v>27.04</v>
      </c>
      <c r="C47" s="5">
        <v>2.4990000000000001</v>
      </c>
      <c r="D47" s="5">
        <v>10.821</v>
      </c>
      <c r="E47" s="3">
        <v>355.8</v>
      </c>
      <c r="G47" s="2">
        <f t="shared" si="0"/>
        <v>7.5997751545812245E-2</v>
      </c>
      <c r="H47" s="3">
        <f t="shared" si="1"/>
        <v>32.880510119212644</v>
      </c>
      <c r="S47" s="55" t="s">
        <v>78</v>
      </c>
      <c r="T47" s="56" t="s">
        <v>67</v>
      </c>
      <c r="U47" s="57" t="s">
        <v>68</v>
      </c>
      <c r="V47" s="58" t="s">
        <v>69</v>
      </c>
      <c r="W47" s="54" t="s">
        <v>70</v>
      </c>
    </row>
    <row r="48" spans="1:23">
      <c r="A48" s="16">
        <v>40094</v>
      </c>
      <c r="B48" s="2">
        <v>24.55</v>
      </c>
      <c r="C48" s="5">
        <v>2.399</v>
      </c>
      <c r="D48" s="5">
        <v>10.233000000000001</v>
      </c>
      <c r="E48" s="3">
        <v>341.1</v>
      </c>
      <c r="G48" s="2">
        <f t="shared" si="0"/>
        <v>7.1973028437408382E-2</v>
      </c>
      <c r="H48" s="3">
        <f t="shared" si="1"/>
        <v>33.333333333333336</v>
      </c>
      <c r="S48" s="47">
        <v>1</v>
      </c>
      <c r="T48" s="35">
        <f>SUM(B10:B12)</f>
        <v>43.72</v>
      </c>
      <c r="U48" s="32">
        <f>SUM(E10:E12)</f>
        <v>1052.7</v>
      </c>
      <c r="V48" s="32">
        <f>SUM(D10:D12)</f>
        <v>30.627000000000002</v>
      </c>
      <c r="W48" s="50">
        <f>U48/V48</f>
        <v>34.371632872955232</v>
      </c>
    </row>
    <row r="49" spans="1:23">
      <c r="A49" s="16">
        <v>40096</v>
      </c>
      <c r="B49" s="2">
        <v>6.8</v>
      </c>
      <c r="C49" s="5">
        <v>2.3889999999999998</v>
      </c>
      <c r="D49" s="5">
        <v>2.847</v>
      </c>
      <c r="E49" s="3">
        <v>84.2</v>
      </c>
      <c r="G49" s="2">
        <f t="shared" si="0"/>
        <v>8.0760095011876476E-2</v>
      </c>
      <c r="H49" s="3">
        <f t="shared" si="1"/>
        <v>29.574991218826838</v>
      </c>
      <c r="S49" s="47">
        <v>2</v>
      </c>
      <c r="T49" s="35">
        <f>SUM(B13:B15)</f>
        <v>49.372</v>
      </c>
      <c r="U49" s="32">
        <f>SUM(E13:E15)</f>
        <v>929.19999999999993</v>
      </c>
      <c r="V49" s="32">
        <f>SUM(D13:D15)</f>
        <v>30.24</v>
      </c>
      <c r="W49" s="50">
        <f t="shared" ref="W49:W59" si="2">U49/V49</f>
        <v>30.727513227513228</v>
      </c>
    </row>
    <row r="50" spans="1:23">
      <c r="A50" s="16">
        <v>40098</v>
      </c>
      <c r="B50" s="2">
        <v>15.37</v>
      </c>
      <c r="C50" s="5">
        <v>2.6190000000000002</v>
      </c>
      <c r="D50" s="5">
        <v>5.8689999999999998</v>
      </c>
      <c r="E50" s="3">
        <v>209.8</v>
      </c>
      <c r="G50" s="2">
        <f t="shared" si="0"/>
        <v>7.3260247855100089E-2</v>
      </c>
      <c r="H50" s="3">
        <f t="shared" si="1"/>
        <v>35.747146021468737</v>
      </c>
      <c r="S50" s="47">
        <v>3</v>
      </c>
      <c r="T50" s="35">
        <f>SUM(B16:B20)</f>
        <v>96.170000000000016</v>
      </c>
      <c r="U50" s="32">
        <f>SUM(E16:E20)</f>
        <v>1656</v>
      </c>
      <c r="V50" s="32">
        <f>SUM(D16:D20)</f>
        <v>48.716000000000001</v>
      </c>
      <c r="W50" s="50">
        <f t="shared" si="2"/>
        <v>33.992938664915016</v>
      </c>
    </row>
    <row r="51" spans="1:23">
      <c r="A51" s="16">
        <v>40100</v>
      </c>
      <c r="B51" s="2">
        <v>25.67</v>
      </c>
      <c r="C51" s="5">
        <v>2.4590000000000001</v>
      </c>
      <c r="D51" s="5">
        <v>10.438000000000001</v>
      </c>
      <c r="E51" s="3">
        <v>393.1</v>
      </c>
      <c r="G51" s="2">
        <f t="shared" si="0"/>
        <v>6.5301450012719406E-2</v>
      </c>
      <c r="H51" s="3">
        <f t="shared" si="1"/>
        <v>37.660471354665646</v>
      </c>
      <c r="S51" s="47">
        <v>4</v>
      </c>
      <c r="T51" s="35">
        <f>SUM(B21:B22)</f>
        <v>41.45</v>
      </c>
      <c r="U51" s="32">
        <f>SUM(E21:E22)</f>
        <v>715.59999999999991</v>
      </c>
      <c r="V51" s="32">
        <f>SUM(D21:D22)</f>
        <v>20.374000000000002</v>
      </c>
      <c r="W51" s="50">
        <f t="shared" si="2"/>
        <v>35.123196230489832</v>
      </c>
    </row>
    <row r="52" spans="1:23">
      <c r="A52" s="16">
        <v>40105</v>
      </c>
      <c r="B52" s="2">
        <v>20.63</v>
      </c>
      <c r="C52" s="5">
        <v>2.5489999999999999</v>
      </c>
      <c r="D52" s="5">
        <v>8.0920000000000005</v>
      </c>
      <c r="E52" s="3">
        <v>263.2</v>
      </c>
      <c r="G52" s="2">
        <f t="shared" si="0"/>
        <v>7.8381458966565343E-2</v>
      </c>
      <c r="H52" s="3">
        <f t="shared" si="1"/>
        <v>32.525951557093421</v>
      </c>
      <c r="S52" s="47">
        <v>5</v>
      </c>
      <c r="T52" s="35">
        <f>SUM(B23:B32)</f>
        <v>206.07</v>
      </c>
      <c r="U52" s="32">
        <f>SUM(E23:E32)</f>
        <v>3173.5</v>
      </c>
      <c r="V52" s="32">
        <f>SUM(D23:D32)</f>
        <v>91.649999999999991</v>
      </c>
      <c r="W52" s="50">
        <f t="shared" si="2"/>
        <v>34.626295690125481</v>
      </c>
    </row>
    <row r="53" spans="1:23">
      <c r="A53" s="16">
        <v>40113</v>
      </c>
      <c r="B53" s="2">
        <v>28.62</v>
      </c>
      <c r="C53" s="5">
        <v>2.6589999999999998</v>
      </c>
      <c r="D53" s="5">
        <v>10.763</v>
      </c>
      <c r="E53" s="3">
        <v>354.9</v>
      </c>
      <c r="G53" s="2">
        <f t="shared" si="0"/>
        <v>8.0642434488588349E-2</v>
      </c>
      <c r="H53" s="3">
        <f t="shared" si="1"/>
        <v>32.974077859332901</v>
      </c>
      <c r="S53" s="47">
        <v>6</v>
      </c>
      <c r="T53" s="35">
        <f>SUM(B33:B37)</f>
        <v>116.17999999999999</v>
      </c>
      <c r="U53" s="32">
        <f>SUM(E33:E37)</f>
        <v>1617.1</v>
      </c>
      <c r="V53" s="32">
        <f>SUM(D33:D37)</f>
        <v>45.445999999999998</v>
      </c>
      <c r="W53" s="50">
        <f t="shared" si="2"/>
        <v>35.582889583241652</v>
      </c>
    </row>
    <row r="54" spans="1:23">
      <c r="A54" s="16">
        <v>40124</v>
      </c>
      <c r="B54" s="2">
        <v>28.16</v>
      </c>
      <c r="C54" s="5">
        <v>2.589</v>
      </c>
      <c r="D54" s="5">
        <v>10.875999999999999</v>
      </c>
      <c r="E54" s="3">
        <v>347.6</v>
      </c>
      <c r="G54" s="2">
        <f t="shared" si="0"/>
        <v>8.1012658227848103E-2</v>
      </c>
      <c r="H54" s="3">
        <f t="shared" si="1"/>
        <v>31.960279514527404</v>
      </c>
      <c r="S54" s="47">
        <v>7</v>
      </c>
      <c r="T54" s="35">
        <f>SUM(B38:B40)</f>
        <v>79.92</v>
      </c>
      <c r="U54" s="32">
        <f>SUM(E38:E40)</f>
        <v>1036.8</v>
      </c>
      <c r="V54" s="32">
        <f>SUM(D38:D40)</f>
        <v>31.847000000000001</v>
      </c>
      <c r="W54" s="50">
        <f t="shared" si="2"/>
        <v>32.555656733758276</v>
      </c>
    </row>
    <row r="55" spans="1:23">
      <c r="A55" s="16">
        <v>40133</v>
      </c>
      <c r="B55" s="2">
        <v>27.63</v>
      </c>
      <c r="C55" s="5">
        <v>2.5590000000000002</v>
      </c>
      <c r="D55" s="5">
        <v>10.795999999999999</v>
      </c>
      <c r="E55" s="3">
        <v>352.7</v>
      </c>
      <c r="G55" s="2">
        <f t="shared" si="0"/>
        <v>7.8338531329741987E-2</v>
      </c>
      <c r="H55" s="3">
        <f t="shared" si="1"/>
        <v>32.669507224898112</v>
      </c>
      <c r="S55" s="47">
        <v>8</v>
      </c>
      <c r="T55" s="35">
        <f>SUM(B41:B44)</f>
        <v>97.85</v>
      </c>
      <c r="U55" s="32">
        <f>SUM(E41:E44)</f>
        <v>1241.5</v>
      </c>
      <c r="V55" s="32">
        <f>SUM(D41:D44)</f>
        <v>37.524999999999999</v>
      </c>
      <c r="W55" s="50">
        <f t="shared" si="2"/>
        <v>33.084610259826782</v>
      </c>
    </row>
    <row r="56" spans="1:23">
      <c r="A56" s="16">
        <v>40144</v>
      </c>
      <c r="B56" s="2">
        <f>25.71+5</f>
        <v>30.71</v>
      </c>
      <c r="C56" s="5">
        <v>2.5990000000000002</v>
      </c>
      <c r="D56" s="5">
        <f>9.892+1.924</f>
        <v>11.815999999999999</v>
      </c>
      <c r="E56" s="3">
        <v>370.4</v>
      </c>
      <c r="G56" s="2">
        <f t="shared" ref="G56:G84" si="3">B56/E56</f>
        <v>8.2910367170626359E-2</v>
      </c>
      <c r="H56" s="3">
        <f t="shared" ref="H56:H84" si="4">E56/D56</f>
        <v>31.347325660121868</v>
      </c>
      <c r="I56" t="s">
        <v>90</v>
      </c>
      <c r="S56" s="47">
        <v>9</v>
      </c>
      <c r="T56" s="35">
        <f>SUM(B45:B47)</f>
        <v>75.210000000000008</v>
      </c>
      <c r="U56" s="32">
        <f>SUM(E45:E47)</f>
        <v>1003.8999999999999</v>
      </c>
      <c r="V56" s="32">
        <f>SUM(D45:D47)</f>
        <v>29.72</v>
      </c>
      <c r="W56" s="50">
        <f t="shared" si="2"/>
        <v>33.778600269179002</v>
      </c>
    </row>
    <row r="57" spans="1:23">
      <c r="A57" s="16">
        <v>40158</v>
      </c>
      <c r="B57" s="2">
        <v>25.77</v>
      </c>
      <c r="C57" s="5">
        <v>2.5190000000000001</v>
      </c>
      <c r="D57" s="5">
        <v>10.231999999999999</v>
      </c>
      <c r="E57" s="3">
        <v>300.2</v>
      </c>
      <c r="G57" s="2">
        <f t="shared" si="3"/>
        <v>8.584277148567622E-2</v>
      </c>
      <c r="H57" s="3">
        <f t="shared" si="4"/>
        <v>29.339327599687255</v>
      </c>
      <c r="S57" s="47">
        <v>10</v>
      </c>
      <c r="T57" s="35">
        <f>SUM(B48:B53)</f>
        <v>121.64</v>
      </c>
      <c r="U57" s="32">
        <f>SUM(E48:E53)</f>
        <v>1646.3000000000002</v>
      </c>
      <c r="V57" s="32">
        <f>SUM(D48:D53)</f>
        <v>48.241999999999997</v>
      </c>
      <c r="W57" s="50">
        <f t="shared" si="2"/>
        <v>34.125865428464827</v>
      </c>
    </row>
    <row r="58" spans="1:23">
      <c r="A58" s="16">
        <v>40181</v>
      </c>
      <c r="B58" s="2">
        <v>27.35</v>
      </c>
      <c r="C58" s="5">
        <v>2.5390000000000001</v>
      </c>
      <c r="D58" s="5">
        <v>10.772</v>
      </c>
      <c r="E58" s="3">
        <v>267</v>
      </c>
      <c r="G58" s="2">
        <f t="shared" si="3"/>
        <v>0.10243445692883896</v>
      </c>
      <c r="H58" s="3">
        <f t="shared" si="4"/>
        <v>24.786483475677681</v>
      </c>
      <c r="S58" s="47">
        <v>11</v>
      </c>
      <c r="T58" s="35">
        <f>SUM(B54:B56)</f>
        <v>86.5</v>
      </c>
      <c r="U58" s="32">
        <f>SUM(E54:E56)</f>
        <v>1070.6999999999998</v>
      </c>
      <c r="V58" s="32">
        <f>SUM(D54:D56)</f>
        <v>33.488</v>
      </c>
      <c r="W58" s="50">
        <f t="shared" si="2"/>
        <v>31.972646918299088</v>
      </c>
    </row>
    <row r="59" spans="1:23">
      <c r="A59" s="16">
        <v>40188</v>
      </c>
      <c r="B59" s="2">
        <v>27.48</v>
      </c>
      <c r="C59" s="5">
        <v>2.6989999999999998</v>
      </c>
      <c r="D59" s="5">
        <v>10.182</v>
      </c>
      <c r="E59" s="3">
        <v>323.39999999999998</v>
      </c>
      <c r="G59" s="2">
        <f t="shared" si="3"/>
        <v>8.4972170686456405E-2</v>
      </c>
      <c r="H59" s="3">
        <f t="shared" si="4"/>
        <v>31.761932822628165</v>
      </c>
      <c r="S59" s="51">
        <v>12</v>
      </c>
      <c r="T59" s="57">
        <f>SUM(B57)</f>
        <v>25.77</v>
      </c>
      <c r="U59" s="53">
        <f>SUM(E57)</f>
        <v>300.2</v>
      </c>
      <c r="V59" s="53">
        <f>SUM(D57)</f>
        <v>10.231999999999999</v>
      </c>
      <c r="W59" s="54">
        <f t="shared" si="2"/>
        <v>29.339327599687255</v>
      </c>
    </row>
    <row r="60" spans="1:23">
      <c r="A60" s="16">
        <v>40201</v>
      </c>
      <c r="B60" s="2">
        <v>26.63</v>
      </c>
      <c r="C60" s="5">
        <v>2.6389999999999998</v>
      </c>
      <c r="D60" s="5">
        <v>10.092000000000001</v>
      </c>
      <c r="E60" s="3">
        <v>279.10000000000002</v>
      </c>
      <c r="G60" s="2">
        <f t="shared" si="3"/>
        <v>9.5413830168398411E-2</v>
      </c>
      <c r="H60" s="3">
        <f t="shared" si="4"/>
        <v>27.655568767340469</v>
      </c>
    </row>
    <row r="61" spans="1:23">
      <c r="A61" s="16">
        <v>40210</v>
      </c>
      <c r="B61" s="2">
        <v>25.69</v>
      </c>
      <c r="C61" s="5">
        <v>2.6190000000000002</v>
      </c>
      <c r="D61" s="5">
        <v>9.8089999999999993</v>
      </c>
      <c r="E61" s="3">
        <v>302.10000000000002</v>
      </c>
      <c r="G61" s="2">
        <f t="shared" si="3"/>
        <v>8.5038066865276402E-2</v>
      </c>
      <c r="H61" s="3">
        <f t="shared" si="4"/>
        <v>30.798246508308701</v>
      </c>
    </row>
    <row r="62" spans="1:23">
      <c r="A62" s="16">
        <v>40233</v>
      </c>
      <c r="B62" s="2">
        <v>25.22</v>
      </c>
      <c r="C62" s="5">
        <v>2.7389999999999999</v>
      </c>
      <c r="D62" s="5">
        <v>9.2070000000000007</v>
      </c>
      <c r="E62" s="3">
        <v>324.2</v>
      </c>
      <c r="G62" s="2">
        <f t="shared" si="3"/>
        <v>7.7791486736582358E-2</v>
      </c>
      <c r="H62" s="3">
        <f t="shared" si="4"/>
        <v>35.212338438144883</v>
      </c>
    </row>
    <row r="63" spans="1:23">
      <c r="A63" s="16">
        <v>40243</v>
      </c>
      <c r="B63" s="2">
        <v>28.65</v>
      </c>
      <c r="C63" s="5">
        <v>2.6589999999999998</v>
      </c>
      <c r="D63" s="5">
        <v>10.773999999999999</v>
      </c>
      <c r="E63" s="3">
        <v>341.7</v>
      </c>
      <c r="G63" s="2">
        <f t="shared" si="3"/>
        <v>8.3845478489903424E-2</v>
      </c>
      <c r="H63" s="3">
        <f t="shared" si="4"/>
        <v>31.715240393540004</v>
      </c>
      <c r="S63" s="42"/>
      <c r="T63" s="43">
        <v>2010</v>
      </c>
      <c r="U63" s="44"/>
      <c r="V63" s="45"/>
      <c r="W63" s="46"/>
    </row>
    <row r="64" spans="1:23">
      <c r="A64" s="16">
        <v>40259</v>
      </c>
      <c r="B64" s="2">
        <v>28.02</v>
      </c>
      <c r="C64" s="5">
        <v>2.6989999999999998</v>
      </c>
      <c r="D64" s="5">
        <v>10.381</v>
      </c>
      <c r="E64" s="3">
        <v>331.4</v>
      </c>
      <c r="G64" s="2">
        <f t="shared" si="3"/>
        <v>8.4550392275196146E-2</v>
      </c>
      <c r="H64" s="3">
        <f t="shared" si="4"/>
        <v>31.92370677198728</v>
      </c>
      <c r="S64" s="55" t="s">
        <v>78</v>
      </c>
      <c r="T64" s="56" t="s">
        <v>67</v>
      </c>
      <c r="U64" s="57" t="s">
        <v>68</v>
      </c>
      <c r="V64" s="58" t="s">
        <v>69</v>
      </c>
      <c r="W64" s="54" t="s">
        <v>70</v>
      </c>
    </row>
    <row r="65" spans="1:23">
      <c r="A65" s="16">
        <v>40273</v>
      </c>
      <c r="B65" s="2">
        <v>26.38</v>
      </c>
      <c r="C65" s="5">
        <v>2.7490000000000001</v>
      </c>
      <c r="D65" s="5">
        <v>9.5980000000000008</v>
      </c>
      <c r="E65" s="3">
        <v>306.5</v>
      </c>
      <c r="G65" s="2">
        <f t="shared" si="3"/>
        <v>8.6068515497553011E-2</v>
      </c>
      <c r="H65" s="3">
        <f t="shared" si="4"/>
        <v>31.93373619504063</v>
      </c>
      <c r="S65" s="47">
        <v>1</v>
      </c>
      <c r="T65" s="35">
        <f>SUM(B58:B60)</f>
        <v>81.459999999999994</v>
      </c>
      <c r="U65" s="32">
        <f>SUM(E58:E60)</f>
        <v>869.5</v>
      </c>
      <c r="V65" s="32">
        <f>SUM(D58:D60)</f>
        <v>31.045999999999999</v>
      </c>
      <c r="W65" s="50">
        <f>U65/V65</f>
        <v>28.006828576950333</v>
      </c>
    </row>
    <row r="66" spans="1:23">
      <c r="A66" s="16">
        <v>40296</v>
      </c>
      <c r="B66" s="2">
        <v>27.35</v>
      </c>
      <c r="C66" s="5">
        <v>2.8290000000000002</v>
      </c>
      <c r="D66" s="5">
        <v>9.6690000000000005</v>
      </c>
      <c r="E66" s="3">
        <v>293.2</v>
      </c>
      <c r="G66" s="2">
        <f t="shared" si="3"/>
        <v>9.3281036834924974E-2</v>
      </c>
      <c r="H66" s="3">
        <f t="shared" si="4"/>
        <v>30.323714965353187</v>
      </c>
      <c r="S66" s="47">
        <v>2</v>
      </c>
      <c r="T66" s="35">
        <f>SUM(B61:B62)</f>
        <v>50.91</v>
      </c>
      <c r="U66" s="32">
        <f>SUM(E61:E62)</f>
        <v>626.29999999999995</v>
      </c>
      <c r="V66" s="32">
        <f>SUM(D61:D62)</f>
        <v>19.015999999999998</v>
      </c>
      <c r="W66" s="50">
        <f>U66/V66</f>
        <v>32.935422801851075</v>
      </c>
    </row>
    <row r="67" spans="1:23">
      <c r="A67" s="16">
        <v>40302</v>
      </c>
      <c r="B67" s="2">
        <v>29.41</v>
      </c>
      <c r="C67" s="5">
        <v>2.8290000000000002</v>
      </c>
      <c r="D67" s="5">
        <v>10.395</v>
      </c>
      <c r="E67" s="3">
        <v>342.9</v>
      </c>
      <c r="G67" s="2">
        <f t="shared" si="3"/>
        <v>8.5768445610965305E-2</v>
      </c>
      <c r="H67" s="3">
        <f t="shared" si="4"/>
        <v>32.987012987012989</v>
      </c>
      <c r="S67" s="47">
        <v>3</v>
      </c>
      <c r="T67" s="35">
        <f>SUM(B63:B64)</f>
        <v>56.67</v>
      </c>
      <c r="U67" s="32">
        <f>SUM(E63:E64)</f>
        <v>673.09999999999991</v>
      </c>
      <c r="V67" s="32">
        <f>SUM(D63:D64)</f>
        <v>21.155000000000001</v>
      </c>
      <c r="W67" s="50">
        <f>U67/V67</f>
        <v>31.817537225242255</v>
      </c>
    </row>
    <row r="68" spans="1:23">
      <c r="A68" s="16">
        <v>40315</v>
      </c>
      <c r="B68" s="2">
        <v>25.78</v>
      </c>
      <c r="C68" s="5">
        <v>2.6789999999999998</v>
      </c>
      <c r="D68" s="5">
        <v>9.6219999999999999</v>
      </c>
      <c r="E68" s="3">
        <v>345.1</v>
      </c>
      <c r="G68" s="2">
        <f t="shared" si="3"/>
        <v>7.4702984642132708E-2</v>
      </c>
      <c r="H68" s="3">
        <f t="shared" si="4"/>
        <v>35.865724381625448</v>
      </c>
      <c r="S68" s="47">
        <v>4</v>
      </c>
      <c r="T68" s="35">
        <f>SUM(B65:B66)</f>
        <v>53.730000000000004</v>
      </c>
      <c r="U68" s="32">
        <f>SUM(E65:E66)</f>
        <v>599.70000000000005</v>
      </c>
      <c r="V68" s="32">
        <f>SUM(D65:D66)</f>
        <v>19.267000000000003</v>
      </c>
      <c r="W68" s="50">
        <f t="shared" ref="W68:W76" si="5">U68/V68</f>
        <v>31.125759069912284</v>
      </c>
    </row>
    <row r="69" spans="1:23">
      <c r="A69" s="16">
        <v>40337</v>
      </c>
      <c r="B69" s="2">
        <v>29.27</v>
      </c>
      <c r="C69" s="5">
        <v>2.5790000000000002</v>
      </c>
      <c r="D69" s="5">
        <v>11.351000000000001</v>
      </c>
      <c r="E69" s="3">
        <v>356.2</v>
      </c>
      <c r="G69" s="2">
        <f t="shared" si="3"/>
        <v>8.2172936552498604E-2</v>
      </c>
      <c r="H69" s="3">
        <f t="shared" si="4"/>
        <v>31.380495110562943</v>
      </c>
      <c r="S69" s="47">
        <v>5</v>
      </c>
      <c r="T69" s="35">
        <f>SUM(B67:B68)</f>
        <v>55.19</v>
      </c>
      <c r="U69" s="32">
        <f>SUM(E67:E68)</f>
        <v>688</v>
      </c>
      <c r="V69" s="32">
        <f>SUM(D67:D68)</f>
        <v>20.016999999999999</v>
      </c>
      <c r="W69" s="50">
        <f t="shared" si="5"/>
        <v>34.370784832892042</v>
      </c>
    </row>
    <row r="70" spans="1:23">
      <c r="A70" s="16">
        <v>40342</v>
      </c>
      <c r="B70" s="2">
        <v>25.97</v>
      </c>
      <c r="C70" s="5">
        <v>2.6890000000000001</v>
      </c>
      <c r="D70" s="5">
        <v>9.6590000000000007</v>
      </c>
      <c r="E70" s="3">
        <v>344.7</v>
      </c>
      <c r="G70" s="2">
        <f t="shared" si="3"/>
        <v>7.5340876124165942E-2</v>
      </c>
      <c r="H70" s="3">
        <f t="shared" si="4"/>
        <v>35.686924112226933</v>
      </c>
      <c r="S70" s="47">
        <v>6</v>
      </c>
      <c r="T70" s="35">
        <f>SUM(B69:B71)</f>
        <v>83.69</v>
      </c>
      <c r="U70" s="32">
        <f>SUM(E69:E71)</f>
        <v>1049.2</v>
      </c>
      <c r="V70" s="32">
        <f>SUM(D69:D71)</f>
        <v>31.551000000000002</v>
      </c>
      <c r="W70" s="50">
        <f t="shared" si="5"/>
        <v>33.254096542106431</v>
      </c>
    </row>
    <row r="71" spans="1:23">
      <c r="A71" s="16">
        <v>40351</v>
      </c>
      <c r="B71" s="2">
        <v>28.45</v>
      </c>
      <c r="C71" s="5">
        <v>2.6989999999999998</v>
      </c>
      <c r="D71" s="5">
        <v>10.541</v>
      </c>
      <c r="E71" s="3">
        <v>348.3</v>
      </c>
      <c r="G71" s="2">
        <f t="shared" si="3"/>
        <v>8.1682457651449894E-2</v>
      </c>
      <c r="H71" s="3">
        <f t="shared" si="4"/>
        <v>33.042405843847831</v>
      </c>
      <c r="S71" s="47">
        <v>7</v>
      </c>
      <c r="T71" s="35">
        <f>SUM(B72:B74)</f>
        <v>79.040000000000006</v>
      </c>
      <c r="U71" s="32">
        <f>SUM(E72:E74)</f>
        <v>1011.2</v>
      </c>
      <c r="V71" s="32">
        <f>SUM(D72:D74)</f>
        <v>29.873000000000001</v>
      </c>
      <c r="W71" s="50">
        <f t="shared" si="5"/>
        <v>33.849964851203431</v>
      </c>
    </row>
    <row r="72" spans="1:23">
      <c r="A72" s="16">
        <v>40362</v>
      </c>
      <c r="B72" s="2">
        <v>28.82</v>
      </c>
      <c r="C72" s="5">
        <v>2.6589999999999998</v>
      </c>
      <c r="D72" s="5">
        <v>10.839</v>
      </c>
      <c r="E72" s="3">
        <v>378.7</v>
      </c>
      <c r="G72" s="2">
        <f t="shared" si="3"/>
        <v>7.6102455769738578E-2</v>
      </c>
      <c r="H72" s="3">
        <f t="shared" si="4"/>
        <v>34.938647476704489</v>
      </c>
      <c r="S72" s="47">
        <v>8</v>
      </c>
      <c r="T72" s="35">
        <f>SUM(B75:B76)</f>
        <v>53.32</v>
      </c>
      <c r="U72" s="32">
        <f>SUM(E75:E76)</f>
        <v>651.90000000000009</v>
      </c>
      <c r="V72" s="32">
        <f>SUM(D75:D76)</f>
        <v>19.326999999999998</v>
      </c>
      <c r="W72" s="50">
        <f t="shared" si="5"/>
        <v>33.730015004915408</v>
      </c>
    </row>
    <row r="73" spans="1:23">
      <c r="A73" s="16">
        <v>40368</v>
      </c>
      <c r="B73" s="2">
        <v>22.67</v>
      </c>
      <c r="C73" s="5">
        <v>2.569</v>
      </c>
      <c r="D73" s="5">
        <v>8.8249999999999993</v>
      </c>
      <c r="E73" s="3">
        <v>272</v>
      </c>
      <c r="G73" s="2">
        <f t="shared" si="3"/>
        <v>8.334558823529413E-2</v>
      </c>
      <c r="H73" s="3">
        <f t="shared" si="4"/>
        <v>30.821529745042497</v>
      </c>
      <c r="S73" s="47">
        <v>9</v>
      </c>
      <c r="T73" s="35">
        <f>SUM(B77:B81)</f>
        <v>120.06</v>
      </c>
      <c r="U73" s="32">
        <f>SUM(E77:E81)</f>
        <v>1470.4</v>
      </c>
      <c r="V73" s="32">
        <f>SUM(D77:D81)</f>
        <v>44.016999999999996</v>
      </c>
      <c r="W73" s="50">
        <f t="shared" si="5"/>
        <v>33.405275234568464</v>
      </c>
    </row>
    <row r="74" spans="1:23">
      <c r="A74" s="16">
        <v>40390</v>
      </c>
      <c r="B74" s="2">
        <v>27.55</v>
      </c>
      <c r="C74" s="5">
        <v>2.6989999999999998</v>
      </c>
      <c r="D74" s="5">
        <v>10.209</v>
      </c>
      <c r="E74" s="3">
        <v>360.5</v>
      </c>
      <c r="G74" s="2">
        <f t="shared" si="3"/>
        <v>7.6421636615811375E-2</v>
      </c>
      <c r="H74" s="3">
        <f t="shared" si="4"/>
        <v>35.311979625820356</v>
      </c>
      <c r="S74" s="47">
        <v>10</v>
      </c>
      <c r="T74" s="35">
        <f>SUM(B82:B84)</f>
        <v>75.039999999999992</v>
      </c>
      <c r="U74" s="32">
        <f>SUM(E82:E84)</f>
        <v>982.4</v>
      </c>
      <c r="V74" s="32">
        <f>SUM(D82:D84)</f>
        <v>27.877000000000002</v>
      </c>
      <c r="W74" s="50">
        <f t="shared" si="5"/>
        <v>35.240520859489898</v>
      </c>
    </row>
    <row r="75" spans="1:23">
      <c r="A75" s="16">
        <v>40406</v>
      </c>
      <c r="B75" s="2">
        <v>27.61</v>
      </c>
      <c r="C75" s="5">
        <v>2.7589999999999999</v>
      </c>
      <c r="D75" s="5">
        <v>10.007999999999999</v>
      </c>
      <c r="E75" s="3">
        <v>326.60000000000002</v>
      </c>
      <c r="G75" s="2">
        <f t="shared" si="3"/>
        <v>8.4537660747091237E-2</v>
      </c>
      <c r="H75" s="3">
        <f t="shared" si="4"/>
        <v>32.633892885691452</v>
      </c>
      <c r="S75" s="47">
        <v>11</v>
      </c>
      <c r="T75" s="35">
        <f>SUM(B85:B86)</f>
        <v>48.16</v>
      </c>
      <c r="U75" s="32">
        <f>SUM(E85:E86)</f>
        <v>577.90000000000009</v>
      </c>
      <c r="V75" s="32">
        <f>SUM(D85:D86)</f>
        <v>18.233999999999998</v>
      </c>
      <c r="W75" s="50">
        <f t="shared" si="5"/>
        <v>31.693539541515857</v>
      </c>
    </row>
    <row r="76" spans="1:23">
      <c r="A76" s="16">
        <v>40416</v>
      </c>
      <c r="B76" s="2">
        <v>25.71</v>
      </c>
      <c r="C76" s="5">
        <v>2.7589999999999999</v>
      </c>
      <c r="D76" s="5">
        <v>9.3190000000000008</v>
      </c>
      <c r="E76" s="3">
        <v>325.3</v>
      </c>
      <c r="G76" s="2">
        <f t="shared" si="3"/>
        <v>7.9034737165693203E-2</v>
      </c>
      <c r="H76" s="3">
        <f t="shared" si="4"/>
        <v>34.907178881854271</v>
      </c>
      <c r="S76" s="51">
        <v>12</v>
      </c>
      <c r="T76" s="57">
        <f>SUM(B87:B88)</f>
        <v>49.78</v>
      </c>
      <c r="U76" s="53">
        <f>SUM(E87:E88)</f>
        <v>589.40000000000009</v>
      </c>
      <c r="V76" s="53">
        <f>SUM(D87:D88)</f>
        <v>18.571000000000002</v>
      </c>
      <c r="W76" s="54">
        <f t="shared" si="5"/>
        <v>31.737655484357333</v>
      </c>
    </row>
    <row r="77" spans="1:23">
      <c r="A77" s="16">
        <v>40425</v>
      </c>
      <c r="B77" s="2">
        <v>27.72</v>
      </c>
      <c r="C77" s="5">
        <v>2.8490000000000002</v>
      </c>
      <c r="D77" s="5">
        <v>9.73</v>
      </c>
      <c r="E77" s="3">
        <v>297.3</v>
      </c>
      <c r="G77" s="2">
        <f t="shared" si="3"/>
        <v>9.3239152371342074E-2</v>
      </c>
      <c r="H77" s="3">
        <f t="shared" si="4"/>
        <v>30.554984583761563</v>
      </c>
    </row>
    <row r="78" spans="1:23">
      <c r="A78" s="16">
        <v>40426</v>
      </c>
      <c r="B78" s="2">
        <v>23.27</v>
      </c>
      <c r="C78" s="5">
        <v>2.7989999999999999</v>
      </c>
      <c r="D78" s="5">
        <v>8.3140000000000001</v>
      </c>
      <c r="E78" s="3">
        <v>306.3</v>
      </c>
      <c r="G78" s="2">
        <f t="shared" si="3"/>
        <v>7.5971269996735216E-2</v>
      </c>
      <c r="H78" s="3">
        <f t="shared" si="4"/>
        <v>36.841472215540051</v>
      </c>
    </row>
    <row r="79" spans="1:23">
      <c r="A79" s="16">
        <v>40428</v>
      </c>
      <c r="B79" s="2">
        <v>15.07</v>
      </c>
      <c r="C79" s="5">
        <v>2.6589999999999998</v>
      </c>
      <c r="D79" s="5">
        <v>5.6669999999999998</v>
      </c>
      <c r="E79" s="3">
        <v>179.3</v>
      </c>
      <c r="G79" s="2">
        <f t="shared" si="3"/>
        <v>8.4049079754601227E-2</v>
      </c>
      <c r="H79" s="3">
        <f t="shared" si="4"/>
        <v>31.639315334392098</v>
      </c>
    </row>
    <row r="80" spans="1:23">
      <c r="A80" s="16">
        <v>40430</v>
      </c>
      <c r="B80" s="2">
        <v>27.68</v>
      </c>
      <c r="C80" s="5">
        <v>2.6989999999999998</v>
      </c>
      <c r="D80" s="5">
        <v>10.257</v>
      </c>
      <c r="E80" s="3">
        <v>346.1</v>
      </c>
      <c r="G80" s="2">
        <f t="shared" si="3"/>
        <v>7.9976885293267838E-2</v>
      </c>
      <c r="H80" s="3">
        <f t="shared" si="4"/>
        <v>33.742809788437171</v>
      </c>
      <c r="S80" s="42"/>
      <c r="T80" s="43">
        <v>2011</v>
      </c>
      <c r="U80" s="44"/>
      <c r="V80" s="45"/>
      <c r="W80" s="46"/>
    </row>
    <row r="81" spans="1:23">
      <c r="A81" s="16">
        <v>40446</v>
      </c>
      <c r="B81" s="2">
        <v>26.32</v>
      </c>
      <c r="C81" s="5">
        <v>2.6190000000000002</v>
      </c>
      <c r="D81" s="5">
        <v>10.048999999999999</v>
      </c>
      <c r="E81" s="3">
        <v>341.4</v>
      </c>
      <c r="G81" s="2">
        <f t="shared" si="3"/>
        <v>7.7094317516110136E-2</v>
      </c>
      <c r="H81" s="3">
        <f t="shared" si="4"/>
        <v>33.973529704448204</v>
      </c>
      <c r="S81" s="55" t="s">
        <v>78</v>
      </c>
      <c r="T81" s="56" t="s">
        <v>67</v>
      </c>
      <c r="U81" s="57" t="s">
        <v>68</v>
      </c>
      <c r="V81" s="58" t="s">
        <v>69</v>
      </c>
      <c r="W81" s="54" t="s">
        <v>70</v>
      </c>
    </row>
    <row r="82" spans="1:23">
      <c r="A82" s="16">
        <v>40457</v>
      </c>
      <c r="B82" s="2">
        <v>28.02</v>
      </c>
      <c r="C82" s="5">
        <v>2.6190000000000002</v>
      </c>
      <c r="D82" s="5">
        <v>10.698</v>
      </c>
      <c r="E82" s="3">
        <v>344.6</v>
      </c>
      <c r="G82" s="2">
        <f t="shared" si="3"/>
        <v>8.1311665699361574E-2</v>
      </c>
      <c r="H82" s="3">
        <f t="shared" si="4"/>
        <v>32.21162834174612</v>
      </c>
      <c r="S82" s="47">
        <v>1</v>
      </c>
      <c r="T82" s="35">
        <f>SUM(B89:B90)</f>
        <v>58.31</v>
      </c>
      <c r="U82" s="32">
        <f>SUM(E89:E90)</f>
        <v>644.29999999999995</v>
      </c>
      <c r="V82" s="32">
        <f>SUM(D89:D90)</f>
        <v>20.046999999999997</v>
      </c>
      <c r="W82" s="50">
        <f>U82/V82</f>
        <v>32.139472240235449</v>
      </c>
    </row>
    <row r="83" spans="1:23">
      <c r="A83" s="16">
        <v>40464</v>
      </c>
      <c r="B83" s="2">
        <v>24.49</v>
      </c>
      <c r="C83" s="5">
        <v>2.7090000000000001</v>
      </c>
      <c r="D83" s="5">
        <v>9.0410000000000004</v>
      </c>
      <c r="E83" s="3">
        <v>326.89999999999998</v>
      </c>
      <c r="G83" s="2">
        <f t="shared" si="3"/>
        <v>7.4915876414805752E-2</v>
      </c>
      <c r="H83" s="3">
        <f t="shared" si="4"/>
        <v>36.157504700807429</v>
      </c>
      <c r="S83" s="47">
        <v>2</v>
      </c>
      <c r="T83" s="35">
        <f>SUM(B91:B92)</f>
        <v>60.980000000000004</v>
      </c>
      <c r="U83" s="32">
        <f>SUM(E91:E92)</f>
        <v>609.6</v>
      </c>
      <c r="V83" s="32">
        <f>SUM(D91:D92)</f>
        <v>19.588999999999999</v>
      </c>
      <c r="W83" s="50">
        <f>U83/V83</f>
        <v>31.11950584511716</v>
      </c>
    </row>
    <row r="84" spans="1:23">
      <c r="A84" s="16">
        <v>40468</v>
      </c>
      <c r="B84" s="2">
        <v>22.53</v>
      </c>
      <c r="C84" s="5">
        <v>2.7690000000000001</v>
      </c>
      <c r="D84" s="5">
        <v>8.1379999999999999</v>
      </c>
      <c r="E84" s="3">
        <f>310.9</f>
        <v>310.89999999999998</v>
      </c>
      <c r="G84" s="2">
        <f t="shared" si="3"/>
        <v>7.2467031199742696E-2</v>
      </c>
      <c r="H84" s="3">
        <f t="shared" si="4"/>
        <v>38.203489800933887</v>
      </c>
      <c r="I84" t="s">
        <v>91</v>
      </c>
      <c r="S84" s="47">
        <v>3</v>
      </c>
      <c r="T84" s="35">
        <f>SUM(B93:B95)</f>
        <v>99.19</v>
      </c>
      <c r="U84" s="32">
        <f>SUM(E93:E95)</f>
        <v>965.09999999999991</v>
      </c>
      <c r="V84" s="32">
        <f>SUM(D93:D95)</f>
        <v>28.877000000000002</v>
      </c>
      <c r="W84" s="50">
        <f>U84/V84</f>
        <v>33.421061744641058</v>
      </c>
    </row>
    <row r="85" spans="1:23">
      <c r="A85" s="16">
        <v>40485</v>
      </c>
      <c r="B85" s="2">
        <v>20.88</v>
      </c>
      <c r="C85" s="5">
        <v>2.6190000000000002</v>
      </c>
      <c r="D85" s="5">
        <v>7.9729999999999999</v>
      </c>
      <c r="E85" s="3">
        <v>239.8</v>
      </c>
      <c r="G85" s="2">
        <f t="shared" ref="G85:G122" si="6">B85/E85</f>
        <v>8.7072560467055873E-2</v>
      </c>
      <c r="H85" s="3">
        <f t="shared" ref="H85:H122" si="7">E85/D85</f>
        <v>30.07650821522639</v>
      </c>
      <c r="S85" s="47">
        <v>4</v>
      </c>
      <c r="T85" s="35">
        <f>SUM(B96:B97)</f>
        <v>73.5</v>
      </c>
      <c r="U85" s="32">
        <f>SUM(E96:E97)</f>
        <v>677</v>
      </c>
      <c r="V85" s="32">
        <f>SUM(D96:D97)</f>
        <v>19.896999999999998</v>
      </c>
      <c r="W85" s="50">
        <f t="shared" ref="W85:W93" si="8">U85/V85</f>
        <v>34.025229934160933</v>
      </c>
    </row>
    <row r="86" spans="1:23">
      <c r="A86" s="16">
        <v>40504</v>
      </c>
      <c r="B86" s="2">
        <v>27.28</v>
      </c>
      <c r="C86" s="5">
        <v>2.6589999999999998</v>
      </c>
      <c r="D86" s="5">
        <v>10.260999999999999</v>
      </c>
      <c r="E86" s="3">
        <v>338.1</v>
      </c>
      <c r="G86" s="2">
        <f t="shared" si="6"/>
        <v>8.068618751848565E-2</v>
      </c>
      <c r="H86" s="3">
        <f t="shared" si="7"/>
        <v>32.95000487281942</v>
      </c>
      <c r="S86" s="47">
        <v>5</v>
      </c>
      <c r="T86" s="35">
        <f>SUM(B98:B99)</f>
        <v>78.61</v>
      </c>
      <c r="U86" s="32">
        <f>SUM(E98:E99)</f>
        <v>707.8</v>
      </c>
      <c r="V86" s="32">
        <f>SUM(D98:D99)</f>
        <v>21.414999999999999</v>
      </c>
      <c r="W86" s="50">
        <f t="shared" si="8"/>
        <v>33.051599346252623</v>
      </c>
    </row>
    <row r="87" spans="1:23">
      <c r="A87" s="16">
        <v>40518</v>
      </c>
      <c r="B87" s="2">
        <v>25.88</v>
      </c>
      <c r="C87" s="5">
        <v>2.629</v>
      </c>
      <c r="D87" s="5">
        <v>9.8450000000000006</v>
      </c>
      <c r="E87" s="3">
        <v>318.60000000000002</v>
      </c>
      <c r="G87" s="2">
        <f t="shared" si="6"/>
        <v>8.1230382925298175E-2</v>
      </c>
      <c r="H87" s="3">
        <f t="shared" si="7"/>
        <v>32.361604875571359</v>
      </c>
      <c r="S87" s="47">
        <v>6</v>
      </c>
      <c r="T87" s="35">
        <f>SUM(Corolla!B100:B105)</f>
        <v>186.86999999999998</v>
      </c>
      <c r="U87" s="32">
        <f>SUM(Corolla!E100:E105)</f>
        <v>1843.6000000000001</v>
      </c>
      <c r="V87" s="32">
        <f>SUM(Corolla!D100:D105)</f>
        <v>53.929000000000002</v>
      </c>
      <c r="W87" s="50">
        <f t="shared" si="8"/>
        <v>34.18568859055425</v>
      </c>
    </row>
    <row r="88" spans="1:23">
      <c r="A88" s="16">
        <v>40533</v>
      </c>
      <c r="B88" s="2">
        <v>23.9</v>
      </c>
      <c r="C88" s="5">
        <v>2.7389999999999999</v>
      </c>
      <c r="D88" s="5">
        <v>8.7260000000000009</v>
      </c>
      <c r="E88" s="3">
        <v>270.8</v>
      </c>
      <c r="G88" s="2">
        <f t="shared" si="6"/>
        <v>8.8257016248153616E-2</v>
      </c>
      <c r="H88" s="3">
        <f t="shared" si="7"/>
        <v>31.033692413476963</v>
      </c>
      <c r="S88" s="47">
        <v>7</v>
      </c>
      <c r="T88" s="35">
        <f>SUM(B106:B113)</f>
        <v>264.10000000000002</v>
      </c>
      <c r="U88" s="32">
        <f>SUM(E106:E113)</f>
        <v>2467.6000000000004</v>
      </c>
      <c r="V88" s="32">
        <f>SUM(D106:D113)</f>
        <v>72.323000000000008</v>
      </c>
      <c r="W88" s="50">
        <f t="shared" si="8"/>
        <v>34.11915987998286</v>
      </c>
    </row>
    <row r="89" spans="1:23">
      <c r="A89" s="16">
        <v>40189</v>
      </c>
      <c r="B89" s="2">
        <v>27.77</v>
      </c>
      <c r="C89" s="5">
        <v>2.919</v>
      </c>
      <c r="D89" s="5">
        <v>9.5139999999999993</v>
      </c>
      <c r="E89" s="3">
        <v>311.2</v>
      </c>
      <c r="G89" s="2">
        <f t="shared" si="6"/>
        <v>8.9235218508997433E-2</v>
      </c>
      <c r="H89" s="3">
        <f t="shared" si="7"/>
        <v>32.709690981711162</v>
      </c>
      <c r="S89" s="47">
        <v>8</v>
      </c>
      <c r="T89" s="35"/>
      <c r="U89" s="32"/>
      <c r="V89" s="32"/>
      <c r="W89" s="50" t="e">
        <f t="shared" si="8"/>
        <v>#DIV/0!</v>
      </c>
    </row>
    <row r="90" spans="1:23">
      <c r="A90" s="16">
        <v>40569</v>
      </c>
      <c r="B90" s="2">
        <v>30.54</v>
      </c>
      <c r="C90" s="5">
        <v>2.899</v>
      </c>
      <c r="D90" s="5">
        <v>10.532999999999999</v>
      </c>
      <c r="E90" s="3">
        <v>333.1</v>
      </c>
      <c r="G90" s="2">
        <f t="shared" si="6"/>
        <v>9.1684178925247661E-2</v>
      </c>
      <c r="H90" s="3">
        <f t="shared" si="7"/>
        <v>31.624418494256151</v>
      </c>
      <c r="S90" s="47">
        <v>9</v>
      </c>
      <c r="T90" s="35">
        <f>SUM(B114)</f>
        <v>33.83</v>
      </c>
      <c r="U90" s="32">
        <f>SUM(E114)</f>
        <v>250.6</v>
      </c>
      <c r="V90" s="32">
        <f>SUM(D114)</f>
        <v>9.4789999999999992</v>
      </c>
      <c r="W90" s="50">
        <f t="shared" si="8"/>
        <v>26.437387910117103</v>
      </c>
    </row>
    <row r="91" spans="1:23">
      <c r="A91" s="16">
        <v>40581</v>
      </c>
      <c r="B91" s="2">
        <v>30.04</v>
      </c>
      <c r="C91" s="5">
        <v>3.0289999999999999</v>
      </c>
      <c r="D91" s="5">
        <v>9.9179999999999993</v>
      </c>
      <c r="E91" s="3">
        <v>308.60000000000002</v>
      </c>
      <c r="G91" s="2">
        <f t="shared" si="6"/>
        <v>9.7342838626053127E-2</v>
      </c>
      <c r="H91" s="3">
        <f t="shared" si="7"/>
        <v>31.115144182294824</v>
      </c>
      <c r="S91" s="47">
        <v>10</v>
      </c>
      <c r="T91" s="35">
        <f>SUM(B115:B117)</f>
        <v>109.03</v>
      </c>
      <c r="U91" s="32">
        <f>SUM(E115:E117)</f>
        <v>872.1</v>
      </c>
      <c r="V91" s="32">
        <f>SUM(D115:D117)</f>
        <v>31.384</v>
      </c>
      <c r="W91" s="50">
        <f t="shared" si="8"/>
        <v>27.788044863624776</v>
      </c>
    </row>
    <row r="92" spans="1:23">
      <c r="A92" s="16">
        <v>40597</v>
      </c>
      <c r="B92" s="2">
        <v>30.94</v>
      </c>
      <c r="C92" s="5">
        <v>3.1989999999999998</v>
      </c>
      <c r="D92" s="5">
        <v>9.6709999999999994</v>
      </c>
      <c r="E92" s="3">
        <v>301</v>
      </c>
      <c r="G92" s="2">
        <f t="shared" si="6"/>
        <v>0.1027906976744186</v>
      </c>
      <c r="H92" s="3">
        <f t="shared" si="7"/>
        <v>31.123978906007654</v>
      </c>
      <c r="S92" s="47">
        <v>11</v>
      </c>
      <c r="T92" s="35">
        <f>SUM(B118:B121)</f>
        <v>130.5</v>
      </c>
      <c r="U92" s="32">
        <f>SUM(E118:E121)</f>
        <v>1146.2</v>
      </c>
      <c r="V92" s="32">
        <f>SUM(D118:D121)</f>
        <v>36.688000000000002</v>
      </c>
      <c r="W92" s="50">
        <f t="shared" si="8"/>
        <v>31.241822939380722</v>
      </c>
    </row>
    <row r="93" spans="1:23">
      <c r="A93" s="16">
        <v>40610</v>
      </c>
      <c r="B93" s="2">
        <v>36.1</v>
      </c>
      <c r="C93" s="5">
        <v>3.4289999999999998</v>
      </c>
      <c r="D93" s="5">
        <v>10.528</v>
      </c>
      <c r="E93" s="3">
        <v>345.2</v>
      </c>
      <c r="G93" s="2">
        <f t="shared" si="6"/>
        <v>0.10457705677867904</v>
      </c>
      <c r="H93" s="3">
        <f t="shared" si="7"/>
        <v>32.788753799392097</v>
      </c>
      <c r="S93" s="51">
        <v>12</v>
      </c>
      <c r="T93" s="57">
        <f>SUM(B122)</f>
        <v>34.89</v>
      </c>
      <c r="U93" s="57">
        <f>SUM(E122)</f>
        <v>280.10000000000002</v>
      </c>
      <c r="V93" s="57">
        <f>SUM(D122)</f>
        <v>10.206</v>
      </c>
      <c r="W93" s="54">
        <f t="shared" si="8"/>
        <v>27.444640407603373</v>
      </c>
    </row>
    <row r="94" spans="1:23">
      <c r="A94" s="16">
        <v>40623</v>
      </c>
      <c r="B94" s="2">
        <v>28.99</v>
      </c>
      <c r="C94" s="5">
        <v>3.359</v>
      </c>
      <c r="D94" s="5">
        <v>8.6319999999999997</v>
      </c>
      <c r="E94" s="3">
        <v>276.60000000000002</v>
      </c>
      <c r="G94" s="2">
        <f t="shared" si="6"/>
        <v>0.10480838756326824</v>
      </c>
      <c r="H94" s="3">
        <f t="shared" si="7"/>
        <v>32.043558850787768</v>
      </c>
    </row>
    <row r="95" spans="1:23">
      <c r="A95" s="16">
        <v>40632</v>
      </c>
      <c r="B95" s="2">
        <v>34.1</v>
      </c>
      <c r="C95" s="5">
        <v>3.5089999999999999</v>
      </c>
      <c r="D95" s="5">
        <v>9.7170000000000005</v>
      </c>
      <c r="E95" s="3">
        <v>343.3</v>
      </c>
      <c r="G95" s="2">
        <f t="shared" si="6"/>
        <v>9.933003204194582E-2</v>
      </c>
      <c r="H95" s="3">
        <f t="shared" si="7"/>
        <v>35.329834311001335</v>
      </c>
    </row>
    <row r="96" spans="1:23">
      <c r="A96" s="16">
        <v>40645</v>
      </c>
      <c r="B96" s="2">
        <v>37.21</v>
      </c>
      <c r="C96" s="5">
        <v>3.6989999999999998</v>
      </c>
      <c r="D96" s="5">
        <v>10.058999999999999</v>
      </c>
      <c r="E96" s="3">
        <v>337</v>
      </c>
      <c r="G96" s="2">
        <f t="shared" si="6"/>
        <v>0.11041543026706231</v>
      </c>
      <c r="H96" s="3">
        <f t="shared" si="7"/>
        <v>33.502336216323691</v>
      </c>
    </row>
    <row r="97" spans="1:23">
      <c r="A97" s="16">
        <v>40658</v>
      </c>
      <c r="B97" s="2">
        <v>36.29</v>
      </c>
      <c r="C97" s="5">
        <v>3.6890000000000001</v>
      </c>
      <c r="D97" s="5">
        <v>9.8379999999999992</v>
      </c>
      <c r="E97" s="3">
        <v>340</v>
      </c>
      <c r="G97" s="2">
        <f t="shared" si="6"/>
        <v>0.10673529411764705</v>
      </c>
      <c r="H97" s="3">
        <f t="shared" si="7"/>
        <v>34.559869892254525</v>
      </c>
      <c r="S97" s="42"/>
      <c r="T97" s="43">
        <v>2012</v>
      </c>
      <c r="U97" s="44"/>
      <c r="V97" s="45"/>
      <c r="W97" s="46"/>
    </row>
    <row r="98" spans="1:23">
      <c r="A98" s="16">
        <v>40672</v>
      </c>
      <c r="B98" s="2">
        <v>41.07</v>
      </c>
      <c r="C98" s="5">
        <v>3.7589999999999999</v>
      </c>
      <c r="D98" s="5">
        <v>10.927</v>
      </c>
      <c r="E98" s="3">
        <v>349.3</v>
      </c>
      <c r="G98" s="2">
        <f t="shared" si="6"/>
        <v>0.11757801316919553</v>
      </c>
      <c r="H98" s="3">
        <f t="shared" si="7"/>
        <v>31.966688020499681</v>
      </c>
      <c r="S98" s="55" t="s">
        <v>78</v>
      </c>
      <c r="T98" s="56" t="s">
        <v>67</v>
      </c>
      <c r="U98" s="57" t="s">
        <v>68</v>
      </c>
      <c r="V98" s="58" t="s">
        <v>69</v>
      </c>
      <c r="W98" s="54" t="s">
        <v>70</v>
      </c>
    </row>
    <row r="99" spans="1:23">
      <c r="A99" s="16">
        <v>40690</v>
      </c>
      <c r="B99" s="2">
        <v>37.54</v>
      </c>
      <c r="C99" s="5">
        <v>3.5790000000000002</v>
      </c>
      <c r="D99" s="5">
        <v>10.488</v>
      </c>
      <c r="E99" s="3">
        <v>358.5</v>
      </c>
      <c r="G99" s="2">
        <f t="shared" si="6"/>
        <v>0.10471408647140865</v>
      </c>
      <c r="H99" s="3">
        <f t="shared" si="7"/>
        <v>34.181922196796343</v>
      </c>
      <c r="S99" s="47">
        <v>1</v>
      </c>
      <c r="T99" s="35"/>
      <c r="U99" s="32"/>
      <c r="V99" s="32"/>
      <c r="W99" s="50" t="e">
        <f>U99/V99</f>
        <v>#DIV/0!</v>
      </c>
    </row>
    <row r="100" spans="1:23">
      <c r="A100" s="16">
        <v>40698</v>
      </c>
      <c r="B100" s="2">
        <v>32.21</v>
      </c>
      <c r="C100" s="5">
        <v>3.5190000000000001</v>
      </c>
      <c r="D100" s="5">
        <v>9.1539999999999999</v>
      </c>
      <c r="E100" s="3">
        <v>330.4</v>
      </c>
      <c r="G100" s="2">
        <f t="shared" si="6"/>
        <v>9.7487893462469749E-2</v>
      </c>
      <c r="H100" s="3">
        <f t="shared" si="7"/>
        <v>36.093511033428008</v>
      </c>
      <c r="S100" s="47">
        <v>2</v>
      </c>
      <c r="T100" s="35"/>
      <c r="U100" s="32"/>
      <c r="V100" s="32"/>
      <c r="W100" s="50" t="e">
        <f>U100/V100</f>
        <v>#DIV/0!</v>
      </c>
    </row>
    <row r="101" spans="1:23">
      <c r="A101" s="16">
        <v>40703</v>
      </c>
      <c r="B101" s="2">
        <v>38.229999999999997</v>
      </c>
      <c r="C101" s="5">
        <v>3.5289999999999999</v>
      </c>
      <c r="D101" s="5">
        <v>10.832000000000001</v>
      </c>
      <c r="E101" s="3">
        <v>377.9</v>
      </c>
      <c r="G101" s="2">
        <f t="shared" si="6"/>
        <v>0.10116432918761577</v>
      </c>
      <c r="H101" s="3">
        <f t="shared" si="7"/>
        <v>34.887370753323481</v>
      </c>
      <c r="S101" s="47">
        <v>3</v>
      </c>
      <c r="T101" s="35"/>
      <c r="U101" s="32"/>
      <c r="V101" s="32"/>
      <c r="W101" s="50" t="e">
        <f>U101/V101</f>
        <v>#DIV/0!</v>
      </c>
    </row>
    <row r="102" spans="1:23">
      <c r="A102" s="16">
        <v>40711</v>
      </c>
      <c r="B102" s="2">
        <v>30.14</v>
      </c>
      <c r="C102" s="5">
        <v>3.399</v>
      </c>
      <c r="D102" s="5">
        <v>8.8659999999999997</v>
      </c>
      <c r="E102" s="3">
        <v>309.5</v>
      </c>
      <c r="G102" s="2">
        <f t="shared" si="6"/>
        <v>9.7382875605815836E-2</v>
      </c>
      <c r="H102" s="3">
        <f t="shared" si="7"/>
        <v>34.908639747349426</v>
      </c>
      <c r="S102" s="47">
        <v>4</v>
      </c>
      <c r="T102" s="35"/>
      <c r="U102" s="32"/>
      <c r="V102" s="32"/>
      <c r="W102" s="50" t="e">
        <f t="shared" ref="W102:W110" si="9">U102/V102</f>
        <v>#DIV/0!</v>
      </c>
    </row>
    <row r="103" spans="1:23">
      <c r="A103" s="16">
        <v>40719</v>
      </c>
      <c r="B103" s="2">
        <v>31.12</v>
      </c>
      <c r="C103" s="5">
        <v>3.419</v>
      </c>
      <c r="D103" s="5">
        <v>9.1010000000000009</v>
      </c>
      <c r="E103" s="3">
        <v>283.60000000000002</v>
      </c>
      <c r="G103" s="2">
        <f t="shared" si="6"/>
        <v>0.10973201692524683</v>
      </c>
      <c r="H103" s="3">
        <f t="shared" si="7"/>
        <v>31.161410833974287</v>
      </c>
      <c r="S103" s="47">
        <v>5</v>
      </c>
      <c r="T103" s="35"/>
      <c r="U103" s="32"/>
      <c r="V103" s="32"/>
      <c r="W103" s="50" t="e">
        <f t="shared" si="9"/>
        <v>#DIV/0!</v>
      </c>
    </row>
    <row r="104" spans="1:23">
      <c r="A104" s="16">
        <v>40723</v>
      </c>
      <c r="B104" s="2">
        <v>25.39</v>
      </c>
      <c r="C104" s="5">
        <v>3.4590000000000001</v>
      </c>
      <c r="D104" s="5">
        <v>7.3410000000000002</v>
      </c>
      <c r="E104" s="3">
        <v>223.7</v>
      </c>
      <c r="G104" s="2">
        <f t="shared" si="6"/>
        <v>0.11350022351363434</v>
      </c>
      <c r="H104" s="3">
        <f t="shared" si="7"/>
        <v>30.472687644735046</v>
      </c>
      <c r="S104" s="47">
        <v>6</v>
      </c>
      <c r="T104" s="35"/>
      <c r="U104" s="32"/>
      <c r="V104" s="32"/>
      <c r="W104" s="50" t="e">
        <f t="shared" si="9"/>
        <v>#DIV/0!</v>
      </c>
    </row>
    <row r="105" spans="1:23">
      <c r="A105" s="16">
        <v>40724</v>
      </c>
      <c r="B105" s="2">
        <v>29.78</v>
      </c>
      <c r="C105" s="5">
        <v>3.4489999999999998</v>
      </c>
      <c r="D105" s="5">
        <v>8.6349999999999998</v>
      </c>
      <c r="E105" s="3">
        <v>318.5</v>
      </c>
      <c r="G105" s="2">
        <f t="shared" si="6"/>
        <v>9.3500784929356359E-2</v>
      </c>
      <c r="H105" s="3">
        <f t="shared" si="7"/>
        <v>36.884771279675739</v>
      </c>
      <c r="S105" s="47">
        <v>7</v>
      </c>
      <c r="T105" s="35">
        <f>SUM(B125:B127)</f>
        <v>113.02</v>
      </c>
      <c r="U105" s="32">
        <f>SUM(E125:E127)</f>
        <v>900.7</v>
      </c>
      <c r="V105" s="32">
        <f>SUM(D125:D127)</f>
        <v>30.439</v>
      </c>
      <c r="W105" s="50">
        <f t="shared" si="9"/>
        <v>29.590328197378366</v>
      </c>
    </row>
    <row r="106" spans="1:23">
      <c r="A106" s="16">
        <v>40725</v>
      </c>
      <c r="B106" s="2">
        <v>29.06</v>
      </c>
      <c r="C106" s="5">
        <v>3.379</v>
      </c>
      <c r="D106" s="5">
        <v>8.5990000000000002</v>
      </c>
      <c r="E106" s="3">
        <v>290.8</v>
      </c>
      <c r="G106" s="2">
        <f t="shared" si="6"/>
        <v>9.9931224209078393E-2</v>
      </c>
      <c r="H106" s="3">
        <f t="shared" si="7"/>
        <v>33.817885800674496</v>
      </c>
      <c r="S106" s="47">
        <v>8</v>
      </c>
      <c r="T106" s="35">
        <f>SUM(B128:B130)</f>
        <v>99.07</v>
      </c>
      <c r="U106" s="32">
        <f>SUM(E128:E130)</f>
        <v>848.59999999999991</v>
      </c>
      <c r="V106" s="32">
        <f>SUM(D128:D130)</f>
        <v>25.54</v>
      </c>
      <c r="W106" s="50">
        <f t="shared" si="9"/>
        <v>33.226311667971807</v>
      </c>
    </row>
    <row r="107" spans="1:23">
      <c r="A107" s="16">
        <v>40726</v>
      </c>
      <c r="B107" s="2">
        <v>38.24</v>
      </c>
      <c r="C107" s="5">
        <v>3.5489999999999999</v>
      </c>
      <c r="D107" s="5">
        <v>10.775</v>
      </c>
      <c r="E107" s="3">
        <v>371</v>
      </c>
      <c r="G107" s="2">
        <f t="shared" si="6"/>
        <v>0.10307277628032345</v>
      </c>
      <c r="H107" s="3">
        <f t="shared" si="7"/>
        <v>34.43155452436195</v>
      </c>
      <c r="S107" s="47">
        <v>9</v>
      </c>
      <c r="T107" s="35">
        <f>SUM(B131:B133)</f>
        <v>110.39999999999999</v>
      </c>
      <c r="U107" s="32">
        <f>SUM(E131:E133)</f>
        <v>809.7</v>
      </c>
      <c r="V107" s="32">
        <f>SUM(D131:D133)</f>
        <v>28.6995</v>
      </c>
      <c r="W107" s="50">
        <f t="shared" si="9"/>
        <v>28.213035070297394</v>
      </c>
    </row>
    <row r="108" spans="1:23">
      <c r="A108" s="16">
        <v>40727</v>
      </c>
      <c r="B108" s="2">
        <v>36.200000000000003</v>
      </c>
      <c r="C108" s="5">
        <v>3.3290000000000002</v>
      </c>
      <c r="D108" s="5">
        <v>10.875</v>
      </c>
      <c r="E108" s="3">
        <v>401.2</v>
      </c>
      <c r="G108" s="2">
        <f t="shared" si="6"/>
        <v>9.0229312063808589E-2</v>
      </c>
      <c r="H108" s="3">
        <f t="shared" si="7"/>
        <v>36.891954022988507</v>
      </c>
      <c r="S108" s="47">
        <v>10</v>
      </c>
      <c r="T108" s="35">
        <f>SUM(B134:B136)</f>
        <v>122.84</v>
      </c>
      <c r="U108" s="32">
        <f>SUM(E134:E136)</f>
        <v>865.3</v>
      </c>
      <c r="V108" s="32">
        <f>SUM(D134:D136)</f>
        <v>32.277000000000001</v>
      </c>
      <c r="W108" s="50">
        <f t="shared" si="9"/>
        <v>26.808563373299872</v>
      </c>
    </row>
    <row r="109" spans="1:23">
      <c r="A109" s="16">
        <v>40727</v>
      </c>
      <c r="B109" s="2">
        <v>35.6</v>
      </c>
      <c r="C109" s="5">
        <v>3.6589999999999998</v>
      </c>
      <c r="D109" s="5">
        <v>9.7289999999999992</v>
      </c>
      <c r="E109" s="3">
        <v>350.2</v>
      </c>
      <c r="G109" s="2">
        <f t="shared" si="6"/>
        <v>0.1016561964591662</v>
      </c>
      <c r="H109" s="3">
        <f t="shared" si="7"/>
        <v>35.995477438585674</v>
      </c>
      <c r="S109" s="47">
        <v>11</v>
      </c>
      <c r="T109" s="35">
        <f>SUM(B137)</f>
        <v>36.69</v>
      </c>
      <c r="U109" s="32">
        <f>SUM(E137)</f>
        <v>239.8</v>
      </c>
      <c r="V109" s="32">
        <f>SUM(D137)</f>
        <v>10.824999999999999</v>
      </c>
      <c r="W109" s="50">
        <f t="shared" si="9"/>
        <v>22.152424942263281</v>
      </c>
    </row>
    <row r="110" spans="1:23">
      <c r="A110" s="16">
        <v>40734</v>
      </c>
      <c r="B110" s="2">
        <v>30.1</v>
      </c>
      <c r="C110" s="5">
        <v>3.9289999999999998</v>
      </c>
      <c r="D110" s="5">
        <v>7.6609999999999996</v>
      </c>
      <c r="E110" s="3">
        <v>197.9</v>
      </c>
      <c r="G110" s="2">
        <f t="shared" si="6"/>
        <v>0.15209701869631126</v>
      </c>
      <c r="H110" s="3">
        <f t="shared" si="7"/>
        <v>25.832136796762828</v>
      </c>
      <c r="S110" s="51">
        <v>12</v>
      </c>
      <c r="T110" s="57">
        <f>SUM(B138:B142)</f>
        <v>128.66</v>
      </c>
      <c r="U110" s="53">
        <f>SUM(E138:E142)</f>
        <v>1110.6999999999998</v>
      </c>
      <c r="V110" s="53">
        <f>SUM(D138:D142)</f>
        <v>37.606999999999999</v>
      </c>
      <c r="W110" s="54">
        <f t="shared" si="9"/>
        <v>29.534395192384391</v>
      </c>
    </row>
    <row r="111" spans="1:23">
      <c r="A111" s="16">
        <v>40735</v>
      </c>
      <c r="B111" s="2">
        <v>35.11</v>
      </c>
      <c r="C111" s="5">
        <v>3.819</v>
      </c>
      <c r="D111" s="5">
        <v>9.1929999999999996</v>
      </c>
      <c r="E111" s="3">
        <v>334.6</v>
      </c>
      <c r="G111" s="2">
        <f t="shared" si="6"/>
        <v>0.10493126120741182</v>
      </c>
      <c r="H111" s="3">
        <f t="shared" si="7"/>
        <v>36.397258783857289</v>
      </c>
    </row>
    <row r="112" spans="1:23">
      <c r="A112" s="16">
        <v>40738</v>
      </c>
      <c r="B112" s="2">
        <v>21.02</v>
      </c>
      <c r="C112" s="5">
        <v>3.899</v>
      </c>
      <c r="D112" s="5">
        <v>5.3920000000000003</v>
      </c>
      <c r="E112" s="3">
        <v>117.9</v>
      </c>
      <c r="G112" s="2">
        <f t="shared" si="6"/>
        <v>0.17828668363019506</v>
      </c>
      <c r="H112" s="3">
        <f t="shared" si="7"/>
        <v>21.865727002967358</v>
      </c>
    </row>
    <row r="113" spans="1:23">
      <c r="A113" s="16">
        <v>40745</v>
      </c>
      <c r="B113" s="2">
        <v>38.770000000000003</v>
      </c>
      <c r="C113" s="5">
        <v>3.839</v>
      </c>
      <c r="D113" s="5">
        <v>10.099</v>
      </c>
      <c r="E113" s="3">
        <v>404</v>
      </c>
      <c r="G113" s="2">
        <f t="shared" si="6"/>
        <v>9.5965346534653467E-2</v>
      </c>
      <c r="H113" s="3">
        <f t="shared" si="7"/>
        <v>40.003960788196849</v>
      </c>
    </row>
    <row r="114" spans="1:23">
      <c r="A114" s="16">
        <v>40802</v>
      </c>
      <c r="B114" s="2">
        <v>33.83</v>
      </c>
      <c r="C114" s="5">
        <v>3.569</v>
      </c>
      <c r="D114" s="5">
        <v>9.4789999999999992</v>
      </c>
      <c r="E114" s="3">
        <v>250.6</v>
      </c>
      <c r="G114" s="2">
        <f t="shared" si="6"/>
        <v>0.13499600957701516</v>
      </c>
      <c r="H114" s="3">
        <f t="shared" si="7"/>
        <v>26.437387910117103</v>
      </c>
      <c r="S114" s="42"/>
      <c r="T114" s="43">
        <v>2013</v>
      </c>
      <c r="U114" s="44"/>
      <c r="V114" s="45"/>
      <c r="W114" s="46"/>
    </row>
    <row r="115" spans="1:23">
      <c r="A115" s="16">
        <v>40818</v>
      </c>
      <c r="B115" s="2">
        <v>37.450000000000003</v>
      </c>
      <c r="C115" s="5">
        <v>3.5190000000000001</v>
      </c>
      <c r="D115" s="5">
        <v>10.643000000000001</v>
      </c>
      <c r="E115" s="3">
        <v>282.89999999999998</v>
      </c>
      <c r="G115" s="2">
        <f t="shared" si="6"/>
        <v>0.13237893248497704</v>
      </c>
      <c r="H115" s="3">
        <f t="shared" si="7"/>
        <v>26.580851263741422</v>
      </c>
      <c r="S115" s="55" t="s">
        <v>78</v>
      </c>
      <c r="T115" s="56" t="s">
        <v>67</v>
      </c>
      <c r="U115" s="57" t="s">
        <v>68</v>
      </c>
      <c r="V115" s="58" t="s">
        <v>69</v>
      </c>
      <c r="W115" s="54" t="s">
        <v>70</v>
      </c>
    </row>
    <row r="116" spans="1:23">
      <c r="A116" s="16">
        <v>40825</v>
      </c>
      <c r="B116" s="2">
        <v>33.89</v>
      </c>
      <c r="C116" s="5">
        <v>3.4790000000000001</v>
      </c>
      <c r="D116" s="5">
        <v>9.7170000000000005</v>
      </c>
      <c r="E116" s="3">
        <v>334.3</v>
      </c>
      <c r="G116" s="2">
        <f t="shared" si="6"/>
        <v>0.10137600957224049</v>
      </c>
      <c r="H116" s="3">
        <f t="shared" si="7"/>
        <v>34.403622517237828</v>
      </c>
      <c r="S116" s="47">
        <v>1</v>
      </c>
      <c r="T116" s="35">
        <f>SUM(B143:B145)</f>
        <v>105.78</v>
      </c>
      <c r="U116" s="32">
        <f>SUM(E143:E145)</f>
        <v>767</v>
      </c>
      <c r="V116" s="32">
        <f>SUM(D143:D145)</f>
        <v>30.723999999999997</v>
      </c>
      <c r="W116" s="50">
        <f>U116/V116</f>
        <v>24.964197370134102</v>
      </c>
    </row>
    <row r="117" spans="1:23">
      <c r="A117" s="16">
        <v>40845</v>
      </c>
      <c r="B117" s="2">
        <v>37.69</v>
      </c>
      <c r="C117" s="5">
        <v>3.419</v>
      </c>
      <c r="D117" s="5">
        <v>11.023999999999999</v>
      </c>
      <c r="E117" s="3">
        <v>254.9</v>
      </c>
      <c r="G117" s="2">
        <f t="shared" si="6"/>
        <v>0.147861906630051</v>
      </c>
      <c r="H117" s="3">
        <f t="shared" si="7"/>
        <v>23.122278664731496</v>
      </c>
      <c r="S117" s="47">
        <v>2</v>
      </c>
      <c r="T117" s="35">
        <f>SUM(B146:B147)</f>
        <v>79.53</v>
      </c>
      <c r="U117" s="32">
        <f>SUM(E146:E147)</f>
        <v>473.8</v>
      </c>
      <c r="V117" s="32">
        <f>SUM(D146:D147)</f>
        <v>20.844999999999999</v>
      </c>
      <c r="W117" s="50">
        <f>U117/V117</f>
        <v>22.729671384024947</v>
      </c>
    </row>
    <row r="118" spans="1:23">
      <c r="A118" s="16">
        <v>40856</v>
      </c>
      <c r="B118" s="2">
        <v>28.75</v>
      </c>
      <c r="C118" s="5">
        <v>3.4990000000000001</v>
      </c>
      <c r="D118" s="5">
        <v>8.2170000000000005</v>
      </c>
      <c r="E118" s="3">
        <v>233.9</v>
      </c>
      <c r="G118" s="2">
        <f t="shared" si="6"/>
        <v>0.12291577597263788</v>
      </c>
      <c r="H118" s="3">
        <f t="shared" si="7"/>
        <v>28.46537665814774</v>
      </c>
      <c r="S118" s="47">
        <v>3</v>
      </c>
      <c r="T118" s="35">
        <f>SUM(B148:B151)</f>
        <v>140.30000000000001</v>
      </c>
      <c r="U118" s="32">
        <f>SUM(E148:E151)</f>
        <v>1034.5999999999999</v>
      </c>
      <c r="V118" s="32">
        <f>SUM(D148:D151)</f>
        <v>36.256999999999998</v>
      </c>
      <c r="W118" s="50">
        <f>U118/V118</f>
        <v>28.53517941363047</v>
      </c>
    </row>
    <row r="119" spans="1:23">
      <c r="A119" s="16">
        <v>40858</v>
      </c>
      <c r="B119" s="2">
        <v>39.520000000000003</v>
      </c>
      <c r="C119" s="5">
        <v>3.6989999999999998</v>
      </c>
      <c r="D119" s="5">
        <v>10.685</v>
      </c>
      <c r="E119" s="3">
        <v>354.5</v>
      </c>
      <c r="G119" s="2">
        <f t="shared" si="6"/>
        <v>0.11148095909732018</v>
      </c>
      <c r="H119" s="3">
        <f t="shared" si="7"/>
        <v>33.177351427234441</v>
      </c>
      <c r="S119" s="47">
        <v>4</v>
      </c>
      <c r="T119" s="35">
        <f>SUM(B152:B153)</f>
        <v>76.460000000000008</v>
      </c>
      <c r="U119" s="32">
        <f>SUM(E152:E153)</f>
        <v>504.3</v>
      </c>
      <c r="V119" s="32">
        <f>SUM(D152:D153)</f>
        <v>20.664999999999999</v>
      </c>
      <c r="W119" s="50">
        <f t="shared" ref="W119:W127" si="10">U119/V119</f>
        <v>24.403580933946287</v>
      </c>
    </row>
    <row r="120" spans="1:23">
      <c r="A120" s="16">
        <v>40860</v>
      </c>
      <c r="B120" s="2">
        <v>23.84</v>
      </c>
      <c r="C120" s="5">
        <v>3.4990000000000001</v>
      </c>
      <c r="D120" s="5">
        <v>6.8129999999999997</v>
      </c>
      <c r="E120" s="3">
        <v>248.3</v>
      </c>
      <c r="G120" s="2">
        <f t="shared" si="6"/>
        <v>9.6012887635924277E-2</v>
      </c>
      <c r="H120" s="3">
        <f t="shared" si="7"/>
        <v>36.445031557316895</v>
      </c>
      <c r="S120" s="47">
        <v>5</v>
      </c>
      <c r="T120" s="35">
        <f>SUM(B154:B155)</f>
        <v>74.44</v>
      </c>
      <c r="U120" s="32">
        <f>SUM(E154:E155)</f>
        <v>530.6</v>
      </c>
      <c r="V120" s="32">
        <f>SUM(D154:D155)</f>
        <v>20.070999999999998</v>
      </c>
      <c r="W120" s="50">
        <f t="shared" si="10"/>
        <v>26.436151661601318</v>
      </c>
    </row>
    <row r="121" spans="1:23">
      <c r="A121" s="16">
        <v>40872</v>
      </c>
      <c r="B121" s="2">
        <v>38.39</v>
      </c>
      <c r="C121" s="5">
        <v>3.4990000000000001</v>
      </c>
      <c r="D121" s="5">
        <v>10.973000000000001</v>
      </c>
      <c r="E121" s="3">
        <v>309.5</v>
      </c>
      <c r="G121" s="2">
        <f t="shared" si="6"/>
        <v>0.12403877221324718</v>
      </c>
      <c r="H121" s="3">
        <f t="shared" si="7"/>
        <v>28.205595552720311</v>
      </c>
      <c r="S121" s="47">
        <v>6</v>
      </c>
      <c r="T121" s="35">
        <f>SUM(B157:B159)</f>
        <v>110.73</v>
      </c>
      <c r="U121" s="32">
        <f>SUM(E157:E159)</f>
        <v>952</v>
      </c>
      <c r="V121" s="32">
        <f>SUM(D157:D159)</f>
        <v>30.137999999999998</v>
      </c>
      <c r="W121" s="50">
        <f t="shared" si="10"/>
        <v>31.588028402681001</v>
      </c>
    </row>
    <row r="122" spans="1:23">
      <c r="A122" s="16">
        <v>40887</v>
      </c>
      <c r="B122" s="2">
        <v>34.89</v>
      </c>
      <c r="C122" s="5">
        <v>3.419</v>
      </c>
      <c r="D122" s="5">
        <v>10.206</v>
      </c>
      <c r="E122" s="3">
        <v>280.10000000000002</v>
      </c>
      <c r="G122" s="2">
        <f t="shared" si="6"/>
        <v>0.12456265619421635</v>
      </c>
      <c r="H122" s="3">
        <f t="shared" si="7"/>
        <v>27.444640407603373</v>
      </c>
      <c r="S122" s="47">
        <v>7</v>
      </c>
      <c r="T122" s="35">
        <f>SUM(B161:B163)</f>
        <v>103.41</v>
      </c>
      <c r="U122" s="32">
        <f>SUM(E161:E163)</f>
        <v>1062.3</v>
      </c>
      <c r="V122" s="32">
        <f>SUM(D161:D163)</f>
        <v>28.527999999999999</v>
      </c>
      <c r="W122" s="50">
        <f t="shared" si="10"/>
        <v>37.237100392596744</v>
      </c>
    </row>
    <row r="123" spans="1:23">
      <c r="A123" s="16"/>
      <c r="C123" s="5"/>
      <c r="D123" s="5"/>
      <c r="E123" s="3"/>
      <c r="G123" s="2" t="e">
        <f t="shared" ref="G123:G155" si="11">B123/E123</f>
        <v>#DIV/0!</v>
      </c>
      <c r="H123" s="3" t="e">
        <f t="shared" ref="H123:H155" si="12">E123/D123</f>
        <v>#DIV/0!</v>
      </c>
      <c r="S123" s="47">
        <v>8</v>
      </c>
      <c r="T123" s="35">
        <f>SUM(B164:B169)</f>
        <v>190.12</v>
      </c>
      <c r="U123" s="32">
        <f>SUM(E164:E169)</f>
        <v>1674.6</v>
      </c>
      <c r="V123" s="32">
        <f>SUM(D164:D169)</f>
        <v>51.954999999999998</v>
      </c>
      <c r="W123" s="50">
        <f t="shared" si="10"/>
        <v>32.231739004908093</v>
      </c>
    </row>
    <row r="124" spans="1:23">
      <c r="A124" s="16"/>
      <c r="C124" s="5"/>
      <c r="D124" s="5"/>
      <c r="E124" s="3"/>
      <c r="G124" s="2" t="e">
        <f t="shared" si="11"/>
        <v>#DIV/0!</v>
      </c>
      <c r="H124" s="3" t="e">
        <f t="shared" si="12"/>
        <v>#DIV/0!</v>
      </c>
      <c r="S124" s="47">
        <v>9</v>
      </c>
      <c r="T124" s="35">
        <f>SUM(B170:B171)</f>
        <v>71.44</v>
      </c>
      <c r="U124" s="32">
        <f>SUM(E170:E171)</f>
        <v>557.79999999999995</v>
      </c>
      <c r="V124" s="32">
        <f>SUM(D170:D171)</f>
        <v>20.463000000000001</v>
      </c>
      <c r="W124" s="50">
        <f t="shared" si="10"/>
        <v>27.258955187411424</v>
      </c>
    </row>
    <row r="125" spans="1:23">
      <c r="A125" s="16">
        <v>41116</v>
      </c>
      <c r="B125" s="2">
        <v>38.51</v>
      </c>
      <c r="C125" s="5">
        <v>3.7989999999999999</v>
      </c>
      <c r="D125" s="5">
        <v>10.137</v>
      </c>
      <c r="E125" s="3">
        <v>222.8</v>
      </c>
      <c r="G125" s="2">
        <f t="shared" si="11"/>
        <v>0.17284560143626568</v>
      </c>
      <c r="H125" s="3">
        <f t="shared" si="12"/>
        <v>21.978889217717274</v>
      </c>
      <c r="S125" s="47">
        <v>10</v>
      </c>
      <c r="T125" s="35">
        <f>SUM(B172:B173)</f>
        <v>69.31</v>
      </c>
      <c r="U125" s="32">
        <f>SUM(E172:E173)</f>
        <v>540.40000000000009</v>
      </c>
      <c r="V125" s="32">
        <f>SUM(D172:D173)</f>
        <v>20.984999999999999</v>
      </c>
      <c r="W125" s="50">
        <f t="shared" si="10"/>
        <v>25.751727424350733</v>
      </c>
    </row>
    <row r="126" spans="1:23">
      <c r="A126" s="16">
        <v>41118</v>
      </c>
      <c r="B126" s="2">
        <v>35.96</v>
      </c>
      <c r="C126" s="5">
        <v>3.5990000000000002</v>
      </c>
      <c r="D126" s="5">
        <v>9.9909999999999997</v>
      </c>
      <c r="E126" s="3">
        <v>337.8</v>
      </c>
      <c r="G126" s="2">
        <f t="shared" si="11"/>
        <v>0.10645352279455299</v>
      </c>
      <c r="H126" s="3">
        <f t="shared" si="12"/>
        <v>33.810429386447808</v>
      </c>
      <c r="S126" s="47">
        <v>11</v>
      </c>
      <c r="T126" s="35">
        <f>SUM(B175:B180)</f>
        <v>198.85</v>
      </c>
      <c r="U126" s="32">
        <f>SUM(E175:E180)</f>
        <v>1417.3</v>
      </c>
      <c r="V126" s="32">
        <f>SUM(D175:D180)</f>
        <v>57.470999999999997</v>
      </c>
      <c r="W126" s="50">
        <f t="shared" si="10"/>
        <v>24.661133441213831</v>
      </c>
    </row>
    <row r="127" spans="1:23">
      <c r="A127" s="16">
        <v>41121</v>
      </c>
      <c r="B127" s="2">
        <v>38.549999999999997</v>
      </c>
      <c r="C127" s="5">
        <v>3.7389999999999999</v>
      </c>
      <c r="D127" s="5">
        <v>10.311</v>
      </c>
      <c r="E127" s="3">
        <v>340.1</v>
      </c>
      <c r="G127" s="2">
        <f t="shared" si="11"/>
        <v>0.11334901499558951</v>
      </c>
      <c r="H127" s="3">
        <f t="shared" si="12"/>
        <v>32.984191639996126</v>
      </c>
      <c r="S127" s="51">
        <v>12</v>
      </c>
      <c r="T127" s="57">
        <f>SUM(B181:B182)</f>
        <v>71.990000000000009</v>
      </c>
      <c r="U127" s="53">
        <f>SUM(E181:E182)</f>
        <v>577.4</v>
      </c>
      <c r="V127" s="53">
        <f>SUM(D181:D182)</f>
        <v>21.564999999999998</v>
      </c>
      <c r="W127" s="54">
        <f t="shared" si="10"/>
        <v>26.774866682123815</v>
      </c>
    </row>
    <row r="128" spans="1:23">
      <c r="A128" s="16">
        <v>41126</v>
      </c>
      <c r="B128" s="2">
        <v>29.72</v>
      </c>
      <c r="C128" s="5">
        <v>3.6989999999999998</v>
      </c>
      <c r="D128" s="5">
        <v>8.0340000000000007</v>
      </c>
      <c r="E128" s="3">
        <v>279.2</v>
      </c>
      <c r="G128" s="2">
        <f t="shared" si="11"/>
        <v>0.10644699140401147</v>
      </c>
      <c r="H128" s="3">
        <f t="shared" si="12"/>
        <v>34.752302713467756</v>
      </c>
      <c r="U128" s="23"/>
      <c r="V128" s="23"/>
    </row>
    <row r="129" spans="1:23">
      <c r="A129" s="16">
        <v>41131</v>
      </c>
      <c r="B129" s="2">
        <v>32.200000000000003</v>
      </c>
      <c r="C129" s="5">
        <v>3.919</v>
      </c>
      <c r="D129" s="5">
        <v>8.2159999999999993</v>
      </c>
      <c r="E129" s="3">
        <v>333.4</v>
      </c>
      <c r="G129" s="2">
        <f t="shared" si="11"/>
        <v>9.6580683863227365E-2</v>
      </c>
      <c r="H129" s="3">
        <f t="shared" si="12"/>
        <v>40.579357351509252</v>
      </c>
      <c r="U129" s="23"/>
      <c r="V129" s="23"/>
    </row>
    <row r="130" spans="1:23">
      <c r="A130" s="16">
        <v>41141</v>
      </c>
      <c r="B130" s="2">
        <v>37.15</v>
      </c>
      <c r="C130" s="5">
        <v>3.9990000000000001</v>
      </c>
      <c r="D130" s="5">
        <v>9.2899999999999991</v>
      </c>
      <c r="E130" s="3">
        <v>236</v>
      </c>
      <c r="G130" s="2">
        <f t="shared" si="11"/>
        <v>0.15741525423728814</v>
      </c>
      <c r="H130" s="3">
        <f t="shared" si="12"/>
        <v>25.403659849300325</v>
      </c>
      <c r="U130" s="23"/>
      <c r="V130" s="23"/>
    </row>
    <row r="131" spans="1:23">
      <c r="A131" s="60">
        <v>41161</v>
      </c>
      <c r="B131" s="2">
        <v>41.68</v>
      </c>
      <c r="C131" s="5">
        <v>3.899</v>
      </c>
      <c r="D131" s="5">
        <v>10.6905</v>
      </c>
      <c r="E131" s="3">
        <v>248.2</v>
      </c>
      <c r="G131" s="2">
        <f t="shared" si="11"/>
        <v>0.16792908944399679</v>
      </c>
      <c r="H131" s="3">
        <f t="shared" si="12"/>
        <v>23.216874795379074</v>
      </c>
      <c r="S131" s="42"/>
      <c r="T131" s="43">
        <v>2014</v>
      </c>
      <c r="U131" s="66"/>
      <c r="V131" s="67"/>
      <c r="W131" s="46"/>
    </row>
    <row r="132" spans="1:23">
      <c r="A132" s="16">
        <v>41168</v>
      </c>
      <c r="B132" s="2">
        <v>28.86</v>
      </c>
      <c r="C132" s="5">
        <v>3.839</v>
      </c>
      <c r="D132" s="5">
        <v>7.5179999999999998</v>
      </c>
      <c r="E132" s="3">
        <v>234.5</v>
      </c>
      <c r="G132" s="2">
        <f t="shared" si="11"/>
        <v>0.12307036247334754</v>
      </c>
      <c r="H132" s="3">
        <f t="shared" si="12"/>
        <v>31.191806331471138</v>
      </c>
      <c r="S132" s="55" t="s">
        <v>78</v>
      </c>
      <c r="T132" s="56" t="s">
        <v>67</v>
      </c>
      <c r="U132" s="53" t="s">
        <v>68</v>
      </c>
      <c r="V132" s="53" t="s">
        <v>69</v>
      </c>
      <c r="W132" s="54" t="s">
        <v>70</v>
      </c>
    </row>
    <row r="133" spans="1:23">
      <c r="A133" s="16">
        <v>41180</v>
      </c>
      <c r="B133" s="2">
        <v>39.86</v>
      </c>
      <c r="C133" s="5">
        <v>3.7989999999999999</v>
      </c>
      <c r="D133" s="5">
        <v>10.491</v>
      </c>
      <c r="E133" s="3">
        <v>327</v>
      </c>
      <c r="G133" s="2">
        <f t="shared" si="11"/>
        <v>0.1218960244648318</v>
      </c>
      <c r="H133" s="3">
        <f t="shared" si="12"/>
        <v>31.169573920503289</v>
      </c>
      <c r="S133" s="47">
        <v>1</v>
      </c>
      <c r="T133" s="35">
        <f>SUM(B183:B185)</f>
        <v>104.88000000000001</v>
      </c>
      <c r="U133" s="32">
        <f>SUM(E183:E185)</f>
        <v>823.3</v>
      </c>
      <c r="V133" s="32">
        <f>SUM(D183:D185)</f>
        <v>31.622999999999998</v>
      </c>
      <c r="W133" s="50">
        <f>U133/V133</f>
        <v>26.034848053631851</v>
      </c>
    </row>
    <row r="134" spans="1:23">
      <c r="A134" s="16">
        <v>41190</v>
      </c>
      <c r="B134" s="2">
        <v>41.82</v>
      </c>
      <c r="C134" s="5">
        <v>3.879</v>
      </c>
      <c r="D134" s="5">
        <v>10.781000000000001</v>
      </c>
      <c r="E134" s="3">
        <v>297.60000000000002</v>
      </c>
      <c r="G134" s="2">
        <f t="shared" si="11"/>
        <v>0.14052419354838708</v>
      </c>
      <c r="H134" s="3">
        <f t="shared" si="12"/>
        <v>27.604118356367685</v>
      </c>
      <c r="S134" s="47">
        <v>2</v>
      </c>
      <c r="T134" s="35">
        <f>SUM(B186:B187)</f>
        <v>69</v>
      </c>
      <c r="U134" s="32">
        <f>SUM(E186:E187)</f>
        <v>468</v>
      </c>
      <c r="V134" s="32">
        <f>SUM(D186:D187)</f>
        <v>20.725000000000001</v>
      </c>
      <c r="W134" s="50">
        <f>U134/V134</f>
        <v>22.581423401688781</v>
      </c>
    </row>
    <row r="135" spans="1:23">
      <c r="A135" s="16">
        <v>41196</v>
      </c>
      <c r="B135" s="2">
        <v>41.36</v>
      </c>
      <c r="C135" s="5">
        <v>3.839</v>
      </c>
      <c r="D135" s="5">
        <v>10.773999999999999</v>
      </c>
      <c r="E135" s="3">
        <v>299</v>
      </c>
      <c r="G135" s="2">
        <f t="shared" si="11"/>
        <v>0.1383277591973244</v>
      </c>
      <c r="H135" s="3">
        <f t="shared" si="12"/>
        <v>27.751995544830148</v>
      </c>
      <c r="S135" s="47">
        <v>3</v>
      </c>
      <c r="T135" s="35">
        <f>SUM(B188:B189)</f>
        <v>71.38</v>
      </c>
      <c r="U135" s="32">
        <f>SUM(E188:E189)</f>
        <v>497.7</v>
      </c>
      <c r="V135" s="32">
        <f>SUM(D188:D189)</f>
        <v>20.805999999999997</v>
      </c>
      <c r="W135" s="50">
        <f>U135/V135</f>
        <v>23.920984331442856</v>
      </c>
    </row>
    <row r="136" spans="1:23">
      <c r="A136" s="16">
        <v>41209</v>
      </c>
      <c r="B136" s="2">
        <v>39.659999999999997</v>
      </c>
      <c r="C136" s="5">
        <v>3.6989999999999998</v>
      </c>
      <c r="D136" s="5">
        <v>10.722</v>
      </c>
      <c r="E136" s="3">
        <v>268.7</v>
      </c>
      <c r="G136" s="2">
        <f t="shared" si="11"/>
        <v>0.14759955340528469</v>
      </c>
      <c r="H136" s="3">
        <f t="shared" si="12"/>
        <v>25.06062301809364</v>
      </c>
      <c r="S136" s="47">
        <v>4</v>
      </c>
      <c r="T136" s="35">
        <f>SUM(B190:B194)</f>
        <v>178.03</v>
      </c>
      <c r="U136" s="32">
        <f>SUM(E190:E194)</f>
        <v>1443.8000000000002</v>
      </c>
      <c r="V136" s="32">
        <f>SUM(D190:D194)</f>
        <v>48.125999999999998</v>
      </c>
      <c r="W136" s="50">
        <f t="shared" ref="W136:W144" si="13">U136/V136</f>
        <v>30.000415575780249</v>
      </c>
    </row>
    <row r="137" spans="1:23">
      <c r="A137" s="16">
        <v>41231</v>
      </c>
      <c r="B137" s="2">
        <v>36.69</v>
      </c>
      <c r="C137" s="5">
        <v>3.3889999999999998</v>
      </c>
      <c r="D137" s="5">
        <v>10.824999999999999</v>
      </c>
      <c r="E137" s="3">
        <v>239.8</v>
      </c>
      <c r="G137" s="2">
        <f t="shared" si="11"/>
        <v>0.15300250208507088</v>
      </c>
      <c r="H137" s="3">
        <f t="shared" si="12"/>
        <v>22.152424942263281</v>
      </c>
      <c r="S137" s="47">
        <v>5</v>
      </c>
      <c r="T137" s="35">
        <f>SUM(B195:B197)</f>
        <v>116.47999999999999</v>
      </c>
      <c r="U137" s="32">
        <f>SUM(E195:E197)</f>
        <v>801</v>
      </c>
      <c r="V137" s="32">
        <f>SUM(D195:D197)</f>
        <v>31.979000000000003</v>
      </c>
      <c r="W137" s="50">
        <f t="shared" si="13"/>
        <v>25.047687544951373</v>
      </c>
    </row>
    <row r="138" spans="1:23">
      <c r="A138" s="16">
        <v>41246</v>
      </c>
      <c r="B138" s="2">
        <v>37.119999999999997</v>
      </c>
      <c r="C138" s="5">
        <v>3.339</v>
      </c>
      <c r="D138" s="5">
        <v>11.117000000000001</v>
      </c>
      <c r="E138" s="3">
        <v>265.2</v>
      </c>
      <c r="G138" s="2">
        <f t="shared" si="11"/>
        <v>0.13996983408748115</v>
      </c>
      <c r="H138" s="3">
        <f t="shared" si="12"/>
        <v>23.855356660969683</v>
      </c>
      <c r="S138" s="47">
        <v>6</v>
      </c>
      <c r="T138" s="35">
        <f>SUM(B198:B199)</f>
        <v>80.72</v>
      </c>
      <c r="U138" s="32">
        <f>SUM(E198:E199)</f>
        <v>609.59999999999991</v>
      </c>
      <c r="V138" s="32">
        <f>SUM(D198:D199)</f>
        <v>21.823</v>
      </c>
      <c r="W138" s="50">
        <f t="shared" si="13"/>
        <v>27.933831278925901</v>
      </c>
    </row>
    <row r="139" spans="1:23">
      <c r="A139" s="16">
        <v>41251</v>
      </c>
      <c r="B139" s="2">
        <v>8.64</v>
      </c>
      <c r="C139" s="5">
        <v>3.2989999999999999</v>
      </c>
      <c r="D139" s="5">
        <v>2.6179999999999999</v>
      </c>
      <c r="E139" s="3">
        <v>58.2</v>
      </c>
      <c r="G139" s="2">
        <f t="shared" si="11"/>
        <v>0.14845360824742268</v>
      </c>
      <c r="H139" s="3">
        <f t="shared" si="12"/>
        <v>22.230710466004584</v>
      </c>
      <c r="S139" s="47">
        <v>7</v>
      </c>
      <c r="T139" s="35">
        <f>SUM(B200:B205)</f>
        <v>208.09</v>
      </c>
      <c r="U139" s="32">
        <f>SUM(E200:E205)</f>
        <v>1755.3</v>
      </c>
      <c r="V139" s="32">
        <f>SUM(D200:D205)</f>
        <v>56.094999999999999</v>
      </c>
      <c r="W139" s="50">
        <f t="shared" si="13"/>
        <v>31.291558962474372</v>
      </c>
    </row>
    <row r="140" spans="1:23">
      <c r="A140" s="16">
        <v>41253</v>
      </c>
      <c r="B140" s="2">
        <v>34.93</v>
      </c>
      <c r="C140" s="5">
        <v>3.6589999999999998</v>
      </c>
      <c r="D140" s="5">
        <v>9.5459999999999994</v>
      </c>
      <c r="E140" s="3">
        <v>327.7</v>
      </c>
      <c r="G140" s="2">
        <f t="shared" si="11"/>
        <v>0.10659139456820263</v>
      </c>
      <c r="H140" s="3">
        <f t="shared" si="12"/>
        <v>34.328514561072701</v>
      </c>
      <c r="S140" s="47">
        <v>8</v>
      </c>
      <c r="T140" s="35">
        <f>SUM(B206:B209)</f>
        <v>132.51999999999998</v>
      </c>
      <c r="U140" s="32">
        <f>SUM(E206:E209)</f>
        <v>1273.8000000000002</v>
      </c>
      <c r="V140" s="32">
        <f>SUM(D206:D209)</f>
        <v>36.745000000000005</v>
      </c>
      <c r="W140" s="50">
        <f t="shared" si="13"/>
        <v>34.665940944346168</v>
      </c>
    </row>
    <row r="141" spans="1:23">
      <c r="A141" s="16">
        <v>41258</v>
      </c>
      <c r="B141" s="2">
        <v>12.61</v>
      </c>
      <c r="C141" s="5">
        <v>3.6989999999999998</v>
      </c>
      <c r="D141" s="5">
        <v>3.4089999999999998</v>
      </c>
      <c r="E141" s="3">
        <v>105.6</v>
      </c>
      <c r="G141" s="2">
        <f t="shared" si="11"/>
        <v>0.11941287878787879</v>
      </c>
      <c r="H141" s="3">
        <f t="shared" si="12"/>
        <v>30.976826048694633</v>
      </c>
      <c r="S141" s="47">
        <v>9</v>
      </c>
      <c r="T141" s="35">
        <f>SUM(B210:B211)</f>
        <v>75.150000000000006</v>
      </c>
      <c r="U141" s="32">
        <f>SUM(E210:E211)</f>
        <v>511.7</v>
      </c>
      <c r="V141" s="32">
        <f>SUM(D210:D211)</f>
        <v>22.106000000000002</v>
      </c>
      <c r="W141" s="50">
        <f t="shared" si="13"/>
        <v>23.147561747941733</v>
      </c>
    </row>
    <row r="142" spans="1:23">
      <c r="A142" s="16">
        <v>41259</v>
      </c>
      <c r="B142" s="2">
        <v>35.36</v>
      </c>
      <c r="C142" s="5">
        <v>3.2389999999999999</v>
      </c>
      <c r="D142" s="5">
        <v>10.917</v>
      </c>
      <c r="E142" s="3">
        <v>354</v>
      </c>
      <c r="G142" s="2">
        <f t="shared" si="11"/>
        <v>9.9887005649717517E-2</v>
      </c>
      <c r="H142" s="3">
        <f t="shared" si="12"/>
        <v>32.426490794174221</v>
      </c>
      <c r="S142" s="47">
        <v>10</v>
      </c>
      <c r="T142" s="35">
        <f>SUM(B212:B213)</f>
        <v>61.21</v>
      </c>
      <c r="U142" s="32">
        <f>SUM(E212:E213)</f>
        <v>490.7</v>
      </c>
      <c r="V142" s="32">
        <f>SUM(D212:D213)</f>
        <v>18.794</v>
      </c>
      <c r="W142" s="50">
        <f t="shared" si="13"/>
        <v>26.109396615941257</v>
      </c>
    </row>
    <row r="143" spans="1:23">
      <c r="A143" s="16">
        <v>41276</v>
      </c>
      <c r="B143" s="2">
        <v>35.36</v>
      </c>
      <c r="C143" s="5">
        <v>3.359</v>
      </c>
      <c r="D143" s="5">
        <v>10.528</v>
      </c>
      <c r="E143" s="3">
        <v>284.2</v>
      </c>
      <c r="G143" s="2">
        <f t="shared" si="11"/>
        <v>0.12441942294159043</v>
      </c>
      <c r="H143" s="3">
        <f t="shared" si="12"/>
        <v>26.994680851063826</v>
      </c>
      <c r="S143" s="47">
        <v>11</v>
      </c>
      <c r="T143" s="35">
        <f>SUM(B214:B216)</f>
        <v>86.87</v>
      </c>
      <c r="U143" s="32">
        <f>SUM(E214:E216)</f>
        <v>884.90000000000009</v>
      </c>
      <c r="V143" s="32">
        <f>SUM(D214:D216)</f>
        <v>30.808</v>
      </c>
      <c r="W143" s="50">
        <f t="shared" si="13"/>
        <v>28.723058945728386</v>
      </c>
    </row>
    <row r="144" spans="1:23">
      <c r="A144" s="16">
        <v>41290</v>
      </c>
      <c r="B144" s="2">
        <v>36.28</v>
      </c>
      <c r="C144" s="5">
        <v>3.4390000000000001</v>
      </c>
      <c r="D144" s="5">
        <v>10.548999999999999</v>
      </c>
      <c r="E144" s="3">
        <v>254.2</v>
      </c>
      <c r="G144" s="2">
        <f t="shared" si="11"/>
        <v>0.14272226593233675</v>
      </c>
      <c r="H144" s="3">
        <f t="shared" si="12"/>
        <v>24.097070812399281</v>
      </c>
      <c r="S144" s="51">
        <v>12</v>
      </c>
      <c r="T144" s="57">
        <f>SUM(B217:B220)</f>
        <v>95.72999999999999</v>
      </c>
      <c r="U144" s="53">
        <f>SUM(E217:E220)</f>
        <v>1039.9000000000001</v>
      </c>
      <c r="V144" s="53">
        <f>SUM(D217:D220)</f>
        <v>36.396999999999991</v>
      </c>
      <c r="W144" s="54">
        <f t="shared" si="13"/>
        <v>28.571036074401746</v>
      </c>
    </row>
    <row r="145" spans="1:9">
      <c r="A145" s="16">
        <v>41304</v>
      </c>
      <c r="B145" s="2">
        <v>34.14</v>
      </c>
      <c r="C145" s="5">
        <v>3.5390000000000001</v>
      </c>
      <c r="D145" s="5">
        <v>9.6470000000000002</v>
      </c>
      <c r="E145" s="3">
        <v>228.6</v>
      </c>
      <c r="G145" s="2">
        <f t="shared" si="11"/>
        <v>0.14934383202099738</v>
      </c>
      <c r="H145" s="3">
        <f t="shared" si="12"/>
        <v>23.696485954182645</v>
      </c>
    </row>
    <row r="146" spans="1:9">
      <c r="A146" s="16">
        <v>41316</v>
      </c>
      <c r="B146" s="2">
        <v>38.159999999999997</v>
      </c>
      <c r="C146" s="5">
        <v>3.6989999999999998</v>
      </c>
      <c r="D146" s="5">
        <v>10.315</v>
      </c>
      <c r="E146" s="3">
        <v>233.5</v>
      </c>
      <c r="G146" s="2">
        <f t="shared" si="11"/>
        <v>0.16342612419700212</v>
      </c>
      <c r="H146" s="3">
        <f t="shared" si="12"/>
        <v>22.636936500242367</v>
      </c>
    </row>
    <row r="147" spans="1:9">
      <c r="A147" s="16">
        <v>41330</v>
      </c>
      <c r="B147" s="2">
        <v>41.37</v>
      </c>
      <c r="C147" s="5">
        <v>3.9289999999999998</v>
      </c>
      <c r="D147" s="5">
        <v>10.53</v>
      </c>
      <c r="E147" s="3">
        <v>240.3</v>
      </c>
      <c r="G147" s="2">
        <f t="shared" si="11"/>
        <v>0.17215980024968788</v>
      </c>
      <c r="H147" s="3">
        <f t="shared" si="12"/>
        <v>22.820512820512825</v>
      </c>
    </row>
    <row r="148" spans="1:9">
      <c r="A148" s="16">
        <v>41335</v>
      </c>
      <c r="B148" s="2">
        <v>16.45</v>
      </c>
      <c r="C148" s="5">
        <v>3.899</v>
      </c>
      <c r="D148" s="5">
        <v>4.22</v>
      </c>
      <c r="E148" s="3">
        <v>100.3</v>
      </c>
      <c r="G148" s="2">
        <f t="shared" si="11"/>
        <v>0.16400797607178463</v>
      </c>
      <c r="H148" s="3">
        <f t="shared" si="12"/>
        <v>23.767772511848342</v>
      </c>
    </row>
    <row r="149" spans="1:9">
      <c r="A149" s="16">
        <v>41342</v>
      </c>
      <c r="B149" s="2">
        <v>42.81</v>
      </c>
      <c r="C149" s="5">
        <v>3.9390000000000001</v>
      </c>
      <c r="D149" s="5">
        <v>10.869</v>
      </c>
      <c r="E149" s="3">
        <v>347.6</v>
      </c>
      <c r="G149" s="2">
        <f t="shared" si="11"/>
        <v>0.12315880322209435</v>
      </c>
      <c r="H149" s="3">
        <f t="shared" si="12"/>
        <v>31.980863004876255</v>
      </c>
    </row>
    <row r="150" spans="1:9">
      <c r="A150" s="16">
        <v>41344</v>
      </c>
      <c r="B150" s="2">
        <v>40.22</v>
      </c>
      <c r="C150" s="5">
        <v>3.859</v>
      </c>
      <c r="D150" s="5">
        <v>10.423</v>
      </c>
      <c r="E150" s="3">
        <v>347.2</v>
      </c>
      <c r="G150" s="2">
        <f t="shared" si="11"/>
        <v>0.11584101382488479</v>
      </c>
      <c r="H150" s="3">
        <f t="shared" si="12"/>
        <v>33.310946944257893</v>
      </c>
    </row>
    <row r="151" spans="1:9">
      <c r="A151" s="16">
        <v>41360</v>
      </c>
      <c r="B151" s="2">
        <v>40.82</v>
      </c>
      <c r="C151" s="5">
        <v>3.7989999999999999</v>
      </c>
      <c r="D151" s="5">
        <v>10.744999999999999</v>
      </c>
      <c r="E151" s="3">
        <v>239.5</v>
      </c>
      <c r="G151" s="2">
        <f t="shared" si="11"/>
        <v>0.17043841336116911</v>
      </c>
      <c r="H151" s="3">
        <f t="shared" si="12"/>
        <v>22.289436947417403</v>
      </c>
    </row>
    <row r="152" spans="1:9">
      <c r="A152" s="16">
        <v>41379</v>
      </c>
      <c r="B152" s="2">
        <v>40.520000000000003</v>
      </c>
      <c r="C152" s="5">
        <v>3.7189999999999999</v>
      </c>
      <c r="D152" s="5">
        <v>10.896000000000001</v>
      </c>
      <c r="E152" s="3">
        <v>249.3</v>
      </c>
      <c r="G152" s="2">
        <f t="shared" si="11"/>
        <v>0.16253509827517049</v>
      </c>
      <c r="H152" s="3">
        <f t="shared" si="12"/>
        <v>22.879955947136562</v>
      </c>
    </row>
    <row r="153" spans="1:9">
      <c r="A153" s="16">
        <v>41393</v>
      </c>
      <c r="B153" s="2">
        <v>35.94</v>
      </c>
      <c r="C153" s="5">
        <v>3.6789999999999998</v>
      </c>
      <c r="D153" s="5">
        <v>9.7690000000000001</v>
      </c>
      <c r="E153" s="3">
        <v>255</v>
      </c>
      <c r="G153" s="2">
        <f t="shared" si="11"/>
        <v>0.14094117647058824</v>
      </c>
      <c r="H153" s="3">
        <f t="shared" si="12"/>
        <v>26.102978810523084</v>
      </c>
    </row>
    <row r="154" spans="1:9">
      <c r="A154" s="16">
        <v>41409</v>
      </c>
      <c r="B154" s="2">
        <v>35.950000000000003</v>
      </c>
      <c r="C154" s="5">
        <v>3.7189999999999999</v>
      </c>
      <c r="D154" s="5">
        <v>9.6660000000000004</v>
      </c>
      <c r="E154" s="3">
        <v>245.5</v>
      </c>
      <c r="G154" s="2">
        <f t="shared" si="11"/>
        <v>0.14643584521384931</v>
      </c>
      <c r="H154" s="3">
        <f t="shared" si="12"/>
        <v>25.398303331264223</v>
      </c>
    </row>
    <row r="155" spans="1:9">
      <c r="A155" s="16">
        <v>41422</v>
      </c>
      <c r="B155" s="2">
        <v>38.49</v>
      </c>
      <c r="C155" s="5">
        <v>3.6989999999999998</v>
      </c>
      <c r="D155" s="5">
        <v>10.404999999999999</v>
      </c>
      <c r="E155" s="3">
        <v>285.10000000000002</v>
      </c>
      <c r="G155" s="2">
        <f t="shared" si="11"/>
        <v>0.13500526131182042</v>
      </c>
      <c r="H155" s="3">
        <f t="shared" si="12"/>
        <v>27.400288322921675</v>
      </c>
    </row>
    <row r="156" spans="1:9">
      <c r="A156" s="16">
        <v>41434</v>
      </c>
      <c r="B156" s="2">
        <v>40.69</v>
      </c>
      <c r="C156" s="5">
        <v>3.6589999999999998</v>
      </c>
      <c r="D156" s="5">
        <v>11.121</v>
      </c>
      <c r="E156" s="3"/>
      <c r="G156" s="2"/>
      <c r="H156" s="3"/>
      <c r="I156" s="61" t="s">
        <v>92</v>
      </c>
    </row>
    <row r="157" spans="1:9">
      <c r="A157" s="16">
        <v>41446</v>
      </c>
      <c r="B157" s="2">
        <v>37.99</v>
      </c>
      <c r="C157" s="5">
        <v>3.6890000000000001</v>
      </c>
      <c r="D157" s="5">
        <v>10.298</v>
      </c>
      <c r="E157" s="3">
        <v>246.5</v>
      </c>
      <c r="G157" s="2">
        <f>B157/E157</f>
        <v>0.15411764705882353</v>
      </c>
      <c r="H157" s="3">
        <f>E157/D157</f>
        <v>23.936686735288404</v>
      </c>
    </row>
    <row r="158" spans="1:9">
      <c r="A158" s="16">
        <v>41448</v>
      </c>
      <c r="B158" s="2">
        <v>38.19</v>
      </c>
      <c r="C158" s="5">
        <v>3.629</v>
      </c>
      <c r="D158" s="5">
        <v>10.523999999999999</v>
      </c>
      <c r="E158" s="3">
        <v>372.9</v>
      </c>
      <c r="G158" s="2">
        <f>B158/E158</f>
        <v>0.10241351568785197</v>
      </c>
      <c r="H158" s="3">
        <f>E158/D158</f>
        <v>35.433295324971496</v>
      </c>
    </row>
    <row r="159" spans="1:9">
      <c r="A159" s="16">
        <v>41451</v>
      </c>
      <c r="B159" s="2">
        <v>34.549999999999997</v>
      </c>
      <c r="C159" s="5">
        <v>3.7090000000000001</v>
      </c>
      <c r="D159" s="5">
        <v>9.3160000000000007</v>
      </c>
      <c r="E159" s="3">
        <v>332.6</v>
      </c>
      <c r="G159" s="2">
        <f>B159/E159</f>
        <v>0.1038785327720986</v>
      </c>
      <c r="H159" s="3">
        <f>E159/D159</f>
        <v>35.702018033490766</v>
      </c>
    </row>
    <row r="160" spans="1:9">
      <c r="A160" s="16">
        <v>41454</v>
      </c>
      <c r="B160" s="2">
        <v>32.06</v>
      </c>
      <c r="C160" s="5">
        <v>3.6890000000000001</v>
      </c>
      <c r="D160" s="5">
        <v>8.6910000000000007</v>
      </c>
      <c r="E160" s="3"/>
      <c r="G160" s="2"/>
      <c r="H160" s="3"/>
    </row>
    <row r="161" spans="1:9">
      <c r="A161" s="16">
        <v>41456</v>
      </c>
      <c r="B161" s="2">
        <v>27.53</v>
      </c>
      <c r="C161" s="5">
        <v>3.5590000000000002</v>
      </c>
      <c r="D161" s="5">
        <v>7.734</v>
      </c>
      <c r="E161" s="3">
        <v>546.29999999999995</v>
      </c>
      <c r="G161" s="2"/>
      <c r="H161" s="3"/>
    </row>
    <row r="162" spans="1:9">
      <c r="A162" s="16">
        <v>41467</v>
      </c>
      <c r="B162" s="2">
        <v>37.130000000000003</v>
      </c>
      <c r="C162" s="5">
        <v>3.5990000000000002</v>
      </c>
      <c r="D162" s="5">
        <v>10.318</v>
      </c>
      <c r="E162" s="3">
        <v>286.60000000000002</v>
      </c>
      <c r="G162" s="2">
        <f>B162/E162</f>
        <v>0.12955338450802512</v>
      </c>
      <c r="H162" s="3">
        <f>E162/D162</f>
        <v>27.776700911029273</v>
      </c>
    </row>
    <row r="163" spans="1:9">
      <c r="A163" s="16">
        <v>41478</v>
      </c>
      <c r="B163" s="2">
        <v>38.75</v>
      </c>
      <c r="C163" s="5">
        <v>3.6989999999999998</v>
      </c>
      <c r="D163" s="5">
        <v>10.476000000000001</v>
      </c>
      <c r="E163" s="3">
        <v>229.4</v>
      </c>
      <c r="G163" s="2">
        <f>B163/E163</f>
        <v>0.16891891891891891</v>
      </c>
      <c r="H163" s="3">
        <f>E163/D163</f>
        <v>21.897670866743031</v>
      </c>
    </row>
    <row r="164" spans="1:9">
      <c r="A164" s="16">
        <v>41490</v>
      </c>
      <c r="B164" s="2">
        <v>30.52</v>
      </c>
      <c r="C164" s="5">
        <v>3.4590000000000001</v>
      </c>
      <c r="D164" s="5">
        <v>8.8230000000000004</v>
      </c>
      <c r="E164" s="3">
        <v>205.4</v>
      </c>
      <c r="G164" s="2">
        <f>B164/E164</f>
        <v>0.14858812074001948</v>
      </c>
      <c r="H164" s="3">
        <f>E164/D164</f>
        <v>23.280063470474893</v>
      </c>
    </row>
    <row r="165" spans="1:9">
      <c r="A165" s="16">
        <v>41497</v>
      </c>
      <c r="B165" s="2">
        <v>25.62</v>
      </c>
      <c r="C165" s="5">
        <v>3.5790000000000002</v>
      </c>
      <c r="D165" s="5">
        <v>7.1589999999999998</v>
      </c>
      <c r="E165" s="3">
        <v>227.1</v>
      </c>
      <c r="G165" s="2">
        <f t="shared" ref="G165:G174" si="14">B165/E165</f>
        <v>0.11281373844121532</v>
      </c>
      <c r="H165" s="3">
        <f t="shared" ref="H165:H174" si="15">E165/D165</f>
        <v>31.722307584858221</v>
      </c>
    </row>
    <row r="166" spans="1:9">
      <c r="A166" s="16">
        <v>41498</v>
      </c>
      <c r="B166" s="2">
        <v>37.479999999999997</v>
      </c>
      <c r="C166" s="5">
        <v>3.7989999999999999</v>
      </c>
      <c r="D166" s="5">
        <v>9.8670000000000009</v>
      </c>
      <c r="E166" s="3">
        <v>372.3</v>
      </c>
      <c r="G166" s="2">
        <f t="shared" si="14"/>
        <v>0.10067150147730324</v>
      </c>
      <c r="H166" s="3">
        <f t="shared" si="15"/>
        <v>37.731833384007295</v>
      </c>
    </row>
    <row r="167" spans="1:9">
      <c r="A167" s="16">
        <v>41502</v>
      </c>
      <c r="B167" s="2">
        <v>42.03</v>
      </c>
      <c r="C167" s="5">
        <v>3.859</v>
      </c>
      <c r="D167" s="5">
        <v>10.891999999999999</v>
      </c>
      <c r="E167" s="3">
        <v>374.3</v>
      </c>
      <c r="G167" s="2">
        <f t="shared" si="14"/>
        <v>0.11228960726689821</v>
      </c>
      <c r="H167" s="3">
        <f t="shared" si="15"/>
        <v>34.364671318398827</v>
      </c>
    </row>
    <row r="168" spans="1:9">
      <c r="A168" s="16">
        <v>41504</v>
      </c>
      <c r="B168" s="2">
        <v>19.239999999999998</v>
      </c>
      <c r="C168" s="5">
        <v>3.6989999999999998</v>
      </c>
      <c r="D168" s="5">
        <v>5.202</v>
      </c>
      <c r="E168" s="3">
        <v>200.3</v>
      </c>
      <c r="G168" s="2">
        <f t="shared" si="14"/>
        <v>9.6055916125811269E-2</v>
      </c>
      <c r="H168" s="3">
        <f t="shared" si="15"/>
        <v>38.504421376393694</v>
      </c>
    </row>
    <row r="169" spans="1:9">
      <c r="A169" s="16">
        <v>41515</v>
      </c>
      <c r="B169" s="2">
        <v>35.229999999999997</v>
      </c>
      <c r="C169" s="5">
        <v>3.5190000000000001</v>
      </c>
      <c r="D169" s="5">
        <v>10.012</v>
      </c>
      <c r="E169" s="3">
        <v>295.2</v>
      </c>
      <c r="G169" s="2">
        <f t="shared" si="14"/>
        <v>0.11934281842818427</v>
      </c>
      <c r="H169" s="3">
        <f t="shared" si="15"/>
        <v>29.484618457850576</v>
      </c>
    </row>
    <row r="170" spans="1:9">
      <c r="A170" s="16">
        <v>41526</v>
      </c>
      <c r="B170" s="2">
        <v>38.67</v>
      </c>
      <c r="C170" s="5">
        <v>3.5190000000000001</v>
      </c>
      <c r="D170" s="5">
        <v>10.99</v>
      </c>
      <c r="E170" s="3">
        <v>295.3</v>
      </c>
      <c r="G170" s="2">
        <f t="shared" si="14"/>
        <v>0.13095157466982729</v>
      </c>
      <c r="H170" s="3">
        <f t="shared" si="15"/>
        <v>26.869881710646041</v>
      </c>
    </row>
    <row r="171" spans="1:9">
      <c r="A171" s="16">
        <v>41535</v>
      </c>
      <c r="B171" s="2">
        <v>32.770000000000003</v>
      </c>
      <c r="C171" s="5">
        <v>3.4590000000000001</v>
      </c>
      <c r="D171" s="5">
        <v>9.4730000000000008</v>
      </c>
      <c r="E171" s="3">
        <v>262.5</v>
      </c>
      <c r="G171" s="2">
        <f t="shared" si="14"/>
        <v>0.12483809523809525</v>
      </c>
      <c r="H171" s="3">
        <f t="shared" si="15"/>
        <v>27.710334635279214</v>
      </c>
    </row>
    <row r="172" spans="1:9">
      <c r="A172" s="16">
        <v>41548</v>
      </c>
      <c r="B172" s="2">
        <v>35.51</v>
      </c>
      <c r="C172" s="5">
        <v>3.2789999999999999</v>
      </c>
      <c r="D172" s="5">
        <v>10.831</v>
      </c>
      <c r="E172" s="3">
        <v>268.3</v>
      </c>
      <c r="G172" s="2">
        <f t="shared" si="14"/>
        <v>0.13235184494968319</v>
      </c>
      <c r="H172" s="3">
        <f t="shared" si="15"/>
        <v>24.771489243837138</v>
      </c>
    </row>
    <row r="173" spans="1:9">
      <c r="A173" s="16">
        <v>41556</v>
      </c>
      <c r="B173" s="2">
        <v>33.799999999999997</v>
      </c>
      <c r="C173" s="5">
        <v>3.3290000000000002</v>
      </c>
      <c r="D173" s="5">
        <v>10.154</v>
      </c>
      <c r="E173" s="3">
        <v>272.10000000000002</v>
      </c>
      <c r="G173" s="2">
        <f t="shared" si="14"/>
        <v>0.12421903711870634</v>
      </c>
      <c r="H173" s="3">
        <f t="shared" si="15"/>
        <v>26.797321252708294</v>
      </c>
    </row>
    <row r="174" spans="1:9">
      <c r="A174" s="16">
        <v>41569</v>
      </c>
      <c r="B174" s="2">
        <v>36.15</v>
      </c>
      <c r="C174" s="5">
        <v>3.2989999999999999</v>
      </c>
      <c r="D174" s="5">
        <v>10.958</v>
      </c>
      <c r="E174" s="3">
        <v>263.89999999999998</v>
      </c>
      <c r="G174" s="2">
        <f t="shared" si="14"/>
        <v>0.13698370594922318</v>
      </c>
      <c r="H174" s="3">
        <f t="shared" si="15"/>
        <v>24.082861836101475</v>
      </c>
    </row>
    <row r="175" spans="1:9">
      <c r="A175" s="16">
        <v>41579</v>
      </c>
      <c r="B175" s="2">
        <v>33.11</v>
      </c>
      <c r="C175" s="5">
        <v>3.1190000000000002</v>
      </c>
      <c r="D175" s="5">
        <v>10.614000000000001</v>
      </c>
      <c r="E175" s="3"/>
      <c r="G175" s="2"/>
      <c r="H175" s="3"/>
      <c r="I175" s="61" t="s">
        <v>92</v>
      </c>
    </row>
    <row r="176" spans="1:9">
      <c r="A176" s="16">
        <v>41598</v>
      </c>
      <c r="B176" s="2">
        <v>34.67</v>
      </c>
      <c r="C176" s="5">
        <v>3.1989999999999998</v>
      </c>
      <c r="D176" s="5">
        <v>10.837999999999999</v>
      </c>
      <c r="E176" s="3">
        <v>269.3</v>
      </c>
      <c r="G176" s="2">
        <f t="shared" ref="G176:G221" si="16">B176/E176</f>
        <v>0.12874118083921277</v>
      </c>
      <c r="H176" s="3">
        <f t="shared" ref="H176:H221" si="17">E176/D176</f>
        <v>24.847757888909396</v>
      </c>
    </row>
    <row r="177" spans="1:8">
      <c r="A177" s="16">
        <v>41601</v>
      </c>
      <c r="B177" s="2">
        <v>38.369999999999997</v>
      </c>
      <c r="C177" s="5">
        <v>3.5990000000000002</v>
      </c>
      <c r="D177" s="5">
        <v>10.662000000000001</v>
      </c>
      <c r="E177" s="3">
        <v>371.7</v>
      </c>
      <c r="G177" s="2">
        <f t="shared" si="16"/>
        <v>0.10322841000807102</v>
      </c>
      <c r="H177" s="3">
        <f t="shared" si="17"/>
        <v>34.862127180641529</v>
      </c>
    </row>
    <row r="178" spans="1:8">
      <c r="A178" s="16">
        <v>41602</v>
      </c>
      <c r="B178" s="2">
        <v>37.61</v>
      </c>
      <c r="C178" s="5">
        <v>3.6989999999999998</v>
      </c>
      <c r="D178" s="5">
        <v>10.167999999999999</v>
      </c>
      <c r="E178" s="3">
        <v>307.89999999999998</v>
      </c>
      <c r="G178" s="2">
        <f t="shared" si="16"/>
        <v>0.12215004871711595</v>
      </c>
      <c r="H178" s="3">
        <f t="shared" si="17"/>
        <v>30.281274586939418</v>
      </c>
    </row>
    <row r="179" spans="1:8">
      <c r="A179" s="16">
        <v>41605</v>
      </c>
      <c r="B179" s="2">
        <v>31.47</v>
      </c>
      <c r="C179" s="5">
        <v>3.6190000000000002</v>
      </c>
      <c r="D179" s="5">
        <v>8.6969999999999992</v>
      </c>
      <c r="E179" s="3">
        <v>271.8</v>
      </c>
      <c r="G179" s="2">
        <f t="shared" si="16"/>
        <v>0.11578366445916113</v>
      </c>
      <c r="H179" s="3">
        <f t="shared" si="17"/>
        <v>31.25215591583305</v>
      </c>
    </row>
    <row r="180" spans="1:8">
      <c r="A180" s="16">
        <v>41608</v>
      </c>
      <c r="B180" s="2">
        <v>23.62</v>
      </c>
      <c r="C180" s="5">
        <v>3.6389999999999998</v>
      </c>
      <c r="D180" s="5">
        <v>6.492</v>
      </c>
      <c r="E180" s="3">
        <v>196.6</v>
      </c>
      <c r="G180" s="2">
        <f t="shared" si="16"/>
        <v>0.12014242115971517</v>
      </c>
      <c r="H180" s="3">
        <f t="shared" si="17"/>
        <v>30.283425754775106</v>
      </c>
    </row>
    <row r="181" spans="1:8">
      <c r="A181" s="16">
        <v>41612</v>
      </c>
      <c r="B181" s="2">
        <v>35.340000000000003</v>
      </c>
      <c r="C181" s="5">
        <v>3.359</v>
      </c>
      <c r="D181" s="5">
        <v>10.522</v>
      </c>
      <c r="E181" s="3">
        <v>355.8</v>
      </c>
      <c r="G181" s="2">
        <f t="shared" si="16"/>
        <v>9.9325463743676234E-2</v>
      </c>
      <c r="H181" s="3">
        <f t="shared" si="17"/>
        <v>33.814864094278654</v>
      </c>
    </row>
    <row r="182" spans="1:8">
      <c r="A182" s="16">
        <v>41631</v>
      </c>
      <c r="B182" s="2">
        <v>36.65</v>
      </c>
      <c r="C182" s="5">
        <v>3.319</v>
      </c>
      <c r="D182" s="5">
        <v>11.042999999999999</v>
      </c>
      <c r="E182" s="3">
        <v>221.6</v>
      </c>
      <c r="G182" s="2">
        <f t="shared" si="16"/>
        <v>0.16538808664259927</v>
      </c>
      <c r="H182" s="3">
        <f t="shared" si="17"/>
        <v>20.067010776057231</v>
      </c>
    </row>
    <row r="183" spans="1:8">
      <c r="A183" s="16">
        <v>41645</v>
      </c>
      <c r="B183" s="2">
        <v>36.630000000000003</v>
      </c>
      <c r="C183" s="5">
        <f>B183/D183</f>
        <v>3.2991083490948396</v>
      </c>
      <c r="D183" s="5">
        <v>11.103</v>
      </c>
      <c r="E183" s="3">
        <v>279.10000000000002</v>
      </c>
      <c r="G183" s="2">
        <f t="shared" si="16"/>
        <v>0.13124328197778573</v>
      </c>
      <c r="H183" s="3">
        <f t="shared" si="17"/>
        <v>25.137350265693961</v>
      </c>
    </row>
    <row r="184" spans="1:8">
      <c r="A184" s="16">
        <v>41657</v>
      </c>
      <c r="B184" s="2">
        <v>36.89</v>
      </c>
      <c r="C184" s="5">
        <v>3.3490000000000002</v>
      </c>
      <c r="D184" s="5">
        <v>11.013999999999999</v>
      </c>
      <c r="E184" s="3">
        <v>268.5</v>
      </c>
      <c r="G184" s="2">
        <f t="shared" si="16"/>
        <v>0.13739292364990688</v>
      </c>
      <c r="H184" s="3">
        <f t="shared" si="17"/>
        <v>24.378064281823136</v>
      </c>
    </row>
    <row r="185" spans="1:8">
      <c r="A185" s="16">
        <v>41665</v>
      </c>
      <c r="B185" s="2">
        <v>31.36</v>
      </c>
      <c r="C185" s="5">
        <v>3.2989999999999999</v>
      </c>
      <c r="D185" s="5">
        <v>9.5060000000000002</v>
      </c>
      <c r="E185" s="3">
        <v>275.7</v>
      </c>
      <c r="G185" s="2">
        <f t="shared" si="16"/>
        <v>0.11374682626042801</v>
      </c>
      <c r="H185" s="3">
        <f t="shared" si="17"/>
        <v>29.002735114664421</v>
      </c>
    </row>
    <row r="186" spans="1:8">
      <c r="A186" s="16">
        <v>41678</v>
      </c>
      <c r="B186" s="2">
        <v>34.26</v>
      </c>
      <c r="C186" s="5">
        <v>3.2989999999999999</v>
      </c>
      <c r="D186" s="5">
        <v>10.384</v>
      </c>
      <c r="E186" s="3">
        <v>230.3</v>
      </c>
      <c r="G186" s="2">
        <f t="shared" si="16"/>
        <v>0.14876248371689099</v>
      </c>
      <c r="H186" s="3">
        <f t="shared" si="17"/>
        <v>22.178351309707242</v>
      </c>
    </row>
    <row r="187" spans="1:8">
      <c r="A187" s="16">
        <v>41689</v>
      </c>
      <c r="B187" s="2">
        <v>34.74</v>
      </c>
      <c r="C187" s="5">
        <v>3.359</v>
      </c>
      <c r="D187" s="5">
        <v>10.340999999999999</v>
      </c>
      <c r="E187" s="3">
        <v>237.7</v>
      </c>
      <c r="G187" s="2">
        <f t="shared" si="16"/>
        <v>0.14615061001262097</v>
      </c>
      <c r="H187" s="3">
        <f t="shared" si="17"/>
        <v>22.98617155014022</v>
      </c>
    </row>
    <row r="188" spans="1:8">
      <c r="A188" s="16">
        <v>41703</v>
      </c>
      <c r="B188" s="2">
        <v>34.22</v>
      </c>
      <c r="C188" s="5">
        <v>3.359</v>
      </c>
      <c r="D188" s="5">
        <v>10.186999999999999</v>
      </c>
      <c r="E188" s="3">
        <v>228.7</v>
      </c>
      <c r="G188" s="2">
        <f t="shared" si="16"/>
        <v>0.14962833406209008</v>
      </c>
      <c r="H188" s="3">
        <f t="shared" si="17"/>
        <v>22.450181604005106</v>
      </c>
    </row>
    <row r="189" spans="1:8">
      <c r="A189" s="16">
        <v>41716</v>
      </c>
      <c r="B189" s="2">
        <v>37.159999999999997</v>
      </c>
      <c r="C189" s="5">
        <v>3.4990000000000001</v>
      </c>
      <c r="D189" s="5">
        <v>10.619</v>
      </c>
      <c r="E189" s="3">
        <v>269</v>
      </c>
      <c r="G189" s="2">
        <f t="shared" si="16"/>
        <v>0.13814126394052043</v>
      </c>
      <c r="H189" s="3">
        <f t="shared" si="17"/>
        <v>25.331952161220453</v>
      </c>
    </row>
    <row r="190" spans="1:8">
      <c r="A190" s="16">
        <v>41731</v>
      </c>
      <c r="B190" s="2">
        <v>36.72</v>
      </c>
      <c r="C190" s="5">
        <v>3.5990000000000002</v>
      </c>
      <c r="D190" s="5">
        <v>10.202999999999999</v>
      </c>
      <c r="E190" s="3">
        <v>233.5</v>
      </c>
      <c r="G190" s="2">
        <f t="shared" si="16"/>
        <v>0.15725910064239829</v>
      </c>
      <c r="H190" s="3">
        <f t="shared" si="17"/>
        <v>22.885425855140646</v>
      </c>
    </row>
    <row r="191" spans="1:8">
      <c r="A191" s="16">
        <v>41743</v>
      </c>
      <c r="B191" s="2">
        <v>39.979999999999997</v>
      </c>
      <c r="C191" s="5">
        <v>3.6389999999999998</v>
      </c>
      <c r="D191" s="5">
        <v>10.987</v>
      </c>
      <c r="E191" s="3">
        <v>284.10000000000002</v>
      </c>
      <c r="G191" s="2">
        <f t="shared" si="16"/>
        <v>0.14072509679690248</v>
      </c>
      <c r="H191" s="3">
        <f t="shared" si="17"/>
        <v>25.857831983252936</v>
      </c>
    </row>
    <row r="192" spans="1:8">
      <c r="A192" s="16">
        <v>41745</v>
      </c>
      <c r="B192" s="2">
        <v>34.65</v>
      </c>
      <c r="C192" s="5">
        <v>3.7589999999999999</v>
      </c>
      <c r="D192" s="5">
        <v>9.2189999999999994</v>
      </c>
      <c r="E192" s="3">
        <v>332</v>
      </c>
      <c r="G192" s="2">
        <f t="shared" si="16"/>
        <v>0.10436746987951807</v>
      </c>
      <c r="H192" s="3">
        <f t="shared" si="17"/>
        <v>36.012582709621434</v>
      </c>
    </row>
    <row r="193" spans="1:9">
      <c r="A193" s="16">
        <v>41748</v>
      </c>
      <c r="B193" s="2">
        <v>27.59</v>
      </c>
      <c r="C193" s="5">
        <v>3.7989999999999999</v>
      </c>
      <c r="D193" s="5">
        <v>7.2629999999999999</v>
      </c>
      <c r="E193" s="3">
        <v>242.3</v>
      </c>
      <c r="G193" s="2">
        <f t="shared" si="16"/>
        <v>0.11386710689228229</v>
      </c>
      <c r="H193" s="3">
        <f t="shared" si="17"/>
        <v>33.36087016384414</v>
      </c>
    </row>
    <row r="194" spans="1:9">
      <c r="A194" s="16">
        <v>41752</v>
      </c>
      <c r="B194" s="2">
        <v>39.090000000000003</v>
      </c>
      <c r="C194" s="5">
        <v>3.7389999999999999</v>
      </c>
      <c r="D194" s="5">
        <v>10.454000000000001</v>
      </c>
      <c r="E194" s="3">
        <v>351.9</v>
      </c>
      <c r="G194" s="2">
        <f t="shared" si="16"/>
        <v>0.1110826939471441</v>
      </c>
      <c r="H194" s="3">
        <f t="shared" si="17"/>
        <v>33.661756265544284</v>
      </c>
    </row>
    <row r="195" spans="1:9">
      <c r="A195" s="16">
        <v>41760</v>
      </c>
      <c r="B195" s="2">
        <v>41.01</v>
      </c>
      <c r="C195" s="5">
        <v>3.7389999999999999</v>
      </c>
      <c r="D195" s="5">
        <v>10.967000000000001</v>
      </c>
      <c r="E195" s="3">
        <v>260.5</v>
      </c>
      <c r="G195" s="2">
        <f t="shared" si="16"/>
        <v>0.15742802303262954</v>
      </c>
      <c r="H195" s="3">
        <f t="shared" si="17"/>
        <v>23.75307741406036</v>
      </c>
      <c r="I195" s="61" t="s">
        <v>93</v>
      </c>
    </row>
    <row r="196" spans="1:9">
      <c r="A196" s="16">
        <v>41780</v>
      </c>
      <c r="B196" s="2">
        <v>42.23</v>
      </c>
      <c r="C196" s="5">
        <v>3.6989999999999998</v>
      </c>
      <c r="D196" s="5">
        <v>11.145</v>
      </c>
      <c r="E196" s="3">
        <v>263.89999999999998</v>
      </c>
      <c r="G196" s="2">
        <f t="shared" si="16"/>
        <v>0.16002273588480484</v>
      </c>
      <c r="H196" s="3">
        <f t="shared" si="17"/>
        <v>23.678779721848361</v>
      </c>
    </row>
    <row r="197" spans="1:9">
      <c r="A197" s="16">
        <v>41789</v>
      </c>
      <c r="B197" s="2">
        <v>33.24</v>
      </c>
      <c r="C197" s="5">
        <v>3.3690000000000002</v>
      </c>
      <c r="D197" s="5">
        <v>9.8670000000000009</v>
      </c>
      <c r="E197" s="3">
        <v>276.60000000000002</v>
      </c>
      <c r="G197" s="2">
        <f t="shared" si="16"/>
        <v>0.12017353579175705</v>
      </c>
      <c r="H197" s="3">
        <f t="shared" si="17"/>
        <v>28.032836728488903</v>
      </c>
    </row>
    <row r="198" spans="1:9">
      <c r="A198" s="16">
        <v>41793</v>
      </c>
      <c r="B198" s="2">
        <v>40.119999999999997</v>
      </c>
      <c r="C198" s="5">
        <v>3.6989999999999998</v>
      </c>
      <c r="D198" s="5">
        <v>10.847</v>
      </c>
      <c r="E198" s="3">
        <v>369.4</v>
      </c>
      <c r="G198" s="2">
        <f t="shared" si="16"/>
        <v>0.10860855441256091</v>
      </c>
      <c r="H198" s="3">
        <f t="shared" si="17"/>
        <v>34.055499216373192</v>
      </c>
    </row>
    <row r="199" spans="1:9">
      <c r="A199" s="16">
        <v>41810</v>
      </c>
      <c r="B199" s="2">
        <v>40.6</v>
      </c>
      <c r="C199" s="5">
        <v>3.6989999999999998</v>
      </c>
      <c r="D199" s="5">
        <v>10.976000000000001</v>
      </c>
      <c r="E199" s="3">
        <v>240.2</v>
      </c>
      <c r="G199" s="2">
        <f t="shared" si="16"/>
        <v>0.16902581182348045</v>
      </c>
      <c r="H199" s="3">
        <f t="shared" si="17"/>
        <v>21.884110787172009</v>
      </c>
    </row>
    <row r="200" spans="1:9">
      <c r="A200" s="16">
        <v>41829</v>
      </c>
      <c r="B200" s="2">
        <v>33.21</v>
      </c>
      <c r="C200" s="5">
        <v>3.6989999999999998</v>
      </c>
      <c r="D200" s="5">
        <v>8.9779999999999998</v>
      </c>
      <c r="E200" s="3">
        <v>195.2</v>
      </c>
      <c r="G200" s="2">
        <f t="shared" si="16"/>
        <v>0.1701331967213115</v>
      </c>
      <c r="H200" s="3">
        <f t="shared" si="17"/>
        <v>21.742036088215638</v>
      </c>
    </row>
    <row r="201" spans="1:9">
      <c r="A201" s="16">
        <v>41831</v>
      </c>
      <c r="B201" s="2">
        <v>37.43</v>
      </c>
      <c r="C201" s="5">
        <v>3.7789999999999999</v>
      </c>
      <c r="D201" s="5">
        <v>9.9039999999999999</v>
      </c>
      <c r="E201" s="3">
        <v>352.6</v>
      </c>
      <c r="G201" s="2">
        <f t="shared" si="16"/>
        <v>0.10615428247305728</v>
      </c>
      <c r="H201" s="3">
        <f t="shared" si="17"/>
        <v>35.601777059773831</v>
      </c>
    </row>
    <row r="202" spans="1:9">
      <c r="A202" s="16">
        <v>41833</v>
      </c>
      <c r="B202" s="2">
        <v>33.15</v>
      </c>
      <c r="C202" s="5">
        <v>3.839</v>
      </c>
      <c r="D202" s="5">
        <v>8.6349999999999998</v>
      </c>
      <c r="E202" s="3">
        <v>293.7</v>
      </c>
      <c r="G202" s="2">
        <f t="shared" si="16"/>
        <v>0.11287027579162411</v>
      </c>
      <c r="H202" s="3">
        <f t="shared" si="17"/>
        <v>34.012738853503187</v>
      </c>
    </row>
    <row r="203" spans="1:9">
      <c r="A203" s="16">
        <v>41834</v>
      </c>
      <c r="B203" s="2">
        <v>25.21</v>
      </c>
      <c r="C203" s="5">
        <v>3.819</v>
      </c>
      <c r="D203" s="5">
        <v>6.6</v>
      </c>
      <c r="E203" s="3">
        <v>245.6</v>
      </c>
      <c r="G203" s="2">
        <f t="shared" si="16"/>
        <v>0.10264657980456027</v>
      </c>
      <c r="H203" s="3">
        <f t="shared" si="17"/>
        <v>37.212121212121211</v>
      </c>
    </row>
    <row r="204" spans="1:9">
      <c r="A204" s="16">
        <v>41839</v>
      </c>
      <c r="B204" s="2">
        <v>39.03</v>
      </c>
      <c r="C204" s="5">
        <v>3.6190000000000002</v>
      </c>
      <c r="D204" s="5">
        <v>10.784000000000001</v>
      </c>
      <c r="E204" s="3">
        <v>370</v>
      </c>
      <c r="G204" s="2">
        <f t="shared" si="16"/>
        <v>0.10548648648648649</v>
      </c>
      <c r="H204" s="3">
        <f t="shared" si="17"/>
        <v>34.310089020771514</v>
      </c>
    </row>
    <row r="205" spans="1:9">
      <c r="A205" s="16">
        <v>41851</v>
      </c>
      <c r="B205" s="2">
        <v>40.06</v>
      </c>
      <c r="C205" s="5">
        <v>3.5790000000000002</v>
      </c>
      <c r="D205" s="5">
        <v>11.194000000000001</v>
      </c>
      <c r="E205" s="3">
        <v>298.2</v>
      </c>
      <c r="G205" s="2">
        <f t="shared" si="16"/>
        <v>0.13433936955063716</v>
      </c>
      <c r="H205" s="3">
        <f t="shared" si="17"/>
        <v>26.639271038056098</v>
      </c>
    </row>
    <row r="206" spans="1:9">
      <c r="A206" s="16">
        <v>41853</v>
      </c>
      <c r="B206" s="2">
        <v>38.51</v>
      </c>
      <c r="C206" s="5">
        <v>3.6589999999999998</v>
      </c>
      <c r="D206" s="5">
        <v>10.523999999999999</v>
      </c>
      <c r="E206" s="3">
        <v>340.6</v>
      </c>
      <c r="G206" s="2">
        <f t="shared" si="16"/>
        <v>0.11306517909571344</v>
      </c>
      <c r="H206" s="3">
        <f t="shared" si="17"/>
        <v>32.364120106423421</v>
      </c>
    </row>
    <row r="207" spans="1:9">
      <c r="A207" s="16">
        <v>41856</v>
      </c>
      <c r="B207" s="2">
        <v>35.28</v>
      </c>
      <c r="C207" s="5">
        <v>3.6389999999999998</v>
      </c>
      <c r="D207" s="5">
        <v>9.6950000000000003</v>
      </c>
      <c r="E207" s="3">
        <v>367.3</v>
      </c>
      <c r="G207" s="2">
        <f t="shared" si="16"/>
        <v>9.6052273346038664E-2</v>
      </c>
      <c r="H207" s="3">
        <f t="shared" si="17"/>
        <v>37.885507993811245</v>
      </c>
    </row>
    <row r="208" spans="1:9">
      <c r="A208" s="16">
        <v>41861</v>
      </c>
      <c r="B208" s="2">
        <v>20.83</v>
      </c>
      <c r="C208" s="5">
        <v>3.7389999999999999</v>
      </c>
      <c r="D208" s="5">
        <v>5.57</v>
      </c>
      <c r="E208" s="3">
        <v>198.7</v>
      </c>
      <c r="G208" s="2">
        <f t="shared" si="16"/>
        <v>0.10483140412682436</v>
      </c>
      <c r="H208" s="3">
        <f t="shared" si="17"/>
        <v>35.673249551166961</v>
      </c>
    </row>
    <row r="209" spans="1:8">
      <c r="A209" s="16">
        <v>41865</v>
      </c>
      <c r="B209" s="2">
        <v>37.9</v>
      </c>
      <c r="C209" s="5">
        <v>3.4590000000000001</v>
      </c>
      <c r="D209" s="5">
        <v>10.956</v>
      </c>
      <c r="E209" s="3">
        <v>367.2</v>
      </c>
      <c r="G209" s="2">
        <f t="shared" si="16"/>
        <v>0.10321350762527233</v>
      </c>
      <c r="H209" s="3">
        <f t="shared" si="17"/>
        <v>33.515881708652792</v>
      </c>
    </row>
    <row r="210" spans="1:8">
      <c r="A210" s="16">
        <v>41883</v>
      </c>
      <c r="B210" s="2">
        <v>38.42</v>
      </c>
      <c r="C210" s="5">
        <v>3.419</v>
      </c>
      <c r="D210" s="5">
        <v>11.237</v>
      </c>
      <c r="E210" s="3">
        <v>263.2</v>
      </c>
      <c r="G210" s="2">
        <f t="shared" si="16"/>
        <v>0.14597264437689972</v>
      </c>
      <c r="H210" s="3">
        <f t="shared" si="17"/>
        <v>23.422621696182254</v>
      </c>
    </row>
    <row r="211" spans="1:8">
      <c r="A211" s="16">
        <v>41900</v>
      </c>
      <c r="B211" s="2">
        <v>36.729999999999997</v>
      </c>
      <c r="C211" s="5">
        <v>3.379</v>
      </c>
      <c r="D211" s="5">
        <v>10.869</v>
      </c>
      <c r="E211" s="3">
        <v>248.5</v>
      </c>
      <c r="G211" s="2">
        <f t="shared" si="16"/>
        <v>0.14780684104627764</v>
      </c>
      <c r="H211" s="3">
        <f t="shared" si="17"/>
        <v>22.863188885822062</v>
      </c>
    </row>
    <row r="212" spans="1:8">
      <c r="A212" s="16">
        <v>41913</v>
      </c>
      <c r="B212" s="2">
        <v>36.06</v>
      </c>
      <c r="C212" s="5">
        <v>3.2989999999999999</v>
      </c>
      <c r="D212" s="5">
        <v>10.932</v>
      </c>
      <c r="E212" s="3">
        <v>288.89999999999998</v>
      </c>
      <c r="G212" s="2">
        <f t="shared" si="16"/>
        <v>0.12481827622014539</v>
      </c>
      <c r="H212" s="3">
        <f t="shared" si="17"/>
        <v>26.427003293084521</v>
      </c>
    </row>
    <row r="213" spans="1:8">
      <c r="A213" s="16">
        <v>41921</v>
      </c>
      <c r="B213" s="2">
        <v>25.15</v>
      </c>
      <c r="C213" s="5">
        <v>3.1989999999999998</v>
      </c>
      <c r="D213" s="5">
        <v>7.8620000000000001</v>
      </c>
      <c r="E213" s="3">
        <v>201.8</v>
      </c>
      <c r="G213" s="2">
        <f t="shared" si="16"/>
        <v>0.12462834489593656</v>
      </c>
      <c r="H213" s="3">
        <f t="shared" si="17"/>
        <v>25.667769015517681</v>
      </c>
    </row>
    <row r="214" spans="1:8">
      <c r="A214" s="16">
        <v>41950</v>
      </c>
      <c r="B214" s="2">
        <v>32.53</v>
      </c>
      <c r="C214" s="5">
        <v>3.0390000000000001</v>
      </c>
      <c r="D214" s="5">
        <v>10.702999999999999</v>
      </c>
      <c r="E214" s="3">
        <v>285.60000000000002</v>
      </c>
      <c r="G214" s="2">
        <f t="shared" si="16"/>
        <v>0.11390056022408963</v>
      </c>
      <c r="H214" s="3">
        <f t="shared" si="17"/>
        <v>26.684107259646833</v>
      </c>
    </row>
    <row r="215" spans="1:8">
      <c r="A215" s="16">
        <v>41959</v>
      </c>
      <c r="B215" s="2">
        <v>24.92</v>
      </c>
      <c r="C215" s="5">
        <v>2.5390000000000001</v>
      </c>
      <c r="D215" s="5">
        <v>9.8149999999999995</v>
      </c>
      <c r="E215" s="3">
        <v>285.8</v>
      </c>
      <c r="G215" s="2">
        <f t="shared" si="16"/>
        <v>8.7193841847445774E-2</v>
      </c>
      <c r="H215" s="3">
        <f t="shared" si="17"/>
        <v>29.118695873662762</v>
      </c>
    </row>
    <row r="216" spans="1:8">
      <c r="A216" s="16">
        <v>41966</v>
      </c>
      <c r="B216" s="2">
        <v>29.42</v>
      </c>
      <c r="C216" s="5">
        <v>2.859</v>
      </c>
      <c r="D216" s="5">
        <v>10.29</v>
      </c>
      <c r="E216" s="3">
        <v>313.5</v>
      </c>
      <c r="G216" s="2">
        <f t="shared" si="16"/>
        <v>9.3843700159489632E-2</v>
      </c>
      <c r="H216" s="3">
        <f t="shared" si="17"/>
        <v>30.466472303206999</v>
      </c>
    </row>
    <row r="217" spans="1:8">
      <c r="A217" s="16">
        <v>41978</v>
      </c>
      <c r="B217" s="2">
        <v>30.87</v>
      </c>
      <c r="C217" s="5">
        <v>2.839</v>
      </c>
      <c r="D217" s="5">
        <v>10.872999999999999</v>
      </c>
      <c r="E217" s="3">
        <v>310.5</v>
      </c>
      <c r="G217" s="2">
        <f t="shared" si="16"/>
        <v>9.9420289855072466E-2</v>
      </c>
      <c r="H217" s="3">
        <f t="shared" si="17"/>
        <v>28.556975995585397</v>
      </c>
    </row>
    <row r="218" spans="1:8">
      <c r="A218" s="16">
        <v>41991</v>
      </c>
      <c r="B218" s="2">
        <v>26.85</v>
      </c>
      <c r="C218" s="5">
        <v>2.4590000000000001</v>
      </c>
      <c r="D218" s="5">
        <v>10.917999999999999</v>
      </c>
      <c r="E218" s="3">
        <v>269.5</v>
      </c>
      <c r="G218" s="2">
        <f t="shared" si="16"/>
        <v>9.9628942486085351E-2</v>
      </c>
      <c r="H218" s="3">
        <f t="shared" si="17"/>
        <v>24.684008060084267</v>
      </c>
    </row>
    <row r="219" spans="1:8">
      <c r="A219" s="16">
        <v>41999</v>
      </c>
      <c r="B219" s="2">
        <v>10.32</v>
      </c>
      <c r="C219" s="5">
        <v>2.2589999999999999</v>
      </c>
      <c r="D219" s="5">
        <v>4.5679999999999996</v>
      </c>
      <c r="E219" s="3">
        <v>98.6</v>
      </c>
      <c r="G219" s="2">
        <f t="shared" si="16"/>
        <v>0.10466531440162273</v>
      </c>
      <c r="H219" s="3">
        <f t="shared" si="17"/>
        <v>21.584938704028023</v>
      </c>
    </row>
    <row r="220" spans="1:8">
      <c r="A220" s="16">
        <v>42001</v>
      </c>
      <c r="B220" s="2">
        <v>27.69</v>
      </c>
      <c r="C220" s="5">
        <v>2.7589999999999999</v>
      </c>
      <c r="D220" s="5">
        <v>10.038</v>
      </c>
      <c r="E220" s="3">
        <v>361.3</v>
      </c>
      <c r="G220" s="2">
        <f t="shared" si="16"/>
        <v>7.6639911430943813E-2</v>
      </c>
      <c r="H220" s="3">
        <f t="shared" si="17"/>
        <v>35.993225742179717</v>
      </c>
    </row>
    <row r="221" spans="1:8">
      <c r="A221" s="16">
        <v>42005</v>
      </c>
      <c r="B221" s="2">
        <v>19.489999999999998</v>
      </c>
      <c r="C221" s="5">
        <v>2.6989999999999998</v>
      </c>
      <c r="D221" s="5">
        <v>7.22</v>
      </c>
      <c r="E221" s="3">
        <v>219.1</v>
      </c>
      <c r="G221" s="2">
        <f t="shared" si="16"/>
        <v>8.8954815152898215E-2</v>
      </c>
      <c r="H221" s="3">
        <f t="shared" si="17"/>
        <v>30.346260387811636</v>
      </c>
    </row>
    <row r="222" spans="1:8">
      <c r="A222" s="16"/>
      <c r="C222" s="5"/>
      <c r="D222" s="5"/>
      <c r="E222" s="3"/>
      <c r="G222" s="2"/>
      <c r="H222" s="3"/>
    </row>
    <row r="223" spans="1:8">
      <c r="A223" s="16">
        <v>42789</v>
      </c>
      <c r="B223" s="2">
        <v>23.05</v>
      </c>
      <c r="C223" s="5">
        <v>2.129</v>
      </c>
      <c r="D223" s="5">
        <v>10.824999999999999</v>
      </c>
      <c r="E223" s="3">
        <v>306.7</v>
      </c>
      <c r="G223" s="2">
        <f t="shared" ref="G223" si="18">B223/E223</f>
        <v>7.5154874470166291E-2</v>
      </c>
      <c r="H223" s="3">
        <f t="shared" ref="H223" si="19">E223/D223</f>
        <v>28.33256351039261</v>
      </c>
    </row>
    <row r="224" spans="1:8">
      <c r="A224" s="16"/>
      <c r="C224" s="5"/>
      <c r="D224" s="5"/>
      <c r="E224" s="3"/>
      <c r="G224" s="2"/>
      <c r="H224" s="3"/>
    </row>
    <row r="225" spans="1:8">
      <c r="A225" s="16"/>
      <c r="C225" s="5"/>
      <c r="D225" s="5"/>
      <c r="E225" s="3"/>
      <c r="G225" s="2"/>
      <c r="H225" s="3"/>
    </row>
    <row r="226" spans="1:8">
      <c r="A226" s="16"/>
      <c r="C226" s="5"/>
      <c r="D226" s="5"/>
      <c r="E226" s="3"/>
      <c r="G226" s="2" t="e">
        <f>B226/E226</f>
        <v>#DIV/0!</v>
      </c>
      <c r="H226" s="3" t="e">
        <f>E226/D226</f>
        <v>#DIV/0!</v>
      </c>
    </row>
    <row r="228" spans="1:8">
      <c r="B228" s="2">
        <f>SUM(B7:B55)</f>
        <v>1031.5419999999999</v>
      </c>
      <c r="C228" s="2"/>
      <c r="D228" s="2">
        <f>SUM(D7:D55)</f>
        <v>460.68499999999995</v>
      </c>
      <c r="E228" s="2">
        <f>SUM(E7:E122)</f>
        <v>36580.1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7"/>
  <sheetViews>
    <sheetView showRuler="0" topLeftCell="E5" workbookViewId="0">
      <selection activeCell="I56" sqref="I56"/>
    </sheetView>
  </sheetViews>
  <sheetFormatPr baseColWidth="10" defaultColWidth="11.7109375" defaultRowHeight="13" x14ac:dyDescent="0"/>
  <cols>
    <col min="1" max="1" width="4.85546875" style="1" customWidth="1"/>
    <col min="2" max="2" width="7.140625" style="10" customWidth="1"/>
    <col min="3" max="5" width="11.7109375" style="1"/>
    <col min="6" max="6" width="12.5703125" style="1" customWidth="1"/>
    <col min="7" max="9" width="11.7109375" style="1"/>
    <col min="10" max="10" width="12.28515625" style="1" customWidth="1"/>
    <col min="11" max="11" width="11.7109375" style="1"/>
    <col min="12" max="12" width="12.28515625" style="1" customWidth="1"/>
    <col min="13" max="13" width="11.85546875" style="1" customWidth="1"/>
    <col min="14" max="16" width="11.7109375" style="1"/>
    <col min="17" max="17" width="13.42578125" style="1" bestFit="1" customWidth="1"/>
    <col min="18" max="16384" width="11.7109375" style="1"/>
  </cols>
  <sheetData>
    <row r="2" spans="1:34" s="11" customFormat="1">
      <c r="B2" s="12"/>
      <c r="C2" s="11" t="s">
        <v>15</v>
      </c>
      <c r="D2" s="11" t="s">
        <v>16</v>
      </c>
      <c r="E2" s="11" t="s">
        <v>17</v>
      </c>
      <c r="F2" s="11" t="s">
        <v>39</v>
      </c>
      <c r="G2" s="11" t="s">
        <v>18</v>
      </c>
      <c r="H2" s="11" t="s">
        <v>19</v>
      </c>
      <c r="K2" s="11" t="s">
        <v>20</v>
      </c>
      <c r="L2" s="11" t="s">
        <v>17</v>
      </c>
      <c r="M2" s="11">
        <v>295</v>
      </c>
      <c r="N2" s="11" t="s">
        <v>16</v>
      </c>
      <c r="O2" s="11" t="s">
        <v>21</v>
      </c>
      <c r="P2" s="11" t="s">
        <v>35</v>
      </c>
      <c r="Q2" s="11" t="s">
        <v>41</v>
      </c>
      <c r="T2" s="11" t="s">
        <v>15</v>
      </c>
      <c r="U2" s="11" t="s">
        <v>16</v>
      </c>
      <c r="V2" s="11" t="s">
        <v>17</v>
      </c>
      <c r="W2" s="11" t="s">
        <v>39</v>
      </c>
      <c r="X2" s="11" t="s">
        <v>18</v>
      </c>
      <c r="Y2" s="11" t="s">
        <v>19</v>
      </c>
      <c r="AB2" s="11" t="s">
        <v>20</v>
      </c>
      <c r="AC2" s="11" t="s">
        <v>17</v>
      </c>
      <c r="AD2" s="11">
        <v>295</v>
      </c>
      <c r="AE2" s="11" t="s">
        <v>16</v>
      </c>
      <c r="AF2" s="11" t="s">
        <v>21</v>
      </c>
      <c r="AG2" s="11" t="s">
        <v>35</v>
      </c>
      <c r="AH2" s="11" t="s">
        <v>41</v>
      </c>
    </row>
    <row r="3" spans="1:34">
      <c r="A3" s="1" t="s">
        <v>22</v>
      </c>
      <c r="B3" s="10">
        <v>38624</v>
      </c>
      <c r="C3" s="9">
        <v>0.33611111111111108</v>
      </c>
      <c r="D3" s="9">
        <v>0.34236111111111112</v>
      </c>
      <c r="E3" s="9">
        <v>0.34930555555555554</v>
      </c>
      <c r="F3" s="9">
        <v>0.36041666666666666</v>
      </c>
      <c r="G3" s="9">
        <v>0.36388888888888887</v>
      </c>
      <c r="H3" s="9">
        <v>0.3659722222222222</v>
      </c>
      <c r="I3" s="9"/>
      <c r="K3" s="9">
        <v>0.68958333333333333</v>
      </c>
      <c r="L3" s="9">
        <v>0.69097222222222221</v>
      </c>
      <c r="M3" s="9">
        <v>0.70625000000000004</v>
      </c>
      <c r="N3" s="9">
        <v>0.72430555555555554</v>
      </c>
      <c r="O3" s="9">
        <v>0.73333333333333339</v>
      </c>
      <c r="P3" s="1" t="s">
        <v>7</v>
      </c>
    </row>
    <row r="4" spans="1:34">
      <c r="A4" s="1" t="s">
        <v>23</v>
      </c>
      <c r="B4" s="10">
        <v>38625</v>
      </c>
      <c r="C4" s="9"/>
      <c r="D4" s="9">
        <v>0.33750000000000002</v>
      </c>
      <c r="E4" s="9">
        <v>0.34444444444444444</v>
      </c>
      <c r="F4" s="9">
        <v>0.35625000000000001</v>
      </c>
      <c r="G4" s="9">
        <v>0.35902777777777778</v>
      </c>
      <c r="H4" s="9">
        <v>0.36180555555555555</v>
      </c>
      <c r="I4" s="9"/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</row>
    <row r="5" spans="1:34">
      <c r="A5" s="1" t="s">
        <v>37</v>
      </c>
      <c r="B5" s="10">
        <v>38650</v>
      </c>
      <c r="C5" s="9">
        <v>0.32500000000000001</v>
      </c>
      <c r="D5" s="9">
        <v>0.33055555555555555</v>
      </c>
      <c r="E5" s="9">
        <v>0.33958333333333335</v>
      </c>
      <c r="F5" s="9" t="s">
        <v>24</v>
      </c>
      <c r="G5" s="9">
        <v>0.3611111111111111</v>
      </c>
      <c r="H5" s="9">
        <v>0.36319444444444443</v>
      </c>
      <c r="I5" s="9"/>
      <c r="K5" s="17">
        <v>0.74861111111111101</v>
      </c>
      <c r="L5" s="17">
        <v>0.75069444444444444</v>
      </c>
      <c r="M5" s="17">
        <v>0.75416666666666676</v>
      </c>
      <c r="N5" s="17">
        <v>0.76597222222222217</v>
      </c>
      <c r="O5" s="17">
        <v>0.7729166666666667</v>
      </c>
      <c r="P5" s="17">
        <v>0.77638888888888891</v>
      </c>
    </row>
    <row r="6" spans="1:34">
      <c r="A6" s="1" t="s">
        <v>38</v>
      </c>
      <c r="B6" s="10">
        <v>38651</v>
      </c>
      <c r="C6" s="9">
        <v>0.32500000000000001</v>
      </c>
      <c r="D6" s="9">
        <v>0.32847222222222222</v>
      </c>
      <c r="E6" s="9">
        <v>0.3354166666666667</v>
      </c>
      <c r="F6" s="9">
        <v>0.34513888888888888</v>
      </c>
      <c r="G6" s="9">
        <v>0.34861111111111115</v>
      </c>
      <c r="H6" s="9">
        <v>0.35069444444444442</v>
      </c>
      <c r="I6" s="9"/>
      <c r="K6" s="17">
        <v>0.75624999999999998</v>
      </c>
      <c r="L6" s="17">
        <v>0.75902777777777775</v>
      </c>
      <c r="M6" s="17">
        <v>0.76666666666666661</v>
      </c>
      <c r="N6" s="17">
        <v>0.77777777777777779</v>
      </c>
      <c r="O6" s="17">
        <v>0.78472222222222221</v>
      </c>
      <c r="P6" s="17">
        <v>0.79027777777777775</v>
      </c>
    </row>
    <row r="7" spans="1:34">
      <c r="A7" s="1" t="s">
        <v>22</v>
      </c>
      <c r="B7" s="10">
        <v>38652</v>
      </c>
      <c r="C7" s="9">
        <v>0.32569444444444445</v>
      </c>
      <c r="D7" s="9">
        <v>0.33124999999999999</v>
      </c>
      <c r="E7" s="9">
        <v>0.33819444444444446</v>
      </c>
      <c r="F7" s="9">
        <v>0.34861111111111115</v>
      </c>
      <c r="G7" s="9">
        <v>0.3520833333333333</v>
      </c>
      <c r="H7" s="9">
        <v>0.35416666666666669</v>
      </c>
      <c r="I7" s="9"/>
      <c r="K7" s="17">
        <v>0.73819444444444438</v>
      </c>
      <c r="L7" s="17">
        <v>0.7402777777777777</v>
      </c>
      <c r="M7" s="17">
        <v>0.74375000000000002</v>
      </c>
      <c r="N7" s="17">
        <v>0.75694444444444453</v>
      </c>
      <c r="O7" s="17">
        <v>0.76666666666666661</v>
      </c>
      <c r="P7" s="17">
        <v>0.7715277777777777</v>
      </c>
    </row>
    <row r="8" spans="1:34">
      <c r="A8" s="1" t="s">
        <v>23</v>
      </c>
      <c r="B8" s="10">
        <v>38653</v>
      </c>
      <c r="C8" s="9">
        <v>0.32847222222222222</v>
      </c>
      <c r="D8" s="9">
        <v>0.33263888888888887</v>
      </c>
      <c r="E8" s="9">
        <v>0.33888888888888885</v>
      </c>
      <c r="F8" s="9">
        <v>0.34930555555555554</v>
      </c>
      <c r="G8" s="9">
        <v>0.3527777777777778</v>
      </c>
      <c r="H8" s="9">
        <v>0.35555555555555557</v>
      </c>
      <c r="I8" s="9"/>
      <c r="K8" s="17">
        <v>0.7368055555555556</v>
      </c>
      <c r="L8" s="17">
        <v>0.74583333333333324</v>
      </c>
      <c r="M8" s="17">
        <v>0.75277777777777777</v>
      </c>
      <c r="N8" s="17">
        <v>0.76527777777777783</v>
      </c>
      <c r="O8" s="17">
        <v>0.78194444444444444</v>
      </c>
      <c r="P8" s="1" t="s">
        <v>7</v>
      </c>
      <c r="Q8" s="17">
        <v>0.73958333333333337</v>
      </c>
      <c r="R8" s="18" t="s">
        <v>42</v>
      </c>
      <c r="S8" s="18"/>
      <c r="T8" s="18"/>
      <c r="U8" s="18"/>
      <c r="V8" s="18"/>
      <c r="W8" s="18"/>
      <c r="X8" s="18"/>
      <c r="Y8" s="18"/>
    </row>
    <row r="9" spans="1:34">
      <c r="A9" s="1" t="s">
        <v>43</v>
      </c>
      <c r="B9" s="10">
        <v>38656</v>
      </c>
      <c r="C9" s="9">
        <v>0.31597222222222221</v>
      </c>
      <c r="D9" s="9">
        <v>0.31944444444444448</v>
      </c>
      <c r="E9" s="9">
        <v>0.32569444444444445</v>
      </c>
      <c r="F9" s="9">
        <v>0.33611111111111108</v>
      </c>
      <c r="G9" s="9">
        <v>0.33958333333333335</v>
      </c>
      <c r="H9" s="9">
        <v>0.34097222222222223</v>
      </c>
      <c r="I9" s="9"/>
      <c r="K9" s="17">
        <v>0.75069444444444444</v>
      </c>
      <c r="L9" s="17">
        <v>0.75277777777777777</v>
      </c>
      <c r="M9" s="17">
        <v>0.75694444444444453</v>
      </c>
      <c r="N9" s="17">
        <v>0.7680555555555556</v>
      </c>
      <c r="O9" s="17">
        <v>0.77500000000000002</v>
      </c>
      <c r="P9" s="17">
        <v>0.77777777777777779</v>
      </c>
    </row>
    <row r="10" spans="1:34">
      <c r="A10" s="1" t="s">
        <v>37</v>
      </c>
      <c r="B10" s="10">
        <v>38657</v>
      </c>
      <c r="C10" s="9">
        <v>0.31805555555555554</v>
      </c>
      <c r="D10" s="9">
        <v>0.3215277777777778</v>
      </c>
      <c r="E10" s="9">
        <v>0.32847222222222222</v>
      </c>
      <c r="F10" s="9">
        <v>0.3576388888888889</v>
      </c>
      <c r="G10" s="9">
        <v>0.36041666666666666</v>
      </c>
      <c r="H10" s="9">
        <v>0.36249999999999999</v>
      </c>
      <c r="I10" s="19" t="s">
        <v>44</v>
      </c>
      <c r="K10" s="17">
        <v>0.74930555555555556</v>
      </c>
      <c r="L10" s="17">
        <v>0.75208333333333333</v>
      </c>
      <c r="M10" s="17">
        <v>0.75763888888888886</v>
      </c>
      <c r="N10" s="17">
        <v>0.76875000000000004</v>
      </c>
      <c r="O10" s="17">
        <v>0.77500000000000002</v>
      </c>
      <c r="P10" s="17">
        <v>0.77777777777777779</v>
      </c>
    </row>
    <row r="11" spans="1:34">
      <c r="A11" s="1" t="s">
        <v>38</v>
      </c>
      <c r="B11" s="10">
        <v>38658</v>
      </c>
      <c r="C11" s="9">
        <v>0.32013888888888892</v>
      </c>
      <c r="D11" s="9">
        <v>0.32430555555555557</v>
      </c>
      <c r="E11" s="9">
        <v>0.33124999999999999</v>
      </c>
      <c r="F11" s="9">
        <v>0.34097222222222223</v>
      </c>
      <c r="G11" s="9">
        <v>0.3444444444444445</v>
      </c>
      <c r="H11" s="9">
        <v>0.34652777777777777</v>
      </c>
      <c r="I11" s="9"/>
      <c r="K11" s="17">
        <v>0.74861111111111101</v>
      </c>
      <c r="L11" s="17">
        <v>0.75069444444444444</v>
      </c>
      <c r="M11" s="17">
        <v>0.75694444444444453</v>
      </c>
      <c r="N11" s="17">
        <v>0.77222222222222225</v>
      </c>
      <c r="O11" s="17">
        <v>0.77847222222222223</v>
      </c>
      <c r="P11" s="17">
        <v>0.78263888888888899</v>
      </c>
      <c r="AC11" s="1">
        <v>254.9</v>
      </c>
      <c r="AD11" s="1">
        <v>259.3</v>
      </c>
      <c r="AE11" s="1">
        <v>275.89999999999998</v>
      </c>
      <c r="AF11" s="1">
        <v>281.39999999999998</v>
      </c>
    </row>
    <row r="12" spans="1:34">
      <c r="A12" s="1" t="s">
        <v>22</v>
      </c>
      <c r="B12" s="10">
        <v>38659</v>
      </c>
      <c r="C12" s="9">
        <v>0.31874999999999998</v>
      </c>
      <c r="D12" s="9">
        <v>0.3263888888888889</v>
      </c>
      <c r="E12" s="9">
        <v>0.33055555555555555</v>
      </c>
      <c r="F12" s="9">
        <v>0.3430555555555555</v>
      </c>
      <c r="G12" s="9">
        <v>0.34583333333333338</v>
      </c>
      <c r="H12" s="9">
        <v>0.34861111111111115</v>
      </c>
      <c r="I12" s="9" t="s">
        <v>52</v>
      </c>
      <c r="K12" s="17">
        <v>0.76041666666666663</v>
      </c>
      <c r="L12" s="17">
        <v>0.7680555555555556</v>
      </c>
      <c r="M12" s="17">
        <v>0.77430555555555547</v>
      </c>
      <c r="N12" s="17">
        <v>0.7909722222222223</v>
      </c>
      <c r="O12" s="17">
        <v>0.79861111111111116</v>
      </c>
      <c r="P12" s="17">
        <v>0.80138888888888893</v>
      </c>
      <c r="Q12" s="17">
        <v>0.76249999999999996</v>
      </c>
      <c r="R12" s="18" t="s">
        <v>47</v>
      </c>
      <c r="T12" s="1">
        <v>282.3</v>
      </c>
      <c r="W12" s="1">
        <v>304.89999999999998</v>
      </c>
      <c r="X12" s="1">
        <v>309.89999999999998</v>
      </c>
      <c r="Y12" s="1">
        <v>311.3</v>
      </c>
    </row>
    <row r="13" spans="1:34">
      <c r="A13" s="1" t="s">
        <v>23</v>
      </c>
      <c r="B13" s="10">
        <v>38660</v>
      </c>
      <c r="C13" s="9">
        <v>0.3215277777777778</v>
      </c>
      <c r="D13" s="9">
        <v>0.32430555555555557</v>
      </c>
      <c r="E13" s="9">
        <v>0.33055555555555555</v>
      </c>
      <c r="F13" s="9">
        <v>0.34097222222222223</v>
      </c>
      <c r="G13" s="9">
        <v>0.3444444444444445</v>
      </c>
      <c r="H13" s="9">
        <v>0.34652777777777777</v>
      </c>
      <c r="I13" s="9"/>
      <c r="K13" s="17">
        <v>0.75069444444444444</v>
      </c>
      <c r="L13" s="17">
        <v>0.75277777777777777</v>
      </c>
      <c r="M13" s="17">
        <v>0.76041666666666663</v>
      </c>
      <c r="N13" s="17">
        <v>0.77569444444444446</v>
      </c>
      <c r="O13" s="17">
        <v>0.78263888888888899</v>
      </c>
      <c r="P13" s="17">
        <v>0.78680555555555554</v>
      </c>
    </row>
    <row r="14" spans="1:34">
      <c r="A14" s="1" t="s">
        <v>43</v>
      </c>
      <c r="B14" s="10">
        <v>38663</v>
      </c>
      <c r="C14" s="9">
        <v>0.32430555555555557</v>
      </c>
      <c r="D14" s="9">
        <v>0.32847222222222222</v>
      </c>
      <c r="E14" s="9">
        <v>0.3347222222222222</v>
      </c>
      <c r="F14" s="9">
        <v>0.34513888888888888</v>
      </c>
      <c r="G14" s="9">
        <v>0.34861111111111115</v>
      </c>
      <c r="H14" s="9">
        <v>0.35069444444444442</v>
      </c>
      <c r="I14" s="9"/>
      <c r="K14" s="17">
        <v>0.75277777777777777</v>
      </c>
      <c r="L14" s="17">
        <v>0.75486111111111109</v>
      </c>
      <c r="M14" s="17">
        <v>0.76111111111111107</v>
      </c>
      <c r="N14" s="17">
        <v>0.77222222222222225</v>
      </c>
      <c r="O14" s="17">
        <v>0.77847222222222223</v>
      </c>
      <c r="P14" s="17">
        <v>0.78125</v>
      </c>
    </row>
    <row r="15" spans="1:34">
      <c r="A15" s="1" t="s">
        <v>37</v>
      </c>
      <c r="B15" s="10">
        <v>38664</v>
      </c>
      <c r="C15" s="9">
        <v>0.32569444444444445</v>
      </c>
      <c r="D15" s="9">
        <v>0.3298611111111111</v>
      </c>
      <c r="E15" s="9">
        <v>0.33611111111111108</v>
      </c>
      <c r="F15" s="9">
        <v>0.34583333333333338</v>
      </c>
      <c r="G15" s="9">
        <v>0.34930555555555554</v>
      </c>
      <c r="H15" s="9">
        <v>0.35138888888888892</v>
      </c>
      <c r="I15" s="9"/>
      <c r="K15" s="17">
        <v>0.74791666666666667</v>
      </c>
      <c r="L15" s="17">
        <v>0.75069444444444444</v>
      </c>
      <c r="M15" s="17">
        <v>0.75555555555555554</v>
      </c>
      <c r="N15" s="17">
        <v>0.76736111111111116</v>
      </c>
      <c r="O15" s="17">
        <v>0.77361111111111114</v>
      </c>
      <c r="P15" s="17">
        <v>0.77777777777777779</v>
      </c>
    </row>
    <row r="16" spans="1:34">
      <c r="A16" s="1" t="s">
        <v>38</v>
      </c>
      <c r="B16" s="10">
        <v>38665</v>
      </c>
      <c r="C16" s="9">
        <v>0.32013888888888892</v>
      </c>
      <c r="D16" s="9">
        <v>0.32361111111111113</v>
      </c>
      <c r="E16" s="9">
        <v>0.33055555555555555</v>
      </c>
      <c r="F16" s="9">
        <v>0.34097222222222223</v>
      </c>
      <c r="G16" s="17">
        <v>0.3444444444444445</v>
      </c>
      <c r="H16" s="9">
        <v>0.34652777777777777</v>
      </c>
      <c r="I16" s="9"/>
      <c r="K16" s="17">
        <v>0.75277777777777777</v>
      </c>
      <c r="L16" s="17">
        <v>0.75486111111111109</v>
      </c>
      <c r="M16" s="17">
        <v>0.76111111111111107</v>
      </c>
      <c r="N16" s="17">
        <v>0.77361111111111114</v>
      </c>
      <c r="O16" s="17">
        <v>0.78055555555555556</v>
      </c>
      <c r="P16" s="17">
        <v>0.78402777777777777</v>
      </c>
    </row>
    <row r="17" spans="1:18">
      <c r="A17" s="1" t="s">
        <v>22</v>
      </c>
      <c r="B17" s="10">
        <v>38666</v>
      </c>
      <c r="C17" s="9">
        <v>0.32500000000000001</v>
      </c>
      <c r="D17" s="9">
        <v>0.32847222222222222</v>
      </c>
      <c r="E17" s="9">
        <v>0.3347222222222222</v>
      </c>
      <c r="F17" s="9">
        <v>0.34513888888888888</v>
      </c>
      <c r="G17" s="17">
        <v>0.34791666666666665</v>
      </c>
      <c r="H17" s="9">
        <v>0.35069444444444442</v>
      </c>
      <c r="I17" s="9"/>
      <c r="K17" s="17">
        <v>0.75416666666666676</v>
      </c>
      <c r="L17" s="17">
        <v>0.75624999999999998</v>
      </c>
      <c r="M17" s="17">
        <v>0.7631944444444444</v>
      </c>
      <c r="N17" s="17">
        <v>0.77777777777777779</v>
      </c>
      <c r="O17" s="17">
        <v>0.78541666666666676</v>
      </c>
      <c r="P17" s="17">
        <v>0.79027777777777775</v>
      </c>
    </row>
    <row r="18" spans="1:18">
      <c r="A18" s="1" t="s">
        <v>23</v>
      </c>
      <c r="B18" s="10">
        <v>38667</v>
      </c>
      <c r="C18" s="9">
        <v>0.31458333333333333</v>
      </c>
      <c r="D18" s="9">
        <v>0.31666666666666665</v>
      </c>
      <c r="E18" s="9">
        <v>0.32291666666666669</v>
      </c>
      <c r="F18" s="9">
        <v>0.33263888888888887</v>
      </c>
      <c r="G18" s="17">
        <v>0.33611111111111108</v>
      </c>
      <c r="H18" s="9">
        <v>0.33819444444444446</v>
      </c>
      <c r="I18" s="9"/>
      <c r="K18" s="17">
        <v>0.7104166666666667</v>
      </c>
      <c r="L18" s="17">
        <v>0.76041666666666663</v>
      </c>
      <c r="M18" s="17">
        <v>0.7680555555555556</v>
      </c>
      <c r="N18" s="17">
        <v>0.78472222222222221</v>
      </c>
      <c r="O18" s="17">
        <v>0.7909722222222223</v>
      </c>
      <c r="P18" s="17">
        <v>0.79513888888888884</v>
      </c>
      <c r="Q18" s="17">
        <f>K18+AVERAGE(K58:K70)</f>
        <v>0.71271367521367524</v>
      </c>
      <c r="R18" s="18" t="s">
        <v>48</v>
      </c>
    </row>
    <row r="19" spans="1:18">
      <c r="A19" s="1" t="s">
        <v>43</v>
      </c>
      <c r="B19" s="10">
        <v>38670</v>
      </c>
      <c r="C19" s="9">
        <v>0.3215277777777778</v>
      </c>
      <c r="D19" s="9">
        <v>0.32361111111111113</v>
      </c>
      <c r="E19" s="9">
        <v>0.33055555555555555</v>
      </c>
      <c r="F19" s="9">
        <v>0.34097222222222223</v>
      </c>
      <c r="G19" s="17">
        <v>0.34375</v>
      </c>
      <c r="H19" s="9">
        <v>0.34583333333333338</v>
      </c>
      <c r="I19" s="9"/>
      <c r="K19" s="17">
        <v>0.77083333333333337</v>
      </c>
      <c r="L19" s="17">
        <v>0.82013888888888886</v>
      </c>
      <c r="M19" s="17">
        <v>0.82291666666666663</v>
      </c>
      <c r="N19" s="17">
        <v>0.83333333333333337</v>
      </c>
      <c r="O19" s="17">
        <v>0.83888888888888891</v>
      </c>
      <c r="P19" s="17">
        <v>0.84166666666666667</v>
      </c>
      <c r="Q19" s="17">
        <f>K19+AVERAGE(K59:K71)</f>
        <v>0.77314677843524005</v>
      </c>
      <c r="R19" s="1" t="s">
        <v>49</v>
      </c>
    </row>
    <row r="20" spans="1:18">
      <c r="A20" s="1" t="s">
        <v>37</v>
      </c>
      <c r="B20" s="10">
        <v>38671</v>
      </c>
      <c r="C20" s="9">
        <v>0.3215277777777778</v>
      </c>
      <c r="D20" s="9">
        <v>0.32361111111111113</v>
      </c>
      <c r="E20" s="9">
        <v>0.33055555555555555</v>
      </c>
      <c r="F20" s="9">
        <v>0.34097222222222223</v>
      </c>
      <c r="G20" s="17">
        <v>0.3444444444444445</v>
      </c>
      <c r="H20" s="9">
        <v>0.34652777777777777</v>
      </c>
      <c r="I20" s="9"/>
      <c r="K20" s="17">
        <v>0.79513888888888884</v>
      </c>
      <c r="L20" s="17">
        <v>0.79722222222222217</v>
      </c>
      <c r="M20" s="17">
        <v>0.8</v>
      </c>
      <c r="N20" s="17">
        <v>0.81041666666666667</v>
      </c>
      <c r="O20" s="17">
        <v>0.81666666666666676</v>
      </c>
      <c r="P20" s="17">
        <v>0.81944444444444453</v>
      </c>
    </row>
    <row r="21" spans="1:18">
      <c r="A21" s="1" t="s">
        <v>38</v>
      </c>
      <c r="B21" s="10">
        <v>38672</v>
      </c>
      <c r="C21" s="9">
        <v>0.33055555555555555</v>
      </c>
      <c r="D21" s="9">
        <v>0.33611111111111108</v>
      </c>
      <c r="E21" s="9">
        <v>0.3430555555555555</v>
      </c>
      <c r="F21" s="9">
        <v>0.35347222222222219</v>
      </c>
      <c r="G21" s="17">
        <v>0.35694444444444445</v>
      </c>
      <c r="H21" s="9">
        <v>0.35902777777777778</v>
      </c>
      <c r="I21" s="19" t="s">
        <v>50</v>
      </c>
      <c r="K21" s="17">
        <v>0.67083333333333339</v>
      </c>
      <c r="L21" s="17">
        <v>0.67361111111111116</v>
      </c>
      <c r="M21" s="17">
        <v>0.6777777777777777</v>
      </c>
      <c r="N21" s="17">
        <v>0.68819444444444444</v>
      </c>
      <c r="O21" s="17">
        <v>0.69513888888888886</v>
      </c>
      <c r="P21" s="17">
        <v>0.6972222222222223</v>
      </c>
    </row>
    <row r="22" spans="1:18">
      <c r="A22" s="1" t="s">
        <v>22</v>
      </c>
      <c r="B22" s="10">
        <v>38673</v>
      </c>
      <c r="C22" s="9">
        <v>0.31874999999999998</v>
      </c>
      <c r="D22" s="9">
        <v>0.32291666666666669</v>
      </c>
      <c r="E22" s="9">
        <v>0.3298611111111111</v>
      </c>
      <c r="F22" s="9">
        <v>0.34027777777777773</v>
      </c>
      <c r="G22" s="9">
        <v>0.3430555555555555</v>
      </c>
      <c r="H22" s="9">
        <v>0.34583333333333338</v>
      </c>
      <c r="I22" s="9"/>
      <c r="K22" s="17">
        <v>0.76180555555555562</v>
      </c>
      <c r="L22" s="17">
        <v>0.76388888888888884</v>
      </c>
      <c r="M22" s="17">
        <v>0.76944444444444438</v>
      </c>
      <c r="N22" s="17">
        <v>0.78402777777777777</v>
      </c>
      <c r="O22" s="17">
        <v>0.79374999999999996</v>
      </c>
      <c r="P22" s="17">
        <v>0.79722222222222217</v>
      </c>
    </row>
    <row r="23" spans="1:18">
      <c r="A23" s="1" t="s">
        <v>23</v>
      </c>
      <c r="B23" s="10">
        <v>38674</v>
      </c>
      <c r="C23" s="9">
        <v>0.32569444444444445</v>
      </c>
      <c r="D23" s="9">
        <v>0.3347222222222222</v>
      </c>
      <c r="E23" s="9">
        <v>0.34097222222222223</v>
      </c>
      <c r="F23" s="9">
        <v>0.35069444444444442</v>
      </c>
      <c r="G23" s="9">
        <v>0.35416666666666669</v>
      </c>
      <c r="H23" s="9">
        <v>0.35625000000000001</v>
      </c>
      <c r="I23" s="19" t="s">
        <v>51</v>
      </c>
      <c r="K23" s="17">
        <v>0.75416666666666676</v>
      </c>
      <c r="L23" s="17">
        <v>0.75694444444444453</v>
      </c>
      <c r="M23" s="17">
        <v>0.76388888888888884</v>
      </c>
      <c r="N23" s="17">
        <v>0.78055555555555556</v>
      </c>
      <c r="O23" s="17">
        <v>0.78749999999999998</v>
      </c>
      <c r="P23" s="17">
        <v>0.79166666666666663</v>
      </c>
    </row>
    <row r="24" spans="1:18">
      <c r="A24" s="1" t="s">
        <v>43</v>
      </c>
      <c r="B24" s="10">
        <v>38677</v>
      </c>
      <c r="C24" s="9">
        <v>0.31736111111111115</v>
      </c>
      <c r="D24" s="9">
        <v>0.32083333333333336</v>
      </c>
      <c r="E24" s="9">
        <v>0.32708333333333334</v>
      </c>
      <c r="F24" s="9">
        <v>0.33750000000000002</v>
      </c>
      <c r="G24" s="9">
        <v>0.34027777777777773</v>
      </c>
      <c r="H24" s="9">
        <v>0.34236111111111112</v>
      </c>
      <c r="I24" s="19"/>
      <c r="K24" s="17">
        <v>0.7631944444444444</v>
      </c>
      <c r="L24" s="17">
        <v>0.76527777777777783</v>
      </c>
      <c r="M24" s="17">
        <v>0.77222222222222225</v>
      </c>
      <c r="N24" s="17">
        <v>0.78333333333333333</v>
      </c>
      <c r="O24" s="17">
        <v>0.78888888888888886</v>
      </c>
      <c r="P24" s="17">
        <v>0.79166666666666663</v>
      </c>
    </row>
    <row r="25" spans="1:18">
      <c r="A25" s="1" t="s">
        <v>37</v>
      </c>
      <c r="B25" s="10">
        <v>38678</v>
      </c>
      <c r="C25" s="9">
        <v>0.31805555555555554</v>
      </c>
      <c r="D25" s="9" t="s">
        <v>7</v>
      </c>
      <c r="E25" s="9">
        <v>0.32847222222222222</v>
      </c>
      <c r="F25" s="9">
        <v>0.33750000000000002</v>
      </c>
      <c r="G25" s="9">
        <v>0.34097222222222223</v>
      </c>
      <c r="H25" s="9">
        <v>0.34375</v>
      </c>
      <c r="I25" s="19"/>
      <c r="K25" s="17">
        <v>0.7631944444444444</v>
      </c>
      <c r="L25" s="17">
        <v>0.76527777777777783</v>
      </c>
      <c r="M25" s="17">
        <v>0.7729166666666667</v>
      </c>
      <c r="N25" s="17">
        <v>0.78611111111111109</v>
      </c>
      <c r="O25" s="17">
        <v>0.79166666666666663</v>
      </c>
      <c r="P25" s="17">
        <v>0.79583333333333339</v>
      </c>
      <c r="R25" s="18" t="s">
        <v>56</v>
      </c>
    </row>
    <row r="26" spans="1:18">
      <c r="A26" s="1" t="s">
        <v>38</v>
      </c>
      <c r="B26" s="10">
        <v>38679</v>
      </c>
      <c r="C26" s="9">
        <v>0.3215277777777778</v>
      </c>
      <c r="D26" s="9">
        <v>0.32847222222222222</v>
      </c>
      <c r="E26" s="9">
        <v>0.33611111111111108</v>
      </c>
      <c r="F26" s="9">
        <v>0.34861111111111115</v>
      </c>
      <c r="G26" s="9">
        <v>0.3520833333333333</v>
      </c>
      <c r="H26" s="9">
        <v>0.35416666666666669</v>
      </c>
      <c r="I26" s="19" t="s">
        <v>57</v>
      </c>
      <c r="K26" s="17">
        <v>0.78263888888888899</v>
      </c>
      <c r="L26" s="17">
        <v>0.8222222222222223</v>
      </c>
      <c r="M26" s="17">
        <v>0.82499999999999996</v>
      </c>
      <c r="N26" s="17">
        <v>0.8354166666666667</v>
      </c>
      <c r="O26" s="17">
        <v>0.84027777777777779</v>
      </c>
      <c r="P26" s="17">
        <v>0.84305555555555556</v>
      </c>
      <c r="Q26" s="17">
        <f>K26+AVERAGE(K58:K78)</f>
        <v>0.78494176763407542</v>
      </c>
      <c r="R26" s="1" t="s">
        <v>58</v>
      </c>
    </row>
    <row r="27" spans="1:18">
      <c r="A27" s="1" t="s">
        <v>43</v>
      </c>
      <c r="B27" s="10">
        <v>38691</v>
      </c>
      <c r="C27" s="9">
        <v>0.31805555555555554</v>
      </c>
      <c r="D27" s="9">
        <v>0.32291666666666669</v>
      </c>
      <c r="E27" s="9">
        <v>0.32916666666666666</v>
      </c>
      <c r="F27" s="9">
        <v>0.34097222222222223</v>
      </c>
      <c r="G27" s="9">
        <v>0.34375</v>
      </c>
      <c r="H27" s="9">
        <v>0.34652777777777777</v>
      </c>
      <c r="I27" s="19"/>
      <c r="K27" s="17">
        <v>0.79513888888888884</v>
      </c>
      <c r="L27" s="17">
        <v>0.82152777777777775</v>
      </c>
      <c r="M27" s="17">
        <v>0.82430555555555562</v>
      </c>
      <c r="N27" s="17">
        <v>0.83472222222222225</v>
      </c>
      <c r="O27" s="17">
        <v>0.84097222222222223</v>
      </c>
      <c r="P27" s="17">
        <v>0.84236111111111101</v>
      </c>
      <c r="Q27" s="17">
        <f>K27+AVERAGE(K58:K79)</f>
        <v>0.79744176763407526</v>
      </c>
      <c r="R27" s="1" t="s">
        <v>49</v>
      </c>
    </row>
    <row r="28" spans="1:18">
      <c r="A28" s="1" t="s">
        <v>37</v>
      </c>
      <c r="B28" s="10">
        <v>38692</v>
      </c>
      <c r="C28" s="9">
        <v>0.3215277777777778</v>
      </c>
      <c r="D28" s="9">
        <v>0.32500000000000001</v>
      </c>
      <c r="E28" s="9">
        <v>0.33194444444444443</v>
      </c>
      <c r="F28" s="9">
        <v>0.34236111111111112</v>
      </c>
      <c r="G28" s="9" t="s">
        <v>7</v>
      </c>
      <c r="H28" s="9">
        <v>0.34722222222222227</v>
      </c>
      <c r="I28" s="19"/>
      <c r="K28" s="17">
        <v>0.7680555555555556</v>
      </c>
      <c r="L28" s="17">
        <v>0.77638888888888891</v>
      </c>
      <c r="M28" s="17">
        <v>0.77916666666666667</v>
      </c>
      <c r="N28" s="17">
        <v>0.79027777777777775</v>
      </c>
      <c r="O28" s="17">
        <v>0.79652777777777783</v>
      </c>
      <c r="P28" s="17">
        <v>0.80138888888888893</v>
      </c>
      <c r="Q28" s="17">
        <f>K28+K79</f>
        <v>0.77035843430074202</v>
      </c>
      <c r="R28" s="1" t="s">
        <v>59</v>
      </c>
    </row>
    <row r="29" spans="1:18">
      <c r="A29" s="1" t="s">
        <v>38</v>
      </c>
      <c r="B29" s="10">
        <v>38693</v>
      </c>
      <c r="C29" s="9">
        <v>0.3298611111111111</v>
      </c>
      <c r="D29" s="9">
        <v>0.3347222222222222</v>
      </c>
      <c r="E29" s="9">
        <v>0.34166666666666662</v>
      </c>
      <c r="F29" s="9">
        <v>0.3520833333333333</v>
      </c>
      <c r="G29" s="9">
        <v>0.35555555555555557</v>
      </c>
      <c r="H29" s="9">
        <v>0.3576388888888889</v>
      </c>
      <c r="I29" s="19"/>
      <c r="K29" s="17">
        <v>0.70972222222222225</v>
      </c>
      <c r="L29" s="17">
        <v>0.71180555555555547</v>
      </c>
      <c r="M29" s="17">
        <v>0.71875</v>
      </c>
      <c r="N29" s="17">
        <v>0.73055555555555562</v>
      </c>
      <c r="O29" s="17">
        <v>0.74375000000000002</v>
      </c>
      <c r="P29" s="17">
        <v>0.74652777777777779</v>
      </c>
      <c r="Q29" s="17"/>
    </row>
    <row r="30" spans="1:18">
      <c r="A30" s="1" t="s">
        <v>22</v>
      </c>
      <c r="B30" s="10">
        <v>38694</v>
      </c>
      <c r="C30" s="9">
        <v>0.32569444444444445</v>
      </c>
      <c r="D30" s="9">
        <v>0.32916666666666666</v>
      </c>
      <c r="E30" s="9">
        <v>0.33611111111111108</v>
      </c>
      <c r="F30" s="9">
        <v>0.34652777777777777</v>
      </c>
      <c r="G30" s="9">
        <v>0.35</v>
      </c>
      <c r="H30" s="9">
        <v>0.35138888888888892</v>
      </c>
      <c r="I30" s="19"/>
      <c r="K30" s="17" t="s">
        <v>60</v>
      </c>
      <c r="L30" s="17" t="s">
        <v>60</v>
      </c>
      <c r="M30" s="17" t="s">
        <v>60</v>
      </c>
      <c r="N30" s="17" t="s">
        <v>60</v>
      </c>
      <c r="O30" s="17" t="s">
        <v>60</v>
      </c>
      <c r="P30" s="17" t="s">
        <v>60</v>
      </c>
      <c r="Q30" s="17"/>
    </row>
    <row r="31" spans="1:18">
      <c r="A31" s="1" t="s">
        <v>23</v>
      </c>
      <c r="B31" s="10">
        <v>38695</v>
      </c>
      <c r="C31" s="19"/>
      <c r="D31" s="9"/>
      <c r="E31" s="9"/>
      <c r="F31" s="9"/>
      <c r="G31" s="9"/>
      <c r="H31" s="9"/>
      <c r="I31" s="19"/>
      <c r="K31" s="17">
        <v>0.7715277777777777</v>
      </c>
      <c r="L31" s="17">
        <v>0.77361111111111114</v>
      </c>
      <c r="M31" s="17">
        <v>0.77986111111111101</v>
      </c>
      <c r="N31" s="17">
        <v>0.80069444444444438</v>
      </c>
      <c r="O31" s="17">
        <v>0.80694444444444446</v>
      </c>
      <c r="P31" s="17">
        <v>0.8125</v>
      </c>
      <c r="Q31" s="17"/>
    </row>
    <row r="32" spans="1:18">
      <c r="A32" s="1" t="s">
        <v>43</v>
      </c>
      <c r="B32" s="10">
        <v>38698</v>
      </c>
      <c r="C32" s="9">
        <v>0.33333333333333331</v>
      </c>
      <c r="D32" s="9">
        <v>0.33888888888888885</v>
      </c>
      <c r="E32" s="9">
        <v>0.3444444444444445</v>
      </c>
      <c r="F32" s="9">
        <v>0.35416666666666669</v>
      </c>
      <c r="G32" s="9">
        <v>0.3576388888888889</v>
      </c>
      <c r="H32" s="9">
        <v>0.36041666666666666</v>
      </c>
      <c r="I32" s="19" t="s">
        <v>52</v>
      </c>
      <c r="K32" s="17">
        <v>0.77569444444444446</v>
      </c>
      <c r="L32" s="17">
        <v>0.77777777777777779</v>
      </c>
      <c r="M32" s="17">
        <v>0.78125</v>
      </c>
      <c r="N32" s="17">
        <v>0.79166666666666663</v>
      </c>
      <c r="O32" s="17">
        <v>0.79791666666666661</v>
      </c>
      <c r="P32" s="17">
        <v>0.8</v>
      </c>
      <c r="Q32" s="17"/>
    </row>
    <row r="33" spans="1:18">
      <c r="A33" s="1" t="s">
        <v>37</v>
      </c>
      <c r="B33" s="10">
        <v>38699</v>
      </c>
      <c r="C33" s="17">
        <v>0.31944444444444448</v>
      </c>
      <c r="D33" s="17">
        <v>0.32569444444444445</v>
      </c>
      <c r="E33" s="17">
        <v>0.33055555555555555</v>
      </c>
      <c r="F33" s="17">
        <v>0.34166666666666662</v>
      </c>
      <c r="G33" s="17">
        <v>0.34513888888888888</v>
      </c>
      <c r="H33" s="17">
        <v>0.34722222222222227</v>
      </c>
      <c r="I33" s="18" t="s">
        <v>52</v>
      </c>
      <c r="K33" s="17">
        <v>0.73472222222222217</v>
      </c>
      <c r="L33" s="17">
        <v>0.78611111111111109</v>
      </c>
      <c r="M33" s="17">
        <v>0.78888888888888886</v>
      </c>
      <c r="N33" s="17">
        <v>0.7993055555555556</v>
      </c>
      <c r="O33" s="17">
        <v>0.80486111111111114</v>
      </c>
      <c r="P33" s="17">
        <v>0.80763888888888891</v>
      </c>
      <c r="Q33" s="17">
        <f>K33+AVERAGE(K66:K76)</f>
        <v>0.73703529376606292</v>
      </c>
      <c r="R33" s="1" t="s">
        <v>58</v>
      </c>
    </row>
    <row r="34" spans="1:18">
      <c r="A34" s="1" t="s">
        <v>38</v>
      </c>
      <c r="B34" s="10">
        <v>38700</v>
      </c>
      <c r="C34" s="17">
        <v>0.32708333333333334</v>
      </c>
      <c r="D34" s="17">
        <v>0.33263888888888887</v>
      </c>
      <c r="E34" s="17">
        <v>0.33750000000000002</v>
      </c>
      <c r="F34" s="17">
        <v>0.34861111111111115</v>
      </c>
      <c r="G34" s="17">
        <v>0.3527777777777778</v>
      </c>
      <c r="H34" s="17">
        <v>0.35555555555555557</v>
      </c>
      <c r="I34" s="18" t="s">
        <v>52</v>
      </c>
      <c r="K34" s="17">
        <v>0.75902777777777775</v>
      </c>
      <c r="L34" s="17">
        <v>0.76111111111111107</v>
      </c>
      <c r="M34" s="17">
        <v>0.76458333333333339</v>
      </c>
      <c r="N34" s="17">
        <v>0.77708333333333324</v>
      </c>
      <c r="O34" s="17">
        <v>0.78402777777777777</v>
      </c>
      <c r="P34" s="17">
        <v>0.78680555555555554</v>
      </c>
    </row>
    <row r="35" spans="1:18">
      <c r="A35" s="1" t="s">
        <v>22</v>
      </c>
      <c r="B35" s="10">
        <v>38701</v>
      </c>
      <c r="C35" s="17">
        <v>0.33194444444444443</v>
      </c>
      <c r="D35" s="17">
        <v>0.33611111111111108</v>
      </c>
      <c r="E35" s="17">
        <v>0.34166666666666662</v>
      </c>
      <c r="F35" s="17">
        <v>0.3520833333333333</v>
      </c>
      <c r="G35" s="17">
        <v>0.35555555555555557</v>
      </c>
      <c r="H35" s="17">
        <v>0.3576388888888889</v>
      </c>
      <c r="I35" s="18" t="s">
        <v>52</v>
      </c>
      <c r="K35" s="17">
        <v>0.78680555555555554</v>
      </c>
      <c r="L35" s="17">
        <v>0.79236111111111107</v>
      </c>
      <c r="M35" s="17">
        <v>0.79583333333333339</v>
      </c>
      <c r="N35" s="17">
        <v>0.80625000000000002</v>
      </c>
      <c r="O35" s="17">
        <v>0.8125</v>
      </c>
      <c r="P35" s="17">
        <v>0.82499999999999996</v>
      </c>
      <c r="Q35" s="17">
        <v>0.78888888888888886</v>
      </c>
      <c r="R35" s="1" t="s">
        <v>61</v>
      </c>
    </row>
    <row r="36" spans="1:18">
      <c r="A36" s="1" t="s">
        <v>23</v>
      </c>
      <c r="B36" s="10">
        <v>38702</v>
      </c>
      <c r="C36" s="17">
        <v>0.31874999999999998</v>
      </c>
      <c r="D36" s="17">
        <v>0.32291666666666669</v>
      </c>
      <c r="E36" s="17">
        <v>0.32916666666666666</v>
      </c>
      <c r="F36" s="17">
        <v>0.34583333333333338</v>
      </c>
      <c r="G36" s="17">
        <v>0.35</v>
      </c>
      <c r="H36" s="17">
        <v>0.3527777777777778</v>
      </c>
      <c r="I36" s="18" t="s">
        <v>52</v>
      </c>
      <c r="K36" s="1" t="s">
        <v>7</v>
      </c>
    </row>
    <row r="37" spans="1:18">
      <c r="A37" s="1" t="s">
        <v>43</v>
      </c>
      <c r="B37" s="10">
        <v>38705</v>
      </c>
      <c r="C37" s="17">
        <v>0.32708333333333334</v>
      </c>
      <c r="D37" s="17">
        <v>0.33263888888888887</v>
      </c>
      <c r="E37" s="17">
        <v>0.33819444444444446</v>
      </c>
      <c r="F37" s="17">
        <v>0.35486111111111113</v>
      </c>
      <c r="G37" s="17">
        <v>0.35902777777777778</v>
      </c>
      <c r="H37" s="17">
        <v>0.3611111111111111</v>
      </c>
      <c r="I37" s="18" t="s">
        <v>52</v>
      </c>
      <c r="K37" s="17">
        <v>0.77083333333333337</v>
      </c>
      <c r="L37" s="17">
        <v>0.77361111111111114</v>
      </c>
      <c r="M37" s="17">
        <v>0.78749999999999998</v>
      </c>
      <c r="N37" s="17">
        <v>0.79583333333333339</v>
      </c>
      <c r="O37" s="1" t="s">
        <v>7</v>
      </c>
      <c r="P37" s="17">
        <v>0.80138888888888893</v>
      </c>
    </row>
    <row r="38" spans="1:18">
      <c r="A38" s="1" t="s">
        <v>37</v>
      </c>
      <c r="B38" s="10">
        <v>38706</v>
      </c>
      <c r="C38" s="17">
        <v>0.36736111111111108</v>
      </c>
      <c r="D38" s="17">
        <v>0.37222222222222223</v>
      </c>
      <c r="E38" s="17">
        <v>0.37708333333333338</v>
      </c>
      <c r="F38" s="17">
        <v>0.38680555555555557</v>
      </c>
      <c r="G38" s="17">
        <v>0.39027777777777778</v>
      </c>
      <c r="H38" s="17">
        <v>0.39305555555555555</v>
      </c>
      <c r="I38" s="18" t="s">
        <v>52</v>
      </c>
    </row>
    <row r="39" spans="1:18">
      <c r="A39" s="1" t="s">
        <v>37</v>
      </c>
      <c r="B39" s="10">
        <v>38720</v>
      </c>
      <c r="C39" s="17">
        <v>0.33819444444444446</v>
      </c>
      <c r="D39" s="17">
        <v>0.34375</v>
      </c>
      <c r="E39" s="17">
        <v>0.34861111111111115</v>
      </c>
      <c r="F39" s="17"/>
      <c r="G39" s="17"/>
      <c r="H39" s="17">
        <v>0.36527777777777781</v>
      </c>
      <c r="I39" s="18" t="s">
        <v>52</v>
      </c>
      <c r="K39" s="17">
        <v>0.74444444444444446</v>
      </c>
      <c r="L39" s="17">
        <v>0.74791666666666667</v>
      </c>
      <c r="M39" s="17">
        <v>0.75069444444444444</v>
      </c>
      <c r="N39" s="17">
        <v>0.76597222222222217</v>
      </c>
      <c r="O39" s="17">
        <v>0.77222222222222225</v>
      </c>
      <c r="P39" s="17">
        <v>0.77569444444444446</v>
      </c>
    </row>
    <row r="40" spans="1:18">
      <c r="A40" s="1" t="s">
        <v>38</v>
      </c>
      <c r="B40" s="10">
        <v>38721</v>
      </c>
      <c r="C40" s="17">
        <v>0.32361111111111113</v>
      </c>
      <c r="D40" s="17">
        <v>0.32916666666666666</v>
      </c>
      <c r="E40" s="17">
        <v>0.3347222222222222</v>
      </c>
      <c r="F40" s="17">
        <v>0.34583333333333338</v>
      </c>
      <c r="G40" s="17">
        <v>0.34930555555555554</v>
      </c>
      <c r="H40" s="17">
        <v>0.35138888888888892</v>
      </c>
      <c r="I40" s="18" t="s">
        <v>52</v>
      </c>
      <c r="K40" s="17">
        <v>0.77222222222222225</v>
      </c>
      <c r="L40" s="17">
        <v>0.77430555555555547</v>
      </c>
      <c r="M40" s="17">
        <v>0.77708333333333324</v>
      </c>
      <c r="N40" s="17">
        <v>0.78749999999999998</v>
      </c>
      <c r="O40" s="17">
        <v>0.79374999999999996</v>
      </c>
      <c r="P40" s="17">
        <v>0.79652777777777783</v>
      </c>
    </row>
    <row r="41" spans="1:18">
      <c r="A41" s="1" t="s">
        <v>22</v>
      </c>
      <c r="B41" s="10">
        <v>38722</v>
      </c>
      <c r="C41" s="17">
        <v>0.32569444444444445</v>
      </c>
      <c r="D41" s="17">
        <v>0.3298611111111111</v>
      </c>
      <c r="E41" s="17">
        <v>0.3354166666666667</v>
      </c>
      <c r="F41" s="17">
        <v>0.34513888888888888</v>
      </c>
      <c r="G41" s="17">
        <v>0.35</v>
      </c>
      <c r="H41" s="17">
        <v>0.3520833333333333</v>
      </c>
      <c r="I41" s="18" t="s">
        <v>52</v>
      </c>
      <c r="K41" s="17">
        <v>0.72222222222222221</v>
      </c>
      <c r="L41" s="17">
        <v>0.72499999999999998</v>
      </c>
      <c r="M41" s="17">
        <v>0.7284722222222223</v>
      </c>
      <c r="N41" s="17">
        <v>0.73888888888888893</v>
      </c>
      <c r="O41" s="17">
        <v>0.74722222222222223</v>
      </c>
      <c r="P41" s="17">
        <v>0.74930555555555556</v>
      </c>
    </row>
    <row r="42" spans="1:18">
      <c r="A42" s="1" t="s">
        <v>23</v>
      </c>
      <c r="B42" s="10">
        <v>38723</v>
      </c>
      <c r="C42" s="17">
        <v>0.3263888888888889</v>
      </c>
      <c r="D42" s="17">
        <v>0.33055555555555555</v>
      </c>
      <c r="E42" s="17">
        <v>0.3354166666666667</v>
      </c>
      <c r="F42" s="17">
        <v>0.34583333333333338</v>
      </c>
      <c r="G42" s="17">
        <v>0.34930555555555554</v>
      </c>
      <c r="H42" s="17">
        <v>0.35138888888888892</v>
      </c>
      <c r="I42" s="18" t="s">
        <v>52</v>
      </c>
    </row>
    <row r="43" spans="1:18">
      <c r="A43" s="1" t="s">
        <v>43</v>
      </c>
      <c r="B43" s="10">
        <v>38726</v>
      </c>
      <c r="C43" s="17">
        <v>0.32569444444444445</v>
      </c>
      <c r="D43" s="17"/>
      <c r="E43" s="17">
        <v>0.34652777777777777</v>
      </c>
      <c r="F43" s="17">
        <v>0.35694444444444445</v>
      </c>
      <c r="G43" s="17"/>
      <c r="H43" s="17">
        <v>0.36249999999999999</v>
      </c>
      <c r="I43" s="18" t="s">
        <v>52</v>
      </c>
      <c r="K43" s="17">
        <v>0.74930555555555556</v>
      </c>
      <c r="L43" s="17">
        <v>0.75138888888888899</v>
      </c>
      <c r="M43" s="17">
        <v>0.75486111111111109</v>
      </c>
      <c r="N43" s="17">
        <v>0.76527777777777783</v>
      </c>
      <c r="O43" s="17">
        <v>0.77083333333333337</v>
      </c>
      <c r="P43" s="17">
        <v>0.7729166666666667</v>
      </c>
    </row>
    <row r="44" spans="1:18">
      <c r="A44" s="1" t="s">
        <v>37</v>
      </c>
      <c r="B44" s="10">
        <v>38727</v>
      </c>
      <c r="C44" s="17">
        <v>0.32847222222222222</v>
      </c>
      <c r="D44" s="17">
        <v>0.33333333333333331</v>
      </c>
      <c r="E44" s="17">
        <v>0.33819444444444446</v>
      </c>
      <c r="F44" s="17">
        <v>0.34930555555555554</v>
      </c>
      <c r="G44" s="17">
        <v>0.3527777777777778</v>
      </c>
      <c r="H44" s="17">
        <v>0.35486111111111113</v>
      </c>
      <c r="I44" s="18" t="s">
        <v>52</v>
      </c>
      <c r="K44" s="17">
        <v>0.7583333333333333</v>
      </c>
      <c r="L44" s="17"/>
      <c r="M44" s="17">
        <v>0.7631944444444444</v>
      </c>
      <c r="N44" s="17">
        <v>0.77500000000000002</v>
      </c>
      <c r="O44" s="17">
        <v>0.78263888888888899</v>
      </c>
      <c r="P44" s="17">
        <v>0.78680555555555554</v>
      </c>
    </row>
    <row r="45" spans="1:18">
      <c r="A45" s="1" t="s">
        <v>38</v>
      </c>
      <c r="B45" s="10">
        <v>38728</v>
      </c>
      <c r="C45" s="17">
        <v>0.31458333333333333</v>
      </c>
      <c r="D45" s="17">
        <v>0.31874999999999998</v>
      </c>
      <c r="E45" s="17">
        <v>0.32500000000000001</v>
      </c>
      <c r="F45" s="17">
        <v>0.34027777777777773</v>
      </c>
      <c r="G45" s="17">
        <v>0.34375</v>
      </c>
      <c r="H45" s="17">
        <v>0.34583333333333338</v>
      </c>
      <c r="I45" s="18" t="s">
        <v>52</v>
      </c>
      <c r="K45" s="17"/>
      <c r="L45" s="17"/>
      <c r="M45" s="17"/>
      <c r="N45" s="17"/>
      <c r="O45" s="17"/>
      <c r="P45" s="17"/>
    </row>
    <row r="46" spans="1:18">
      <c r="A46" s="1" t="s">
        <v>43</v>
      </c>
      <c r="B46" s="10">
        <v>38733</v>
      </c>
      <c r="C46" s="17">
        <v>0.32083333333333336</v>
      </c>
      <c r="D46" s="17">
        <v>0.3263888888888889</v>
      </c>
      <c r="E46" s="17">
        <v>0.33055555555555555</v>
      </c>
      <c r="F46" s="17">
        <v>0.34097222222222223</v>
      </c>
      <c r="G46" s="17">
        <v>0.3444444444444445</v>
      </c>
      <c r="H46" s="17">
        <v>0.34652777777777777</v>
      </c>
      <c r="I46" s="18" t="s">
        <v>52</v>
      </c>
      <c r="K46" s="17"/>
      <c r="L46" s="17"/>
      <c r="M46" s="17"/>
      <c r="N46" s="17"/>
      <c r="O46" s="17"/>
      <c r="P46" s="17"/>
    </row>
    <row r="47" spans="1:18">
      <c r="A47" s="1" t="s">
        <v>37</v>
      </c>
      <c r="B47" s="10">
        <v>38734</v>
      </c>
      <c r="C47" s="17">
        <v>0.32569444444444445</v>
      </c>
      <c r="D47" s="17">
        <v>0.33055555555555555</v>
      </c>
      <c r="E47" s="17">
        <v>0.33680555555555558</v>
      </c>
      <c r="F47" s="17">
        <v>0.34722222222222227</v>
      </c>
      <c r="G47" s="17">
        <v>0.35</v>
      </c>
      <c r="H47" s="17">
        <v>0.3520833333333333</v>
      </c>
      <c r="I47" s="18" t="s">
        <v>52</v>
      </c>
      <c r="K47" s="17">
        <v>0.73472222222222217</v>
      </c>
      <c r="L47" s="17">
        <v>0.73958333333333337</v>
      </c>
      <c r="M47" s="17"/>
      <c r="N47" s="17">
        <v>0.74930555555555556</v>
      </c>
      <c r="O47" s="17">
        <v>0.75694444444444453</v>
      </c>
      <c r="P47" s="17">
        <v>0.76041666666666663</v>
      </c>
    </row>
    <row r="48" spans="1:18">
      <c r="A48" s="1" t="s">
        <v>38</v>
      </c>
      <c r="B48" s="10">
        <v>38735</v>
      </c>
      <c r="C48" s="17">
        <v>0.31944444444444448</v>
      </c>
      <c r="D48" s="17">
        <v>0.32361111111111113</v>
      </c>
      <c r="E48" s="17">
        <v>0.32916666666666666</v>
      </c>
      <c r="F48" s="17">
        <v>0.33958333333333335</v>
      </c>
      <c r="G48" s="17">
        <v>0.3430555555555555</v>
      </c>
      <c r="H48" s="17">
        <v>0.34513888888888888</v>
      </c>
      <c r="I48" s="18" t="s">
        <v>52</v>
      </c>
    </row>
    <row r="49" spans="1:34">
      <c r="A49" s="1" t="s">
        <v>22</v>
      </c>
      <c r="C49" s="17"/>
      <c r="D49" s="17"/>
      <c r="E49" s="17"/>
      <c r="F49" s="17"/>
      <c r="G49" s="17"/>
      <c r="H49" s="17"/>
      <c r="I49" s="18"/>
    </row>
    <row r="50" spans="1:34">
      <c r="A50" s="1" t="s">
        <v>23</v>
      </c>
      <c r="B50" s="10">
        <v>38737</v>
      </c>
      <c r="C50" s="17">
        <v>0.32361111111111113</v>
      </c>
      <c r="D50" s="17">
        <v>0.33333333333333331</v>
      </c>
      <c r="E50" s="17">
        <v>0.33888888888888885</v>
      </c>
      <c r="F50" s="17">
        <v>0.34930555555555554</v>
      </c>
      <c r="G50" s="17">
        <v>0.3520833333333333</v>
      </c>
      <c r="H50" s="17">
        <v>0.35416666666666669</v>
      </c>
      <c r="I50" s="18" t="s">
        <v>63</v>
      </c>
    </row>
    <row r="51" spans="1:34">
      <c r="A51" s="1" t="s">
        <v>43</v>
      </c>
      <c r="B51" s="10">
        <v>38740</v>
      </c>
      <c r="C51" s="17">
        <v>0.38611111111111113</v>
      </c>
      <c r="D51" s="17">
        <v>0.39513888888888887</v>
      </c>
      <c r="E51" s="17">
        <v>0.40416666666666662</v>
      </c>
      <c r="F51" s="17">
        <v>0.41388888888888892</v>
      </c>
      <c r="G51" s="17">
        <v>0.41736111111111113</v>
      </c>
      <c r="H51" s="17">
        <v>0.41944444444444445</v>
      </c>
      <c r="I51" s="18" t="s">
        <v>64</v>
      </c>
    </row>
    <row r="52" spans="1:34">
      <c r="A52" s="1" t="s">
        <v>37</v>
      </c>
      <c r="B52" s="10">
        <v>38741</v>
      </c>
      <c r="C52" s="17">
        <v>0.32777777777777778</v>
      </c>
      <c r="D52" s="17">
        <v>0.33263888888888887</v>
      </c>
      <c r="E52" s="17">
        <v>0.33750000000000002</v>
      </c>
      <c r="F52" s="17">
        <v>0.34861111111111115</v>
      </c>
      <c r="G52" s="17">
        <v>0.3527777777777778</v>
      </c>
      <c r="H52" s="17">
        <v>0.35486111111111113</v>
      </c>
      <c r="I52" s="18" t="s">
        <v>52</v>
      </c>
    </row>
    <row r="53" spans="1:34">
      <c r="C53" s="17"/>
      <c r="D53" s="17"/>
      <c r="E53" s="17"/>
      <c r="F53" s="17"/>
      <c r="G53" s="17"/>
      <c r="H53" s="17"/>
      <c r="I53" s="18"/>
    </row>
    <row r="55" spans="1:34" s="15" customFormat="1">
      <c r="A55" s="13"/>
      <c r="B55" s="14"/>
      <c r="C55" s="11" t="s">
        <v>26</v>
      </c>
      <c r="D55" s="11" t="s">
        <v>27</v>
      </c>
      <c r="E55" s="11" t="s">
        <v>31</v>
      </c>
      <c r="F55" s="11" t="s">
        <v>32</v>
      </c>
      <c r="G55" s="11" t="s">
        <v>28</v>
      </c>
      <c r="H55" s="11" t="s">
        <v>29</v>
      </c>
      <c r="I55" s="11" t="s">
        <v>40</v>
      </c>
      <c r="J55" s="13"/>
      <c r="K55" s="11" t="s">
        <v>30</v>
      </c>
      <c r="L55" s="11" t="s">
        <v>45</v>
      </c>
      <c r="M55" s="11" t="s">
        <v>46</v>
      </c>
      <c r="N55" s="11" t="s">
        <v>33</v>
      </c>
      <c r="O55" s="11" t="s">
        <v>34</v>
      </c>
      <c r="P55" s="13" t="s">
        <v>36</v>
      </c>
      <c r="Q55" s="13" t="s">
        <v>40</v>
      </c>
      <c r="T55" s="11" t="s">
        <v>26</v>
      </c>
      <c r="U55" s="11" t="s">
        <v>27</v>
      </c>
      <c r="V55" s="11" t="s">
        <v>31</v>
      </c>
      <c r="W55" s="11" t="s">
        <v>32</v>
      </c>
      <c r="X55" s="11" t="s">
        <v>28</v>
      </c>
      <c r="Y55" s="11" t="s">
        <v>29</v>
      </c>
      <c r="Z55" s="11" t="s">
        <v>40</v>
      </c>
      <c r="AA55" s="11"/>
      <c r="AB55" s="11" t="s">
        <v>30</v>
      </c>
      <c r="AC55" s="11" t="s">
        <v>45</v>
      </c>
      <c r="AD55" s="11" t="s">
        <v>46</v>
      </c>
      <c r="AE55" s="11" t="s">
        <v>33</v>
      </c>
      <c r="AF55" s="11" t="s">
        <v>34</v>
      </c>
      <c r="AG55" s="13" t="s">
        <v>36</v>
      </c>
      <c r="AH55" s="13" t="s">
        <v>40</v>
      </c>
    </row>
    <row r="56" spans="1:34">
      <c r="A56" s="1" t="str">
        <f t="shared" ref="A56:B83" si="0">A3</f>
        <v>Thu</v>
      </c>
      <c r="B56" s="10">
        <f t="shared" si="0"/>
        <v>38624</v>
      </c>
      <c r="C56" s="9">
        <f>D3-C3</f>
        <v>6.2500000000000333E-3</v>
      </c>
      <c r="D56" s="9">
        <f>E3-D3</f>
        <v>6.9444444444444198E-3</v>
      </c>
      <c r="E56" s="9">
        <f>F3-E3</f>
        <v>1.1111111111111127E-2</v>
      </c>
      <c r="F56" s="9">
        <f>G3-F3</f>
        <v>3.4722222222222099E-3</v>
      </c>
      <c r="G56" s="9">
        <f>H3-G3</f>
        <v>2.0833333333333259E-3</v>
      </c>
      <c r="H56" s="9">
        <f t="shared" ref="H56:H61" si="1">H3-D3</f>
        <v>2.3611111111111083E-2</v>
      </c>
      <c r="I56" s="9">
        <f>H3-C3</f>
        <v>2.9861111111111116E-2</v>
      </c>
      <c r="K56" s="9">
        <f>L3-K3</f>
        <v>1.388888888888884E-3</v>
      </c>
      <c r="L56" s="9">
        <f>M3-L3</f>
        <v>1.5277777777777835E-2</v>
      </c>
      <c r="M56" s="9">
        <f>N3-M3</f>
        <v>1.8055555555555491E-2</v>
      </c>
      <c r="N56" s="9">
        <f>O3-N3</f>
        <v>9.0277777777778567E-3</v>
      </c>
      <c r="O56" s="9" t="s">
        <v>7</v>
      </c>
      <c r="P56" s="9">
        <f>O3-K3</f>
        <v>4.3750000000000067E-2</v>
      </c>
      <c r="Q56" s="9" t="s">
        <v>7</v>
      </c>
    </row>
    <row r="57" spans="1:34">
      <c r="A57" s="1" t="str">
        <f t="shared" si="0"/>
        <v>Fri</v>
      </c>
      <c r="B57" s="10">
        <f t="shared" si="0"/>
        <v>38625</v>
      </c>
      <c r="C57" s="9" t="s">
        <v>7</v>
      </c>
      <c r="D57" s="9">
        <f>E4-D4</f>
        <v>6.9444444444444198E-3</v>
      </c>
      <c r="E57" s="9">
        <f>F4-E4</f>
        <v>1.1805555555555569E-2</v>
      </c>
      <c r="F57" s="9">
        <f>G4-F4</f>
        <v>2.7777777777777679E-3</v>
      </c>
      <c r="G57" s="9">
        <f>H4-G4</f>
        <v>2.7777777777777679E-3</v>
      </c>
      <c r="H57" s="9">
        <f t="shared" si="1"/>
        <v>2.4305555555555525E-2</v>
      </c>
      <c r="I57" s="9" t="s">
        <v>7</v>
      </c>
      <c r="K57" s="9" t="s">
        <v>7</v>
      </c>
      <c r="L57" s="9" t="s">
        <v>7</v>
      </c>
      <c r="M57" s="9" t="s">
        <v>7</v>
      </c>
      <c r="N57" s="9" t="s">
        <v>7</v>
      </c>
      <c r="O57" s="9" t="s">
        <v>7</v>
      </c>
      <c r="P57" s="9" t="s">
        <v>7</v>
      </c>
      <c r="Q57" s="9" t="s">
        <v>7</v>
      </c>
    </row>
    <row r="58" spans="1:34">
      <c r="A58" s="1" t="str">
        <f t="shared" si="0"/>
        <v>Tue</v>
      </c>
      <c r="B58" s="10">
        <f t="shared" si="0"/>
        <v>38650</v>
      </c>
      <c r="C58" s="9">
        <f t="shared" ref="C58:D60" si="2">D5-C5</f>
        <v>5.5555555555555358E-3</v>
      </c>
      <c r="D58" s="9">
        <f t="shared" si="2"/>
        <v>9.0277777777778012E-3</v>
      </c>
      <c r="E58" s="9" t="s">
        <v>7</v>
      </c>
      <c r="F58" s="9" t="s">
        <v>7</v>
      </c>
      <c r="G58" s="9">
        <f t="shared" ref="G58:G64" si="3">H5-G5</f>
        <v>2.0833333333333259E-3</v>
      </c>
      <c r="H58" s="9">
        <f t="shared" si="1"/>
        <v>3.2638888888888884E-2</v>
      </c>
      <c r="I58" s="9">
        <f t="shared" ref="I58:I63" si="4">H5-C5</f>
        <v>3.819444444444442E-2</v>
      </c>
      <c r="K58" s="9">
        <f t="shared" ref="K58:O60" si="5">L5-K5</f>
        <v>2.083333333333437E-3</v>
      </c>
      <c r="L58" s="9">
        <f t="shared" si="5"/>
        <v>3.4722222222223209E-3</v>
      </c>
      <c r="M58" s="9">
        <f t="shared" si="5"/>
        <v>1.1805555555555403E-2</v>
      </c>
      <c r="N58" s="9">
        <f t="shared" si="5"/>
        <v>6.9444444444445308E-3</v>
      </c>
      <c r="O58" s="9">
        <f t="shared" si="5"/>
        <v>3.4722222222222099E-3</v>
      </c>
      <c r="P58" s="9">
        <f t="shared" ref="P58:P63" si="6">O5-K5</f>
        <v>2.4305555555555691E-2</v>
      </c>
      <c r="Q58" s="9">
        <f>P5-K5</f>
        <v>2.7777777777777901E-2</v>
      </c>
    </row>
    <row r="59" spans="1:34">
      <c r="A59" s="1" t="str">
        <f t="shared" si="0"/>
        <v>Wed</v>
      </c>
      <c r="B59" s="10">
        <f t="shared" si="0"/>
        <v>38651</v>
      </c>
      <c r="C59" s="9">
        <f t="shared" si="2"/>
        <v>3.4722222222222099E-3</v>
      </c>
      <c r="D59" s="9">
        <f t="shared" si="2"/>
        <v>6.9444444444444753E-3</v>
      </c>
      <c r="E59" s="9">
        <f t="shared" ref="E59:F61" si="7">F6-E6</f>
        <v>9.7222222222221877E-3</v>
      </c>
      <c r="F59" s="9">
        <f t="shared" si="7"/>
        <v>3.4722222222222654E-3</v>
      </c>
      <c r="G59" s="9">
        <f t="shared" si="3"/>
        <v>2.0833333333332704E-3</v>
      </c>
      <c r="H59" s="9">
        <f t="shared" si="1"/>
        <v>2.2222222222222199E-2</v>
      </c>
      <c r="I59" s="9">
        <f t="shared" si="4"/>
        <v>2.5694444444444409E-2</v>
      </c>
      <c r="K59" s="9">
        <f t="shared" si="5"/>
        <v>2.7777777777777679E-3</v>
      </c>
      <c r="L59" s="9">
        <f t="shared" si="5"/>
        <v>7.6388888888888618E-3</v>
      </c>
      <c r="M59" s="9">
        <f t="shared" si="5"/>
        <v>1.1111111111111183E-2</v>
      </c>
      <c r="N59" s="9">
        <f t="shared" si="5"/>
        <v>6.9444444444444198E-3</v>
      </c>
      <c r="O59" s="9">
        <f t="shared" si="5"/>
        <v>5.5555555555555358E-3</v>
      </c>
      <c r="P59" s="9">
        <f t="shared" si="6"/>
        <v>2.8472222222222232E-2</v>
      </c>
      <c r="Q59" s="9">
        <f>P6-K6</f>
        <v>3.4027777777777768E-2</v>
      </c>
    </row>
    <row r="60" spans="1:34">
      <c r="A60" s="1" t="str">
        <f t="shared" si="0"/>
        <v>Thu</v>
      </c>
      <c r="B60" s="10">
        <f t="shared" si="0"/>
        <v>38652</v>
      </c>
      <c r="C60" s="9">
        <f t="shared" si="2"/>
        <v>5.5555555555555358E-3</v>
      </c>
      <c r="D60" s="9">
        <f t="shared" si="2"/>
        <v>6.9444444444444753E-3</v>
      </c>
      <c r="E60" s="9">
        <f t="shared" si="7"/>
        <v>1.0416666666666685E-2</v>
      </c>
      <c r="F60" s="9">
        <f t="shared" si="7"/>
        <v>3.4722222222221544E-3</v>
      </c>
      <c r="G60" s="9">
        <f t="shared" si="3"/>
        <v>2.0833333333333814E-3</v>
      </c>
      <c r="H60" s="9">
        <f t="shared" si="1"/>
        <v>2.2916666666666696E-2</v>
      </c>
      <c r="I60" s="9">
        <f t="shared" si="4"/>
        <v>2.8472222222222232E-2</v>
      </c>
      <c r="K60" s="9">
        <f t="shared" si="5"/>
        <v>2.0833333333333259E-3</v>
      </c>
      <c r="L60" s="9">
        <f t="shared" si="5"/>
        <v>3.4722222222223209E-3</v>
      </c>
      <c r="M60" s="9">
        <f t="shared" si="5"/>
        <v>1.3194444444444509E-2</v>
      </c>
      <c r="N60" s="9">
        <f t="shared" si="5"/>
        <v>9.7222222222220767E-3</v>
      </c>
      <c r="O60" s="9">
        <f t="shared" si="5"/>
        <v>4.8611111111110938E-3</v>
      </c>
      <c r="P60" s="9">
        <f t="shared" si="6"/>
        <v>2.8472222222222232E-2</v>
      </c>
      <c r="Q60" s="9">
        <f>P7-K7</f>
        <v>3.3333333333333326E-2</v>
      </c>
    </row>
    <row r="61" spans="1:34">
      <c r="A61" s="1" t="str">
        <f t="shared" si="0"/>
        <v>Fri</v>
      </c>
      <c r="B61" s="10">
        <f t="shared" si="0"/>
        <v>38653</v>
      </c>
      <c r="C61" s="9">
        <f t="shared" ref="C61:D64" si="8">D8-C8</f>
        <v>4.1666666666666519E-3</v>
      </c>
      <c r="D61" s="9">
        <f t="shared" si="8"/>
        <v>6.2499999999999778E-3</v>
      </c>
      <c r="E61" s="9">
        <f t="shared" si="7"/>
        <v>1.0416666666666685E-2</v>
      </c>
      <c r="F61" s="9">
        <f t="shared" si="7"/>
        <v>3.4722222222222654E-3</v>
      </c>
      <c r="G61" s="9">
        <f t="shared" si="3"/>
        <v>2.7777777777777679E-3</v>
      </c>
      <c r="H61" s="9">
        <f t="shared" si="1"/>
        <v>2.2916666666666696E-2</v>
      </c>
      <c r="I61" s="9">
        <f t="shared" si="4"/>
        <v>2.7083333333333348E-2</v>
      </c>
      <c r="K61" s="9">
        <f>Q8-K8</f>
        <v>2.7777777777777679E-3</v>
      </c>
      <c r="L61" s="9">
        <f t="shared" ref="L61:N63" si="9">M8-L8</f>
        <v>6.9444444444445308E-3</v>
      </c>
      <c r="M61" s="9">
        <f t="shared" si="9"/>
        <v>1.2500000000000067E-2</v>
      </c>
      <c r="N61" s="9">
        <f t="shared" si="9"/>
        <v>1.6666666666666607E-2</v>
      </c>
      <c r="O61" s="9" t="s">
        <v>7</v>
      </c>
      <c r="P61" s="9">
        <f t="shared" si="6"/>
        <v>4.513888888888884E-2</v>
      </c>
      <c r="Q61" s="9" t="s">
        <v>7</v>
      </c>
    </row>
    <row r="62" spans="1:34">
      <c r="A62" s="1" t="str">
        <f t="shared" si="0"/>
        <v>Mon</v>
      </c>
      <c r="B62" s="10">
        <f t="shared" si="0"/>
        <v>38656</v>
      </c>
      <c r="C62" s="9">
        <f t="shared" si="8"/>
        <v>3.4722222222222654E-3</v>
      </c>
      <c r="D62" s="9">
        <f t="shared" si="8"/>
        <v>6.2499999999999778E-3</v>
      </c>
      <c r="E62" s="9">
        <f t="shared" ref="E62:F65" si="10">F9-E9</f>
        <v>1.041666666666663E-2</v>
      </c>
      <c r="F62" s="9">
        <f t="shared" si="10"/>
        <v>3.4722222222222654E-3</v>
      </c>
      <c r="G62" s="9">
        <f t="shared" si="3"/>
        <v>1.388888888888884E-3</v>
      </c>
      <c r="H62" s="9">
        <f t="shared" ref="H62:H67" si="11">H9-D9</f>
        <v>2.1527777777777757E-2</v>
      </c>
      <c r="I62" s="9">
        <f t="shared" si="4"/>
        <v>2.5000000000000022E-2</v>
      </c>
      <c r="K62" s="17">
        <f>L9-K9</f>
        <v>2.0833333333333259E-3</v>
      </c>
      <c r="L62" s="17">
        <f t="shared" si="9"/>
        <v>4.1666666666667629E-3</v>
      </c>
      <c r="M62" s="17">
        <f t="shared" si="9"/>
        <v>1.1111111111111072E-2</v>
      </c>
      <c r="N62" s="17">
        <f t="shared" si="9"/>
        <v>6.9444444444444198E-3</v>
      </c>
      <c r="O62" s="17">
        <f t="shared" ref="O62:O68" si="12">P9-O9</f>
        <v>2.7777777777777679E-3</v>
      </c>
      <c r="P62" s="17">
        <f t="shared" si="6"/>
        <v>2.430555555555558E-2</v>
      </c>
      <c r="Q62" s="17">
        <f>P9-K9</f>
        <v>2.7083333333333348E-2</v>
      </c>
    </row>
    <row r="63" spans="1:34">
      <c r="A63" s="1" t="str">
        <f t="shared" ref="A63:B84" si="13">A10</f>
        <v>Tue</v>
      </c>
      <c r="B63" s="10">
        <f t="shared" si="0"/>
        <v>38657</v>
      </c>
      <c r="C63" s="9">
        <f t="shared" si="8"/>
        <v>3.4722222222222654E-3</v>
      </c>
      <c r="D63" s="9">
        <f t="shared" si="8"/>
        <v>6.9444444444444198E-3</v>
      </c>
      <c r="E63" s="9">
        <f t="shared" si="10"/>
        <v>2.9166666666666674E-2</v>
      </c>
      <c r="F63" s="9">
        <f t="shared" si="10"/>
        <v>2.7777777777777679E-3</v>
      </c>
      <c r="G63" s="9">
        <f t="shared" si="3"/>
        <v>2.0833333333333259E-3</v>
      </c>
      <c r="H63" s="9">
        <f t="shared" si="11"/>
        <v>4.0972222222222188E-2</v>
      </c>
      <c r="I63" s="9">
        <f t="shared" si="4"/>
        <v>4.4444444444444453E-2</v>
      </c>
      <c r="J63" s="19" t="str">
        <f>I10</f>
        <v>*</v>
      </c>
      <c r="K63" s="17">
        <f>L10-K10</f>
        <v>2.7777777777777679E-3</v>
      </c>
      <c r="L63" s="17">
        <f t="shared" si="9"/>
        <v>5.5555555555555358E-3</v>
      </c>
      <c r="M63" s="17">
        <f t="shared" si="9"/>
        <v>1.1111111111111183E-2</v>
      </c>
      <c r="N63" s="17">
        <f t="shared" si="9"/>
        <v>6.2499999999999778E-3</v>
      </c>
      <c r="O63" s="17">
        <f t="shared" si="12"/>
        <v>2.7777777777777679E-3</v>
      </c>
      <c r="P63" s="17">
        <f t="shared" si="6"/>
        <v>2.5694444444444464E-2</v>
      </c>
      <c r="Q63" s="17">
        <f>P10-K10</f>
        <v>2.8472222222222232E-2</v>
      </c>
    </row>
    <row r="64" spans="1:34">
      <c r="A64" s="1" t="str">
        <f t="shared" si="13"/>
        <v>Wed</v>
      </c>
      <c r="B64" s="10">
        <f t="shared" si="0"/>
        <v>38658</v>
      </c>
      <c r="C64" s="9">
        <f t="shared" si="8"/>
        <v>4.1666666666666519E-3</v>
      </c>
      <c r="D64" s="9">
        <f t="shared" si="8"/>
        <v>6.9444444444444198E-3</v>
      </c>
      <c r="E64" s="9">
        <f t="shared" si="10"/>
        <v>9.7222222222222432E-3</v>
      </c>
      <c r="F64" s="9">
        <f t="shared" si="10"/>
        <v>3.4722222222222654E-3</v>
      </c>
      <c r="G64" s="9">
        <f t="shared" si="3"/>
        <v>2.0833333333332704E-3</v>
      </c>
      <c r="H64" s="9">
        <f t="shared" si="11"/>
        <v>2.2222222222222199E-2</v>
      </c>
      <c r="I64" s="9">
        <f t="shared" ref="I64:I69" si="14">H11-C11</f>
        <v>2.6388888888888851E-2</v>
      </c>
      <c r="J64" s="19"/>
      <c r="K64" s="17">
        <f>L11-K11</f>
        <v>2.083333333333437E-3</v>
      </c>
      <c r="L64" s="17">
        <f t="shared" ref="L64:N65" si="15">M11-L11</f>
        <v>6.2500000000000888E-3</v>
      </c>
      <c r="M64" s="17">
        <f t="shared" si="15"/>
        <v>1.5277777777777724E-2</v>
      </c>
      <c r="N64" s="17">
        <f t="shared" si="15"/>
        <v>6.2499999999999778E-3</v>
      </c>
      <c r="O64" s="17">
        <f t="shared" si="12"/>
        <v>4.1666666666667629E-3</v>
      </c>
      <c r="P64" s="17">
        <f>O11-K11</f>
        <v>2.9861111111111227E-2</v>
      </c>
      <c r="Q64" s="17">
        <f>P11-K11</f>
        <v>3.402777777777799E-2</v>
      </c>
      <c r="AC64" s="1">
        <f>AD11-AC11</f>
        <v>4.4000000000000057</v>
      </c>
      <c r="AD64" s="1">
        <f>AE11-AD11</f>
        <v>16.599999999999966</v>
      </c>
      <c r="AE64" s="1">
        <f>AF11-AE11</f>
        <v>5.5</v>
      </c>
    </row>
    <row r="65" spans="1:25">
      <c r="A65" s="1" t="str">
        <f t="shared" si="13"/>
        <v>Thu</v>
      </c>
      <c r="B65" s="10">
        <f t="shared" si="0"/>
        <v>38659</v>
      </c>
      <c r="C65" s="9">
        <f t="shared" ref="C65:D67" si="16">D12-C12</f>
        <v>7.6388888888889173E-3</v>
      </c>
      <c r="D65" s="9">
        <f t="shared" si="16"/>
        <v>4.1666666666666519E-3</v>
      </c>
      <c r="E65" s="9">
        <f t="shared" si="10"/>
        <v>1.2499999999999956E-2</v>
      </c>
      <c r="F65" s="9">
        <f t="shared" si="10"/>
        <v>2.7777777777778789E-3</v>
      </c>
      <c r="G65" s="9">
        <f t="shared" ref="G65:G71" si="17">H12-G12</f>
        <v>2.7777777777777679E-3</v>
      </c>
      <c r="H65" s="9">
        <f t="shared" si="11"/>
        <v>2.2222222222222254E-2</v>
      </c>
      <c r="I65" s="9">
        <f t="shared" si="14"/>
        <v>2.9861111111111172E-2</v>
      </c>
      <c r="J65" s="19" t="str">
        <f>I12</f>
        <v>n</v>
      </c>
      <c r="K65" s="17">
        <f>Q12-K12</f>
        <v>2.0833333333333259E-3</v>
      </c>
      <c r="L65" s="17">
        <f t="shared" si="15"/>
        <v>6.2499999999998668E-3</v>
      </c>
      <c r="M65" s="17">
        <f t="shared" si="15"/>
        <v>1.6666666666666829E-2</v>
      </c>
      <c r="N65" s="17">
        <f t="shared" si="15"/>
        <v>7.6388888888888618E-3</v>
      </c>
      <c r="O65" s="17">
        <f t="shared" si="12"/>
        <v>2.7777777777777679E-3</v>
      </c>
      <c r="P65" s="17">
        <f>(O12-K12)-(L12-Q12)</f>
        <v>3.2638888888888884E-2</v>
      </c>
      <c r="Q65" s="17">
        <f>(P12-K12)-(L12-Q12)</f>
        <v>3.5416666666666652E-2</v>
      </c>
      <c r="W65" s="1">
        <f>X12-W12</f>
        <v>5</v>
      </c>
      <c r="X65" s="1">
        <f>Y12-X12</f>
        <v>1.4000000000000341</v>
      </c>
      <c r="Y65" s="1">
        <f>Y12-T12</f>
        <v>29</v>
      </c>
    </row>
    <row r="66" spans="1:25">
      <c r="A66" s="1" t="str">
        <f t="shared" si="13"/>
        <v>Fri</v>
      </c>
      <c r="B66" s="10">
        <f t="shared" si="0"/>
        <v>38660</v>
      </c>
      <c r="C66" s="9">
        <f t="shared" si="16"/>
        <v>2.7777777777777679E-3</v>
      </c>
      <c r="D66" s="9">
        <f t="shared" si="16"/>
        <v>6.2499999999999778E-3</v>
      </c>
      <c r="E66" s="9">
        <f t="shared" ref="E66:F68" si="18">F13-E13</f>
        <v>1.0416666666666685E-2</v>
      </c>
      <c r="F66" s="9">
        <f t="shared" si="18"/>
        <v>3.4722222222222654E-3</v>
      </c>
      <c r="G66" s="9">
        <f t="shared" si="17"/>
        <v>2.0833333333332704E-3</v>
      </c>
      <c r="H66" s="9">
        <f t="shared" si="11"/>
        <v>2.2222222222222199E-2</v>
      </c>
      <c r="I66" s="9">
        <f t="shared" si="14"/>
        <v>2.4999999999999967E-2</v>
      </c>
      <c r="J66" s="19"/>
      <c r="K66" s="17">
        <f t="shared" ref="K66:N68" si="19">L13-K13</f>
        <v>2.0833333333333259E-3</v>
      </c>
      <c r="L66" s="17">
        <f t="shared" si="19"/>
        <v>7.6388888888888618E-3</v>
      </c>
      <c r="M66" s="17">
        <f t="shared" si="19"/>
        <v>1.5277777777777835E-2</v>
      </c>
      <c r="N66" s="17">
        <f t="shared" si="19"/>
        <v>6.9444444444445308E-3</v>
      </c>
      <c r="O66" s="17">
        <f t="shared" si="12"/>
        <v>4.1666666666665408E-3</v>
      </c>
      <c r="P66" s="17">
        <f>O13-K13</f>
        <v>3.1944444444444553E-2</v>
      </c>
      <c r="Q66" s="17">
        <f>P13-K13</f>
        <v>3.6111111111111094E-2</v>
      </c>
    </row>
    <row r="67" spans="1:25">
      <c r="A67" s="1" t="str">
        <f t="shared" si="13"/>
        <v>Mon</v>
      </c>
      <c r="B67" s="10">
        <f t="shared" si="0"/>
        <v>38663</v>
      </c>
      <c r="C67" s="9">
        <f t="shared" si="16"/>
        <v>4.1666666666666519E-3</v>
      </c>
      <c r="D67" s="9">
        <f t="shared" si="16"/>
        <v>6.2499999999999778E-3</v>
      </c>
      <c r="E67" s="9">
        <f t="shared" si="18"/>
        <v>1.0416666666666685E-2</v>
      </c>
      <c r="F67" s="9">
        <f t="shared" si="18"/>
        <v>3.4722222222222654E-3</v>
      </c>
      <c r="G67" s="9">
        <f t="shared" si="17"/>
        <v>2.0833333333332704E-3</v>
      </c>
      <c r="H67" s="9">
        <f t="shared" si="11"/>
        <v>2.2222222222222199E-2</v>
      </c>
      <c r="I67" s="9">
        <f t="shared" si="14"/>
        <v>2.6388888888888851E-2</v>
      </c>
      <c r="J67" s="19"/>
      <c r="K67" s="17">
        <f t="shared" si="19"/>
        <v>2.0833333333333259E-3</v>
      </c>
      <c r="L67" s="17">
        <f t="shared" si="19"/>
        <v>6.2499999999999778E-3</v>
      </c>
      <c r="M67" s="17">
        <f t="shared" si="19"/>
        <v>1.1111111111111183E-2</v>
      </c>
      <c r="N67" s="17">
        <f t="shared" si="19"/>
        <v>6.2499999999999778E-3</v>
      </c>
      <c r="O67" s="17">
        <f t="shared" si="12"/>
        <v>2.7777777777777679E-3</v>
      </c>
      <c r="P67" s="17">
        <f>O14-K14</f>
        <v>2.5694444444444464E-2</v>
      </c>
      <c r="Q67" s="17">
        <f>P14-K14</f>
        <v>2.8472222222222232E-2</v>
      </c>
    </row>
    <row r="68" spans="1:25">
      <c r="A68" s="1" t="str">
        <f t="shared" si="13"/>
        <v>Tue</v>
      </c>
      <c r="B68" s="10">
        <f t="shared" si="0"/>
        <v>38664</v>
      </c>
      <c r="C68" s="9">
        <f t="shared" ref="C68:D71" si="20">D15-C15</f>
        <v>4.1666666666666519E-3</v>
      </c>
      <c r="D68" s="9">
        <f t="shared" si="20"/>
        <v>6.2499999999999778E-3</v>
      </c>
      <c r="E68" s="9">
        <f t="shared" si="18"/>
        <v>9.7222222222222987E-3</v>
      </c>
      <c r="F68" s="9">
        <f t="shared" si="18"/>
        <v>3.4722222222221544E-3</v>
      </c>
      <c r="G68" s="9">
        <f t="shared" si="17"/>
        <v>2.0833333333333814E-3</v>
      </c>
      <c r="H68" s="9">
        <f t="shared" ref="H68:H73" si="21">H15-D15</f>
        <v>2.1527777777777812E-2</v>
      </c>
      <c r="I68" s="9">
        <f t="shared" si="14"/>
        <v>2.5694444444444464E-2</v>
      </c>
      <c r="J68" s="19"/>
      <c r="K68" s="17">
        <f t="shared" si="19"/>
        <v>2.7777777777777679E-3</v>
      </c>
      <c r="L68" s="17">
        <f t="shared" si="19"/>
        <v>4.8611111111110938E-3</v>
      </c>
      <c r="M68" s="17">
        <f t="shared" si="19"/>
        <v>1.1805555555555625E-2</v>
      </c>
      <c r="N68" s="17">
        <f t="shared" si="19"/>
        <v>6.2499999999999778E-3</v>
      </c>
      <c r="O68" s="17">
        <f t="shared" si="12"/>
        <v>4.1666666666666519E-3</v>
      </c>
      <c r="P68" s="17">
        <f>O15-K15</f>
        <v>2.5694444444444464E-2</v>
      </c>
      <c r="Q68" s="17">
        <f>P15-K15</f>
        <v>2.9861111111111116E-2</v>
      </c>
    </row>
    <row r="69" spans="1:25">
      <c r="A69" s="1" t="str">
        <f t="shared" si="13"/>
        <v>Wed</v>
      </c>
      <c r="B69" s="10">
        <f t="shared" si="0"/>
        <v>38665</v>
      </c>
      <c r="C69" s="9">
        <f t="shared" si="20"/>
        <v>3.4722222222222099E-3</v>
      </c>
      <c r="D69" s="9">
        <f t="shared" si="20"/>
        <v>6.9444444444444198E-3</v>
      </c>
      <c r="E69" s="9">
        <f t="shared" ref="E69:F72" si="22">F16-E16</f>
        <v>1.0416666666666685E-2</v>
      </c>
      <c r="F69" s="9">
        <f t="shared" si="22"/>
        <v>3.4722222222222654E-3</v>
      </c>
      <c r="G69" s="9">
        <f t="shared" si="17"/>
        <v>2.0833333333332704E-3</v>
      </c>
      <c r="H69" s="9">
        <f t="shared" si="21"/>
        <v>2.2916666666666641E-2</v>
      </c>
      <c r="I69" s="9">
        <f t="shared" si="14"/>
        <v>2.6388888888888851E-2</v>
      </c>
      <c r="J69" s="19"/>
      <c r="K69" s="17">
        <f t="shared" ref="K69:O71" si="23">L16-K16</f>
        <v>2.0833333333333259E-3</v>
      </c>
      <c r="L69" s="17">
        <f t="shared" si="23"/>
        <v>6.2499999999999778E-3</v>
      </c>
      <c r="M69" s="17">
        <f t="shared" si="23"/>
        <v>1.2500000000000067E-2</v>
      </c>
      <c r="N69" s="17">
        <f t="shared" si="23"/>
        <v>6.9444444444444198E-3</v>
      </c>
      <c r="O69" s="17">
        <f t="shared" si="23"/>
        <v>3.4722222222222099E-3</v>
      </c>
      <c r="P69" s="17">
        <f>O16-K16</f>
        <v>2.777777777777779E-2</v>
      </c>
      <c r="Q69" s="17">
        <f>P16-K16</f>
        <v>3.125E-2</v>
      </c>
    </row>
    <row r="70" spans="1:25">
      <c r="A70" s="1" t="str">
        <f t="shared" si="13"/>
        <v>Thu</v>
      </c>
      <c r="B70" s="10">
        <f t="shared" si="0"/>
        <v>38666</v>
      </c>
      <c r="C70" s="9">
        <f t="shared" si="20"/>
        <v>3.4722222222222099E-3</v>
      </c>
      <c r="D70" s="9">
        <f t="shared" si="20"/>
        <v>6.2499999999999778E-3</v>
      </c>
      <c r="E70" s="9">
        <f t="shared" si="22"/>
        <v>1.0416666666666685E-2</v>
      </c>
      <c r="F70" s="9">
        <f t="shared" si="22"/>
        <v>2.7777777777777679E-3</v>
      </c>
      <c r="G70" s="9">
        <f t="shared" si="17"/>
        <v>2.7777777777777679E-3</v>
      </c>
      <c r="H70" s="9">
        <f t="shared" si="21"/>
        <v>2.2222222222222199E-2</v>
      </c>
      <c r="I70" s="9">
        <f t="shared" ref="I70:I75" si="24">H17-C17</f>
        <v>2.5694444444444409E-2</v>
      </c>
      <c r="J70" s="19"/>
      <c r="K70" s="17">
        <f t="shared" si="23"/>
        <v>2.0833333333332149E-3</v>
      </c>
      <c r="L70" s="17">
        <f t="shared" si="23"/>
        <v>6.9444444444444198E-3</v>
      </c>
      <c r="M70" s="17">
        <f t="shared" si="23"/>
        <v>1.4583333333333393E-2</v>
      </c>
      <c r="N70" s="17">
        <f t="shared" si="23"/>
        <v>7.6388888888889728E-3</v>
      </c>
      <c r="O70" s="17">
        <f t="shared" si="23"/>
        <v>4.8611111111109828E-3</v>
      </c>
      <c r="P70" s="17">
        <f>O17-K17</f>
        <v>3.125E-2</v>
      </c>
      <c r="Q70" s="17">
        <f>P17-K17</f>
        <v>3.6111111111110983E-2</v>
      </c>
    </row>
    <row r="71" spans="1:25">
      <c r="A71" s="1" t="str">
        <f t="shared" si="13"/>
        <v>Fri</v>
      </c>
      <c r="B71" s="10">
        <f t="shared" si="0"/>
        <v>38667</v>
      </c>
      <c r="C71" s="9">
        <f t="shared" si="20"/>
        <v>2.0833333333333259E-3</v>
      </c>
      <c r="D71" s="9">
        <f t="shared" si="20"/>
        <v>6.2500000000000333E-3</v>
      </c>
      <c r="E71" s="9">
        <f t="shared" si="22"/>
        <v>9.7222222222221877E-3</v>
      </c>
      <c r="F71" s="9">
        <f t="shared" si="22"/>
        <v>3.4722222222222099E-3</v>
      </c>
      <c r="G71" s="9">
        <f t="shared" si="17"/>
        <v>2.0833333333333814E-3</v>
      </c>
      <c r="H71" s="9">
        <f t="shared" si="21"/>
        <v>2.1527777777777812E-2</v>
      </c>
      <c r="I71" s="9">
        <f t="shared" si="24"/>
        <v>2.3611111111111138E-2</v>
      </c>
      <c r="J71" s="19"/>
      <c r="K71" s="17">
        <f>Q18-K18</f>
        <v>2.2970085470085388E-3</v>
      </c>
      <c r="L71" s="17">
        <f t="shared" si="23"/>
        <v>7.6388888888889728E-3</v>
      </c>
      <c r="M71" s="17">
        <f t="shared" si="23"/>
        <v>1.6666666666666607E-2</v>
      </c>
      <c r="N71" s="17">
        <f t="shared" si="23"/>
        <v>6.2500000000000888E-3</v>
      </c>
      <c r="O71" s="17">
        <f t="shared" si="23"/>
        <v>4.1666666666665408E-3</v>
      </c>
      <c r="P71" s="17">
        <f>O18-L18+K71</f>
        <v>3.2852564102564208E-2</v>
      </c>
      <c r="Q71" s="17">
        <f>P18-L18+K71</f>
        <v>3.7019230769230749E-2</v>
      </c>
    </row>
    <row r="72" spans="1:25">
      <c r="A72" s="1" t="str">
        <f t="shared" si="13"/>
        <v>Mon</v>
      </c>
      <c r="B72" s="10">
        <f t="shared" si="0"/>
        <v>38670</v>
      </c>
      <c r="C72" s="9">
        <f t="shared" ref="C72:D75" si="25">D19-C19</f>
        <v>2.0833333333333259E-3</v>
      </c>
      <c r="D72" s="9">
        <f t="shared" si="25"/>
        <v>6.9444444444444198E-3</v>
      </c>
      <c r="E72" s="9">
        <f t="shared" si="22"/>
        <v>1.0416666666666685E-2</v>
      </c>
      <c r="F72" s="9">
        <f t="shared" si="22"/>
        <v>2.7777777777777679E-3</v>
      </c>
      <c r="G72" s="9">
        <f t="shared" ref="G72:G78" si="26">H19-G19</f>
        <v>2.0833333333333814E-3</v>
      </c>
      <c r="H72" s="9">
        <f t="shared" si="21"/>
        <v>2.2222222222222254E-2</v>
      </c>
      <c r="I72" s="9">
        <f t="shared" si="24"/>
        <v>2.430555555555558E-2</v>
      </c>
      <c r="J72" s="19"/>
      <c r="K72" s="17">
        <f>Q19-K19</f>
        <v>2.3134451019066749E-3</v>
      </c>
      <c r="L72" s="17">
        <f t="shared" ref="L72:O74" si="27">M19-L19</f>
        <v>2.7777777777777679E-3</v>
      </c>
      <c r="M72" s="17">
        <f t="shared" si="27"/>
        <v>1.0416666666666741E-2</v>
      </c>
      <c r="N72" s="17">
        <f t="shared" si="27"/>
        <v>5.5555555555555358E-3</v>
      </c>
      <c r="O72" s="17">
        <f t="shared" si="27"/>
        <v>2.7777777777777679E-3</v>
      </c>
      <c r="P72" s="17">
        <f>O19-L19+K72</f>
        <v>2.1063445101906719E-2</v>
      </c>
      <c r="Q72" s="17">
        <f>P19-L19+K72</f>
        <v>2.3841222879684487E-2</v>
      </c>
    </row>
    <row r="73" spans="1:25">
      <c r="A73" s="1" t="str">
        <f t="shared" si="13"/>
        <v>Tue</v>
      </c>
      <c r="B73" s="10">
        <f t="shared" si="0"/>
        <v>38671</v>
      </c>
      <c r="C73" s="9">
        <f t="shared" si="25"/>
        <v>2.0833333333333259E-3</v>
      </c>
      <c r="D73" s="9">
        <f t="shared" si="25"/>
        <v>6.9444444444444198E-3</v>
      </c>
      <c r="E73" s="9">
        <f t="shared" ref="E73:F75" si="28">F20-E20</f>
        <v>1.0416666666666685E-2</v>
      </c>
      <c r="F73" s="9">
        <f t="shared" si="28"/>
        <v>3.4722222222222654E-3</v>
      </c>
      <c r="G73" s="9">
        <f t="shared" si="26"/>
        <v>2.0833333333332704E-3</v>
      </c>
      <c r="H73" s="9">
        <f t="shared" si="21"/>
        <v>2.2916666666666641E-2</v>
      </c>
      <c r="I73" s="9">
        <f t="shared" si="24"/>
        <v>2.4999999999999967E-2</v>
      </c>
      <c r="J73" s="19"/>
      <c r="K73" s="17">
        <f t="shared" ref="K73:K78" si="29">L20-K20</f>
        <v>2.0833333333333259E-3</v>
      </c>
      <c r="L73" s="17">
        <f t="shared" si="27"/>
        <v>2.7777777777778789E-3</v>
      </c>
      <c r="M73" s="17">
        <f t="shared" si="27"/>
        <v>1.041666666666663E-2</v>
      </c>
      <c r="N73" s="17">
        <f t="shared" si="27"/>
        <v>6.2500000000000888E-3</v>
      </c>
      <c r="O73" s="17">
        <f t="shared" si="27"/>
        <v>2.7777777777777679E-3</v>
      </c>
      <c r="P73" s="17">
        <f t="shared" ref="P73:P78" si="30">O20-K20</f>
        <v>2.1527777777777923E-2</v>
      </c>
      <c r="Q73" s="17">
        <f t="shared" ref="Q73:Q78" si="31">P20-K20</f>
        <v>2.4305555555555691E-2</v>
      </c>
    </row>
    <row r="74" spans="1:25">
      <c r="A74" s="1" t="str">
        <f t="shared" si="13"/>
        <v>Wed</v>
      </c>
      <c r="B74" s="10">
        <f t="shared" si="0"/>
        <v>38672</v>
      </c>
      <c r="C74" s="9">
        <f t="shared" si="25"/>
        <v>5.5555555555555358E-3</v>
      </c>
      <c r="D74" s="9">
        <f t="shared" si="25"/>
        <v>6.9444444444444198E-3</v>
      </c>
      <c r="E74" s="9">
        <f t="shared" si="28"/>
        <v>1.0416666666666685E-2</v>
      </c>
      <c r="F74" s="9">
        <f t="shared" si="28"/>
        <v>3.4722222222222654E-3</v>
      </c>
      <c r="G74" s="9">
        <f t="shared" si="26"/>
        <v>2.0833333333333259E-3</v>
      </c>
      <c r="H74" s="9">
        <f>H21-D21</f>
        <v>2.2916666666666696E-2</v>
      </c>
      <c r="I74" s="9">
        <f t="shared" si="24"/>
        <v>2.8472222222222232E-2</v>
      </c>
      <c r="J74" s="19" t="str">
        <f>I21</f>
        <v>c</v>
      </c>
      <c r="K74" s="17">
        <f t="shared" si="29"/>
        <v>2.7777777777777679E-3</v>
      </c>
      <c r="L74" s="17">
        <f t="shared" si="27"/>
        <v>4.1666666666665408E-3</v>
      </c>
      <c r="M74" s="17">
        <f t="shared" si="27"/>
        <v>1.0416666666666741E-2</v>
      </c>
      <c r="N74" s="17">
        <f t="shared" si="27"/>
        <v>6.9444444444444198E-3</v>
      </c>
      <c r="O74" s="17">
        <f t="shared" si="27"/>
        <v>2.083333333333437E-3</v>
      </c>
      <c r="P74" s="17">
        <f t="shared" si="30"/>
        <v>2.4305555555555469E-2</v>
      </c>
      <c r="Q74" s="17">
        <f t="shared" si="31"/>
        <v>2.6388888888888906E-2</v>
      </c>
    </row>
    <row r="75" spans="1:25">
      <c r="A75" s="1" t="str">
        <f t="shared" si="13"/>
        <v>Thu</v>
      </c>
      <c r="B75" s="10">
        <f t="shared" si="0"/>
        <v>38673</v>
      </c>
      <c r="C75" s="9">
        <f t="shared" si="25"/>
        <v>4.1666666666667074E-3</v>
      </c>
      <c r="D75" s="9">
        <f t="shared" si="25"/>
        <v>6.9444444444444198E-3</v>
      </c>
      <c r="E75" s="9">
        <f t="shared" si="28"/>
        <v>1.041666666666663E-2</v>
      </c>
      <c r="F75" s="9">
        <f t="shared" si="28"/>
        <v>2.7777777777777679E-3</v>
      </c>
      <c r="G75" s="9">
        <f t="shared" si="26"/>
        <v>2.7777777777778789E-3</v>
      </c>
      <c r="H75" s="9">
        <f>H22-D22</f>
        <v>2.2916666666666696E-2</v>
      </c>
      <c r="I75" s="9">
        <f t="shared" si="24"/>
        <v>2.7083333333333404E-2</v>
      </c>
      <c r="J75" s="19"/>
      <c r="K75" s="17">
        <f t="shared" si="29"/>
        <v>2.0833333333332149E-3</v>
      </c>
      <c r="L75" s="17">
        <f t="shared" ref="L75:O76" si="32">M22-L22</f>
        <v>5.5555555555555358E-3</v>
      </c>
      <c r="M75" s="17">
        <f t="shared" si="32"/>
        <v>1.4583333333333393E-2</v>
      </c>
      <c r="N75" s="17">
        <f t="shared" si="32"/>
        <v>9.7222222222221877E-3</v>
      </c>
      <c r="O75" s="17">
        <f t="shared" si="32"/>
        <v>3.4722222222222099E-3</v>
      </c>
      <c r="P75" s="17">
        <f t="shared" si="30"/>
        <v>3.1944444444444331E-2</v>
      </c>
      <c r="Q75" s="17">
        <f t="shared" si="31"/>
        <v>3.5416666666666541E-2</v>
      </c>
    </row>
    <row r="76" spans="1:25">
      <c r="A76" s="1" t="str">
        <f t="shared" si="13"/>
        <v>Fri</v>
      </c>
      <c r="B76" s="10">
        <f t="shared" si="0"/>
        <v>38674</v>
      </c>
      <c r="C76" s="9">
        <f t="shared" ref="C76:F78" si="33">D23-C23</f>
        <v>9.0277777777777457E-3</v>
      </c>
      <c r="D76" s="9">
        <f t="shared" si="33"/>
        <v>6.2500000000000333E-3</v>
      </c>
      <c r="E76" s="9">
        <f t="shared" si="33"/>
        <v>9.7222222222221877E-3</v>
      </c>
      <c r="F76" s="9">
        <f t="shared" si="33"/>
        <v>3.4722222222222654E-3</v>
      </c>
      <c r="G76" s="9">
        <f t="shared" si="26"/>
        <v>2.0833333333333259E-3</v>
      </c>
      <c r="H76" s="9">
        <f>H23-D23</f>
        <v>2.1527777777777812E-2</v>
      </c>
      <c r="I76" s="9">
        <f t="shared" ref="I76:I82" si="34">H23-C23</f>
        <v>3.0555555555555558E-2</v>
      </c>
      <c r="J76" s="19" t="str">
        <f>I23</f>
        <v>c,n</v>
      </c>
      <c r="K76" s="17">
        <f t="shared" si="29"/>
        <v>2.7777777777777679E-3</v>
      </c>
      <c r="L76" s="17">
        <f t="shared" si="32"/>
        <v>6.9444444444443088E-3</v>
      </c>
      <c r="M76" s="17">
        <f t="shared" si="32"/>
        <v>1.6666666666666718E-2</v>
      </c>
      <c r="N76" s="17">
        <f t="shared" si="32"/>
        <v>6.9444444444444198E-3</v>
      </c>
      <c r="O76" s="17">
        <f t="shared" si="32"/>
        <v>4.1666666666666519E-3</v>
      </c>
      <c r="P76" s="17">
        <f t="shared" si="30"/>
        <v>3.3333333333333215E-2</v>
      </c>
      <c r="Q76" s="17">
        <f t="shared" si="31"/>
        <v>3.7499999999999867E-2</v>
      </c>
    </row>
    <row r="77" spans="1:25">
      <c r="A77" s="1" t="str">
        <f t="shared" si="13"/>
        <v>Mon</v>
      </c>
      <c r="B77" s="10">
        <f t="shared" si="0"/>
        <v>38677</v>
      </c>
      <c r="C77" s="9">
        <f t="shared" si="33"/>
        <v>3.4722222222222099E-3</v>
      </c>
      <c r="D77" s="9">
        <f t="shared" si="33"/>
        <v>6.2499999999999778E-3</v>
      </c>
      <c r="E77" s="9">
        <f t="shared" si="33"/>
        <v>1.0416666666666685E-2</v>
      </c>
      <c r="F77" s="9">
        <f t="shared" si="33"/>
        <v>2.7777777777777124E-3</v>
      </c>
      <c r="G77" s="9">
        <f t="shared" si="26"/>
        <v>2.0833333333333814E-3</v>
      </c>
      <c r="H77" s="9">
        <f>H24-D24</f>
        <v>2.1527777777777757E-2</v>
      </c>
      <c r="I77" s="9">
        <f t="shared" si="34"/>
        <v>2.4999999999999967E-2</v>
      </c>
      <c r="K77" s="17">
        <f t="shared" si="29"/>
        <v>2.083333333333437E-3</v>
      </c>
      <c r="L77" s="17">
        <f t="shared" ref="L77:O78" si="35">M24-L24</f>
        <v>6.9444444444444198E-3</v>
      </c>
      <c r="M77" s="17">
        <f t="shared" si="35"/>
        <v>1.1111111111111072E-2</v>
      </c>
      <c r="N77" s="17">
        <f t="shared" si="35"/>
        <v>5.5555555555555358E-3</v>
      </c>
      <c r="O77" s="17">
        <f t="shared" si="35"/>
        <v>2.7777777777777679E-3</v>
      </c>
      <c r="P77" s="17">
        <f t="shared" si="30"/>
        <v>2.5694444444444464E-2</v>
      </c>
      <c r="Q77" s="17">
        <f t="shared" si="31"/>
        <v>2.8472222222222232E-2</v>
      </c>
    </row>
    <row r="78" spans="1:25">
      <c r="A78" s="1" t="str">
        <f t="shared" si="13"/>
        <v>Tue</v>
      </c>
      <c r="B78" s="10">
        <f t="shared" si="0"/>
        <v>38678</v>
      </c>
      <c r="C78" s="9" t="s">
        <v>7</v>
      </c>
      <c r="D78" s="9" t="s">
        <v>7</v>
      </c>
      <c r="E78" s="9">
        <f t="shared" si="33"/>
        <v>9.0277777777778012E-3</v>
      </c>
      <c r="F78" s="9">
        <f t="shared" si="33"/>
        <v>3.4722222222222099E-3</v>
      </c>
      <c r="G78" s="9">
        <f t="shared" si="26"/>
        <v>2.7777777777777679E-3</v>
      </c>
      <c r="H78" s="9" t="s">
        <v>7</v>
      </c>
      <c r="I78" s="9">
        <f t="shared" si="34"/>
        <v>2.5694444444444464E-2</v>
      </c>
      <c r="K78" s="17">
        <f t="shared" si="29"/>
        <v>2.083333333333437E-3</v>
      </c>
      <c r="L78" s="17">
        <f t="shared" si="35"/>
        <v>7.6388888888888618E-3</v>
      </c>
      <c r="M78" s="17">
        <f t="shared" si="35"/>
        <v>1.3194444444444398E-2</v>
      </c>
      <c r="N78" s="17">
        <f t="shared" si="35"/>
        <v>5.5555555555555358E-3</v>
      </c>
      <c r="O78" s="17">
        <f t="shared" si="35"/>
        <v>4.1666666666667629E-3</v>
      </c>
      <c r="P78" s="17">
        <f t="shared" si="30"/>
        <v>2.8472222222222232E-2</v>
      </c>
      <c r="Q78" s="17">
        <f t="shared" si="31"/>
        <v>3.2638888888888995E-2</v>
      </c>
      <c r="R78" s="18" t="s">
        <v>52</v>
      </c>
    </row>
    <row r="79" spans="1:25">
      <c r="A79" s="1" t="str">
        <f t="shared" si="13"/>
        <v>Wed</v>
      </c>
      <c r="B79" s="10">
        <f t="shared" si="0"/>
        <v>38679</v>
      </c>
      <c r="C79" s="9">
        <f t="shared" ref="C79:G81" si="36">D26-C26</f>
        <v>6.9444444444444198E-3</v>
      </c>
      <c r="D79" s="9">
        <f t="shared" si="36"/>
        <v>7.6388888888888618E-3</v>
      </c>
      <c r="E79" s="9">
        <f t="shared" si="36"/>
        <v>1.2500000000000067E-2</v>
      </c>
      <c r="F79" s="9">
        <f t="shared" si="36"/>
        <v>3.4722222222221544E-3</v>
      </c>
      <c r="G79" s="9">
        <f t="shared" si="36"/>
        <v>2.0833333333333814E-3</v>
      </c>
      <c r="H79" s="9">
        <f>H26-D26</f>
        <v>2.5694444444444464E-2</v>
      </c>
      <c r="I79" s="9">
        <f t="shared" si="34"/>
        <v>3.2638888888888884E-2</v>
      </c>
      <c r="K79" s="17">
        <f>Q26-K26</f>
        <v>2.3028787451864208E-3</v>
      </c>
      <c r="L79" s="17">
        <f t="shared" ref="L79:O81" si="37">M26-L26</f>
        <v>2.7777777777776569E-3</v>
      </c>
      <c r="M79" s="17">
        <f t="shared" si="37"/>
        <v>1.0416666666666741E-2</v>
      </c>
      <c r="N79" s="17">
        <f t="shared" si="37"/>
        <v>4.8611111111110938E-3</v>
      </c>
      <c r="O79" s="17">
        <f t="shared" si="37"/>
        <v>2.7777777777777679E-3</v>
      </c>
      <c r="P79" s="17">
        <f>O26-L26+K79</f>
        <v>2.0358434300741912E-2</v>
      </c>
      <c r="Q79" s="17">
        <f>P26-L26+K79</f>
        <v>2.313621207851968E-2</v>
      </c>
    </row>
    <row r="80" spans="1:25">
      <c r="A80" s="1" t="str">
        <f t="shared" si="13"/>
        <v>Mon</v>
      </c>
      <c r="B80" s="10">
        <f t="shared" si="0"/>
        <v>38691</v>
      </c>
      <c r="C80" s="9">
        <f t="shared" si="36"/>
        <v>4.8611111111111494E-3</v>
      </c>
      <c r="D80" s="9">
        <f t="shared" si="36"/>
        <v>6.2499999999999778E-3</v>
      </c>
      <c r="E80" s="9">
        <f t="shared" si="36"/>
        <v>1.1805555555555569E-2</v>
      </c>
      <c r="F80" s="9">
        <f t="shared" si="36"/>
        <v>2.7777777777777679E-3</v>
      </c>
      <c r="G80" s="9">
        <f t="shared" si="36"/>
        <v>2.7777777777777679E-3</v>
      </c>
      <c r="H80" s="9">
        <f>H27-D27</f>
        <v>2.3611111111111083E-2</v>
      </c>
      <c r="I80" s="9">
        <f t="shared" si="34"/>
        <v>2.8472222222222232E-2</v>
      </c>
      <c r="K80" s="17">
        <f>Q27-K27</f>
        <v>2.3028787451864208E-3</v>
      </c>
      <c r="L80" s="17">
        <f t="shared" si="37"/>
        <v>2.7777777777778789E-3</v>
      </c>
      <c r="M80" s="17">
        <f t="shared" si="37"/>
        <v>1.041666666666663E-2</v>
      </c>
      <c r="N80" s="17">
        <f t="shared" si="37"/>
        <v>6.2499999999999778E-3</v>
      </c>
      <c r="O80" s="17">
        <f t="shared" si="37"/>
        <v>1.3888888888887729E-3</v>
      </c>
      <c r="P80" s="17">
        <f>O27-L27+K80</f>
        <v>2.1747323189630907E-2</v>
      </c>
      <c r="Q80" s="17">
        <f>P27-L27+K80</f>
        <v>2.313621207851968E-2</v>
      </c>
    </row>
    <row r="81" spans="1:17">
      <c r="A81" s="1" t="str">
        <f t="shared" si="13"/>
        <v>Tue</v>
      </c>
      <c r="B81" s="10">
        <f t="shared" si="0"/>
        <v>38692</v>
      </c>
      <c r="C81" s="9">
        <f t="shared" si="36"/>
        <v>3.4722222222222099E-3</v>
      </c>
      <c r="D81" s="9">
        <f t="shared" si="36"/>
        <v>6.9444444444444198E-3</v>
      </c>
      <c r="E81" s="9">
        <f t="shared" si="36"/>
        <v>1.0416666666666685E-2</v>
      </c>
      <c r="F81" s="9" t="s">
        <v>7</v>
      </c>
      <c r="G81" s="9" t="s">
        <v>7</v>
      </c>
      <c r="H81" s="9">
        <f>H28-D28</f>
        <v>2.2222222222222254E-2</v>
      </c>
      <c r="I81" s="9">
        <f t="shared" si="34"/>
        <v>2.5694444444444464E-2</v>
      </c>
      <c r="K81" s="17">
        <f>Q28-K28</f>
        <v>2.3028787451864208E-3</v>
      </c>
      <c r="L81" s="17">
        <f t="shared" si="37"/>
        <v>2.7777777777777679E-3</v>
      </c>
      <c r="M81" s="17">
        <f t="shared" si="37"/>
        <v>1.1111111111111072E-2</v>
      </c>
      <c r="N81" s="17">
        <f t="shared" si="37"/>
        <v>6.2500000000000888E-3</v>
      </c>
      <c r="O81" s="17">
        <f t="shared" si="37"/>
        <v>4.8611111111110938E-3</v>
      </c>
      <c r="P81" s="17">
        <f>O28-L28+K81</f>
        <v>2.2441767634075349E-2</v>
      </c>
      <c r="Q81" s="17">
        <f>P28-L28+K81</f>
        <v>2.7302878745186443E-2</v>
      </c>
    </row>
    <row r="82" spans="1:17">
      <c r="A82" s="1" t="str">
        <f t="shared" si="13"/>
        <v>Wed</v>
      </c>
      <c r="B82" s="10">
        <f t="shared" si="0"/>
        <v>38693</v>
      </c>
      <c r="C82" s="9">
        <f t="shared" ref="C82:G83" si="38">D29-C29</f>
        <v>4.8611111111110938E-3</v>
      </c>
      <c r="D82" s="9">
        <f t="shared" si="38"/>
        <v>6.9444444444444198E-3</v>
      </c>
      <c r="E82" s="9">
        <f t="shared" si="38"/>
        <v>1.0416666666666685E-2</v>
      </c>
      <c r="F82" s="9">
        <f t="shared" si="38"/>
        <v>3.4722222222222654E-3</v>
      </c>
      <c r="G82" s="9">
        <f t="shared" si="38"/>
        <v>2.0833333333333259E-3</v>
      </c>
      <c r="H82" s="9">
        <f>H29-D29</f>
        <v>2.2916666666666696E-2</v>
      </c>
      <c r="I82" s="9">
        <f t="shared" si="34"/>
        <v>2.777777777777779E-2</v>
      </c>
      <c r="K82" s="17">
        <f>L29-K29</f>
        <v>2.0833333333332149E-3</v>
      </c>
      <c r="L82" s="17">
        <f>M29-L29</f>
        <v>6.9444444444445308E-3</v>
      </c>
      <c r="M82" s="17">
        <f>N29-M29</f>
        <v>1.1805555555555625E-2</v>
      </c>
      <c r="N82" s="17">
        <f>O29-N29</f>
        <v>1.3194444444444398E-2</v>
      </c>
      <c r="O82" s="17">
        <f>P29-O29</f>
        <v>2.7777777777777679E-3</v>
      </c>
      <c r="P82" s="17">
        <f>O29-K29</f>
        <v>3.4027777777777768E-2</v>
      </c>
      <c r="Q82" s="17">
        <f>P29-K29</f>
        <v>3.6805555555555536E-2</v>
      </c>
    </row>
    <row r="83" spans="1:17">
      <c r="A83" s="1" t="str">
        <f t="shared" si="13"/>
        <v>Thu</v>
      </c>
      <c r="B83" s="10">
        <f t="shared" si="0"/>
        <v>38694</v>
      </c>
      <c r="C83" s="9">
        <f t="shared" si="38"/>
        <v>3.4722222222222099E-3</v>
      </c>
      <c r="D83" s="9">
        <f t="shared" si="38"/>
        <v>6.9444444444444198E-3</v>
      </c>
      <c r="E83" s="9">
        <f t="shared" si="38"/>
        <v>1.0416666666666685E-2</v>
      </c>
      <c r="F83" s="9">
        <f t="shared" si="38"/>
        <v>3.4722222222222099E-3</v>
      </c>
      <c r="G83" s="9">
        <f t="shared" si="38"/>
        <v>1.3888888888889395E-3</v>
      </c>
      <c r="H83" s="9">
        <f>H30-D30</f>
        <v>2.2222222222222254E-2</v>
      </c>
      <c r="I83" s="9">
        <f>H30-C30</f>
        <v>2.5694444444444464E-2</v>
      </c>
      <c r="K83" s="17"/>
      <c r="L83" s="17" t="str">
        <f>L30</f>
        <v>snow</v>
      </c>
      <c r="M83" s="17" t="str">
        <f>M30</f>
        <v>snow</v>
      </c>
      <c r="N83" s="17" t="str">
        <f>N30</f>
        <v>snow</v>
      </c>
      <c r="O83" s="17" t="str">
        <f>O30</f>
        <v>snow</v>
      </c>
      <c r="P83" s="17" t="str">
        <f>P30</f>
        <v>snow</v>
      </c>
      <c r="Q83" s="17"/>
    </row>
    <row r="84" spans="1:17">
      <c r="A84" s="1" t="str">
        <f t="shared" si="13"/>
        <v>Fri</v>
      </c>
      <c r="B84" s="10">
        <f t="shared" si="13"/>
        <v>38695</v>
      </c>
      <c r="C84" s="19"/>
      <c r="D84" s="9"/>
      <c r="E84" s="9"/>
      <c r="F84" s="9"/>
      <c r="G84" s="9"/>
      <c r="H84" s="9"/>
      <c r="I84" s="9"/>
      <c r="J84" s="18" t="s">
        <v>62</v>
      </c>
      <c r="K84" s="17">
        <f t="shared" ref="K84:O85" si="39">L31-K31</f>
        <v>2.083333333333437E-3</v>
      </c>
      <c r="L84" s="17">
        <f t="shared" si="39"/>
        <v>6.2499999999998668E-3</v>
      </c>
      <c r="M84" s="17">
        <f t="shared" si="39"/>
        <v>2.083333333333337E-2</v>
      </c>
      <c r="N84" s="17">
        <f t="shared" si="39"/>
        <v>6.2500000000000888E-3</v>
      </c>
      <c r="O84" s="17">
        <f t="shared" si="39"/>
        <v>5.5555555555555358E-3</v>
      </c>
      <c r="P84" s="17">
        <f>O31-K31</f>
        <v>3.5416666666666763E-2</v>
      </c>
      <c r="Q84" s="17">
        <f>P31-K31</f>
        <v>4.0972222222222299E-2</v>
      </c>
    </row>
    <row r="85" spans="1:17">
      <c r="A85" s="1" t="str">
        <f t="shared" ref="A85:B95" si="40">A32</f>
        <v>Mon</v>
      </c>
      <c r="B85" s="10">
        <f t="shared" si="40"/>
        <v>38698</v>
      </c>
      <c r="C85" s="9">
        <f t="shared" ref="C85:G87" si="41">D32-C32</f>
        <v>5.5555555555555358E-3</v>
      </c>
      <c r="D85" s="9">
        <f t="shared" si="41"/>
        <v>5.5555555555556468E-3</v>
      </c>
      <c r="E85" s="9">
        <f t="shared" si="41"/>
        <v>9.7222222222221877E-3</v>
      </c>
      <c r="F85" s="9">
        <f t="shared" si="41"/>
        <v>3.4722222222222099E-3</v>
      </c>
      <c r="G85" s="9">
        <f t="shared" si="41"/>
        <v>2.7777777777777679E-3</v>
      </c>
      <c r="H85" s="9">
        <f t="shared" ref="H85:H90" si="42">H32-D32</f>
        <v>2.1527777777777812E-2</v>
      </c>
      <c r="I85" s="9">
        <f t="shared" ref="I85:I90" si="43">H32-C32</f>
        <v>2.7083333333333348E-2</v>
      </c>
      <c r="J85" s="19" t="str">
        <f t="shared" ref="J85:J90" si="44">I32</f>
        <v>n</v>
      </c>
      <c r="K85" s="17">
        <f t="shared" si="39"/>
        <v>2.0833333333333259E-3</v>
      </c>
      <c r="L85" s="17">
        <f t="shared" si="39"/>
        <v>3.4722222222222099E-3</v>
      </c>
      <c r="M85" s="17">
        <f t="shared" si="39"/>
        <v>1.041666666666663E-2</v>
      </c>
      <c r="N85" s="17">
        <f t="shared" si="39"/>
        <v>6.2499999999999778E-3</v>
      </c>
      <c r="O85" s="17">
        <f t="shared" si="39"/>
        <v>2.083333333333437E-3</v>
      </c>
      <c r="P85" s="17">
        <f>O32-K32</f>
        <v>2.2222222222222143E-2</v>
      </c>
      <c r="Q85" s="17">
        <f>P32-K32</f>
        <v>2.430555555555558E-2</v>
      </c>
    </row>
    <row r="86" spans="1:17">
      <c r="A86" s="1" t="str">
        <f t="shared" si="40"/>
        <v>Tue</v>
      </c>
      <c r="B86" s="10">
        <f t="shared" si="40"/>
        <v>38699</v>
      </c>
      <c r="C86" s="9">
        <f t="shared" si="41"/>
        <v>6.2499999999999778E-3</v>
      </c>
      <c r="D86" s="9">
        <f t="shared" si="41"/>
        <v>4.8611111111110938E-3</v>
      </c>
      <c r="E86" s="9">
        <f t="shared" si="41"/>
        <v>1.1111111111111072E-2</v>
      </c>
      <c r="F86" s="9">
        <f t="shared" si="41"/>
        <v>3.4722222222222654E-3</v>
      </c>
      <c r="G86" s="9">
        <f t="shared" si="41"/>
        <v>2.0833333333333814E-3</v>
      </c>
      <c r="H86" s="9">
        <f t="shared" si="42"/>
        <v>2.1527777777777812E-2</v>
      </c>
      <c r="I86" s="9">
        <f t="shared" si="43"/>
        <v>2.777777777777779E-2</v>
      </c>
      <c r="J86" s="19" t="str">
        <f t="shared" si="44"/>
        <v>n</v>
      </c>
      <c r="K86" s="17">
        <f>Q33-K33</f>
        <v>2.3130715438407501E-3</v>
      </c>
      <c r="L86" s="17">
        <f t="shared" ref="L86:O87" si="45">M33-L33</f>
        <v>2.7777777777777679E-3</v>
      </c>
      <c r="M86" s="17">
        <f t="shared" si="45"/>
        <v>1.0416666666666741E-2</v>
      </c>
      <c r="N86" s="17">
        <f t="shared" si="45"/>
        <v>5.5555555555555358E-3</v>
      </c>
      <c r="O86" s="17">
        <f t="shared" si="45"/>
        <v>2.7777777777777679E-3</v>
      </c>
      <c r="P86" s="17">
        <f>O33-L33+K86</f>
        <v>2.1063071543840794E-2</v>
      </c>
      <c r="Q86" s="17">
        <f>P33-L33+K86</f>
        <v>2.3840849321618562E-2</v>
      </c>
    </row>
    <row r="87" spans="1:17">
      <c r="A87" s="1" t="str">
        <f t="shared" si="40"/>
        <v>Wed</v>
      </c>
      <c r="B87" s="10">
        <f t="shared" si="40"/>
        <v>38700</v>
      </c>
      <c r="C87" s="9">
        <f t="shared" si="41"/>
        <v>5.5555555555555358E-3</v>
      </c>
      <c r="D87" s="9">
        <f t="shared" si="41"/>
        <v>4.8611111111111494E-3</v>
      </c>
      <c r="E87" s="9">
        <f t="shared" si="41"/>
        <v>1.1111111111111127E-2</v>
      </c>
      <c r="F87" s="9">
        <f t="shared" si="41"/>
        <v>4.1666666666666519E-3</v>
      </c>
      <c r="G87" s="9">
        <f t="shared" si="41"/>
        <v>2.7777777777777679E-3</v>
      </c>
      <c r="H87" s="9">
        <f t="shared" si="42"/>
        <v>2.2916666666666696E-2</v>
      </c>
      <c r="I87" s="9">
        <f t="shared" si="43"/>
        <v>2.8472222222222232E-2</v>
      </c>
      <c r="J87" s="19" t="str">
        <f t="shared" si="44"/>
        <v>n</v>
      </c>
      <c r="K87" s="17">
        <f>L34-K34</f>
        <v>2.0833333333333259E-3</v>
      </c>
      <c r="L87" s="17">
        <f t="shared" si="45"/>
        <v>3.4722222222223209E-3</v>
      </c>
      <c r="M87" s="17">
        <f t="shared" si="45"/>
        <v>1.2499999999999845E-2</v>
      </c>
      <c r="N87" s="17">
        <f t="shared" si="45"/>
        <v>6.9444444444445308E-3</v>
      </c>
      <c r="O87" s="17">
        <f t="shared" si="45"/>
        <v>2.7777777777777679E-3</v>
      </c>
      <c r="P87" s="17">
        <f>O34-K34</f>
        <v>2.5000000000000022E-2</v>
      </c>
      <c r="Q87" s="17">
        <f>P34-K34</f>
        <v>2.777777777777779E-2</v>
      </c>
    </row>
    <row r="88" spans="1:17">
      <c r="A88" s="1" t="str">
        <f t="shared" si="40"/>
        <v>Thu</v>
      </c>
      <c r="B88" s="10">
        <f t="shared" si="40"/>
        <v>38701</v>
      </c>
      <c r="C88" s="9">
        <f t="shared" ref="C88:G90" si="46">D35-C35</f>
        <v>4.1666666666666519E-3</v>
      </c>
      <c r="D88" s="9">
        <f t="shared" si="46"/>
        <v>5.5555555555555358E-3</v>
      </c>
      <c r="E88" s="9">
        <f t="shared" si="46"/>
        <v>1.0416666666666685E-2</v>
      </c>
      <c r="F88" s="9">
        <f t="shared" si="46"/>
        <v>3.4722222222222654E-3</v>
      </c>
      <c r="G88" s="9">
        <f t="shared" si="46"/>
        <v>2.0833333333333259E-3</v>
      </c>
      <c r="H88" s="9">
        <f t="shared" si="42"/>
        <v>2.1527777777777812E-2</v>
      </c>
      <c r="I88" s="9">
        <f t="shared" si="43"/>
        <v>2.5694444444444464E-2</v>
      </c>
      <c r="J88" s="19" t="str">
        <f t="shared" si="44"/>
        <v>n</v>
      </c>
      <c r="K88" s="17">
        <f>Q35-K35</f>
        <v>2.0833333333333259E-3</v>
      </c>
      <c r="L88" s="17">
        <f>M35-L35</f>
        <v>3.4722222222223209E-3</v>
      </c>
      <c r="M88" s="17">
        <f>N35-M35</f>
        <v>1.041666666666663E-2</v>
      </c>
      <c r="N88" s="17">
        <f>O35-N35</f>
        <v>6.2499999999999778E-3</v>
      </c>
      <c r="O88" s="17">
        <f>P35-O35</f>
        <v>1.2499999999999956E-2</v>
      </c>
      <c r="P88" s="17">
        <f>O35-L35+K88</f>
        <v>2.2222222222222254E-2</v>
      </c>
      <c r="Q88" s="17">
        <f>P35-L35+K88</f>
        <v>3.472222222222221E-2</v>
      </c>
    </row>
    <row r="89" spans="1:17">
      <c r="A89" s="1" t="str">
        <f t="shared" si="40"/>
        <v>Fri</v>
      </c>
      <c r="B89" s="10">
        <f t="shared" si="40"/>
        <v>38702</v>
      </c>
      <c r="C89" s="9">
        <f t="shared" si="46"/>
        <v>4.1666666666667074E-3</v>
      </c>
      <c r="D89" s="9">
        <f t="shared" si="46"/>
        <v>6.2499999999999778E-3</v>
      </c>
      <c r="E89" s="9">
        <f t="shared" si="46"/>
        <v>1.6666666666666718E-2</v>
      </c>
      <c r="F89" s="9">
        <f t="shared" si="46"/>
        <v>4.1666666666665964E-3</v>
      </c>
      <c r="G89" s="9">
        <f t="shared" si="46"/>
        <v>2.7777777777778234E-3</v>
      </c>
      <c r="H89" s="9">
        <f t="shared" si="42"/>
        <v>2.9861111111111116E-2</v>
      </c>
      <c r="I89" s="9">
        <f t="shared" si="43"/>
        <v>3.4027777777777823E-2</v>
      </c>
      <c r="J89" s="19" t="str">
        <f t="shared" si="44"/>
        <v>n</v>
      </c>
      <c r="K89" s="17" t="s">
        <v>7</v>
      </c>
      <c r="L89" s="17" t="s">
        <v>7</v>
      </c>
      <c r="M89" s="17" t="s">
        <v>7</v>
      </c>
      <c r="N89" s="17" t="s">
        <v>7</v>
      </c>
      <c r="O89" s="17" t="s">
        <v>7</v>
      </c>
      <c r="P89" s="17" t="s">
        <v>7</v>
      </c>
      <c r="Q89" s="17" t="s">
        <v>7</v>
      </c>
    </row>
    <row r="90" spans="1:17">
      <c r="A90" s="1" t="str">
        <f t="shared" si="40"/>
        <v>Mon</v>
      </c>
      <c r="B90" s="10">
        <f t="shared" si="40"/>
        <v>38705</v>
      </c>
      <c r="C90" s="9">
        <f t="shared" si="46"/>
        <v>5.5555555555555358E-3</v>
      </c>
      <c r="D90" s="9">
        <f t="shared" si="46"/>
        <v>5.5555555555555913E-3</v>
      </c>
      <c r="E90" s="9">
        <f t="shared" si="46"/>
        <v>1.6666666666666663E-2</v>
      </c>
      <c r="F90" s="9">
        <f t="shared" si="46"/>
        <v>4.1666666666666519E-3</v>
      </c>
      <c r="G90" s="9">
        <f t="shared" si="46"/>
        <v>2.0833333333333259E-3</v>
      </c>
      <c r="H90" s="9">
        <f t="shared" si="42"/>
        <v>2.8472222222222232E-2</v>
      </c>
      <c r="I90" s="9">
        <f t="shared" si="43"/>
        <v>3.4027777777777768E-2</v>
      </c>
      <c r="J90" s="19" t="str">
        <f t="shared" si="44"/>
        <v>n</v>
      </c>
      <c r="K90" s="17">
        <f>L37-K37</f>
        <v>2.7777777777777679E-3</v>
      </c>
      <c r="L90" s="17">
        <f>M37-L37</f>
        <v>1.388888888888884E-2</v>
      </c>
      <c r="M90" s="17">
        <f>N37-M37</f>
        <v>8.3333333333334147E-3</v>
      </c>
      <c r="N90" s="17" t="s">
        <v>7</v>
      </c>
      <c r="O90" s="17" t="s">
        <v>7</v>
      </c>
      <c r="P90" s="17" t="s">
        <v>7</v>
      </c>
      <c r="Q90" s="17">
        <f>P37-L37+K90</f>
        <v>3.0555555555555558E-2</v>
      </c>
    </row>
    <row r="91" spans="1:17">
      <c r="A91" s="1" t="str">
        <f t="shared" si="40"/>
        <v>Tue</v>
      </c>
      <c r="B91" s="10">
        <f t="shared" si="40"/>
        <v>38706</v>
      </c>
      <c r="C91" s="9">
        <f>D38-C38</f>
        <v>4.8611111111111494E-3</v>
      </c>
      <c r="D91" s="9">
        <f>E38-D38</f>
        <v>4.8611111111111494E-3</v>
      </c>
      <c r="E91" s="9">
        <f>F38-E38</f>
        <v>9.7222222222221877E-3</v>
      </c>
      <c r="F91" s="9">
        <f>G38-F38</f>
        <v>3.4722222222222099E-3</v>
      </c>
      <c r="G91" s="9">
        <f>H38-G38</f>
        <v>2.7777777777777679E-3</v>
      </c>
      <c r="H91" s="9">
        <f t="shared" ref="H91:H101" si="47">H38-D38</f>
        <v>2.0833333333333315E-2</v>
      </c>
      <c r="I91" s="9">
        <f t="shared" ref="I91:I101" si="48">H38-C38</f>
        <v>2.5694444444444464E-2</v>
      </c>
      <c r="J91" s="19" t="str">
        <f>I38</f>
        <v>n</v>
      </c>
      <c r="K91" s="17"/>
      <c r="L91" s="17"/>
      <c r="M91" s="17"/>
      <c r="N91" s="17"/>
      <c r="O91" s="17"/>
      <c r="P91" s="17"/>
      <c r="Q91" s="17"/>
    </row>
    <row r="92" spans="1:17">
      <c r="A92" s="1" t="str">
        <f t="shared" si="40"/>
        <v>Tue</v>
      </c>
      <c r="B92" s="10">
        <f t="shared" si="40"/>
        <v>38720</v>
      </c>
      <c r="C92" s="9">
        <f t="shared" ref="C92:D95" si="49">D39-C39</f>
        <v>5.5555555555555358E-3</v>
      </c>
      <c r="D92" s="9">
        <f t="shared" si="49"/>
        <v>4.8611111111111494E-3</v>
      </c>
      <c r="E92" s="9"/>
      <c r="F92" s="9"/>
      <c r="G92" s="9"/>
      <c r="H92" s="9">
        <f t="shared" si="47"/>
        <v>2.1527777777777812E-2</v>
      </c>
      <c r="I92" s="9">
        <f t="shared" si="48"/>
        <v>2.7083333333333348E-2</v>
      </c>
      <c r="J92" s="19" t="str">
        <f>I39</f>
        <v>n</v>
      </c>
      <c r="K92" s="17">
        <f t="shared" ref="K92:O94" si="50">L39-K39</f>
        <v>3.4722222222222099E-3</v>
      </c>
      <c r="L92" s="17">
        <f t="shared" si="50"/>
        <v>2.7777777777777679E-3</v>
      </c>
      <c r="M92" s="17">
        <f t="shared" si="50"/>
        <v>1.5277777777777724E-2</v>
      </c>
      <c r="N92" s="17">
        <f t="shared" si="50"/>
        <v>6.2500000000000888E-3</v>
      </c>
      <c r="O92" s="17">
        <f t="shared" si="50"/>
        <v>3.4722222222222099E-3</v>
      </c>
      <c r="P92" s="17">
        <f>O39-K39</f>
        <v>2.777777777777779E-2</v>
      </c>
      <c r="Q92" s="17">
        <f>P39-K39</f>
        <v>3.125E-2</v>
      </c>
    </row>
    <row r="93" spans="1:17">
      <c r="A93" s="1" t="str">
        <f t="shared" si="40"/>
        <v>Wed</v>
      </c>
      <c r="B93" s="10">
        <f t="shared" si="40"/>
        <v>38721</v>
      </c>
      <c r="C93" s="9">
        <f t="shared" si="49"/>
        <v>5.5555555555555358E-3</v>
      </c>
      <c r="D93" s="9">
        <f t="shared" si="49"/>
        <v>5.5555555555555358E-3</v>
      </c>
      <c r="E93" s="9">
        <f t="shared" ref="E93:G95" si="51">F40-E40</f>
        <v>1.1111111111111183E-2</v>
      </c>
      <c r="F93" s="9">
        <f t="shared" si="51"/>
        <v>3.4722222222221544E-3</v>
      </c>
      <c r="G93" s="9">
        <f t="shared" si="51"/>
        <v>2.0833333333333814E-3</v>
      </c>
      <c r="H93" s="9">
        <f t="shared" si="47"/>
        <v>2.2222222222222254E-2</v>
      </c>
      <c r="I93" s="9">
        <f t="shared" si="48"/>
        <v>2.777777777777779E-2</v>
      </c>
      <c r="J93" s="19" t="str">
        <f>I40</f>
        <v>n</v>
      </c>
      <c r="K93" s="17">
        <f t="shared" si="50"/>
        <v>2.0833333333332149E-3</v>
      </c>
      <c r="L93" s="17">
        <f t="shared" si="50"/>
        <v>2.7777777777777679E-3</v>
      </c>
      <c r="M93" s="17">
        <f t="shared" si="50"/>
        <v>1.0416666666666741E-2</v>
      </c>
      <c r="N93" s="17">
        <f t="shared" si="50"/>
        <v>6.2499999999999778E-3</v>
      </c>
      <c r="O93" s="17">
        <f t="shared" si="50"/>
        <v>2.7777777777778789E-3</v>
      </c>
      <c r="P93" s="17">
        <f>O40-K40</f>
        <v>2.1527777777777701E-2</v>
      </c>
      <c r="Q93" s="17">
        <f>P40-K40</f>
        <v>2.430555555555558E-2</v>
      </c>
    </row>
    <row r="94" spans="1:17">
      <c r="A94" s="1" t="str">
        <f t="shared" si="40"/>
        <v>Thu</v>
      </c>
      <c r="B94" s="10">
        <f t="shared" si="40"/>
        <v>38722</v>
      </c>
      <c r="C94" s="9">
        <f t="shared" si="49"/>
        <v>4.1666666666666519E-3</v>
      </c>
      <c r="D94" s="9">
        <f t="shared" si="49"/>
        <v>5.5555555555555913E-3</v>
      </c>
      <c r="E94" s="9">
        <f t="shared" si="51"/>
        <v>9.7222222222221877E-3</v>
      </c>
      <c r="F94" s="9">
        <f t="shared" si="51"/>
        <v>4.8611111111110938E-3</v>
      </c>
      <c r="G94" s="9">
        <f t="shared" si="51"/>
        <v>2.0833333333333259E-3</v>
      </c>
      <c r="H94" s="9">
        <f t="shared" si="47"/>
        <v>2.2222222222222199E-2</v>
      </c>
      <c r="I94" s="9">
        <f t="shared" si="48"/>
        <v>2.6388888888888851E-2</v>
      </c>
      <c r="J94" s="19" t="str">
        <f>I41</f>
        <v>n</v>
      </c>
      <c r="K94" s="17">
        <f t="shared" si="50"/>
        <v>2.7777777777777679E-3</v>
      </c>
      <c r="L94" s="17">
        <f t="shared" si="50"/>
        <v>3.4722222222223209E-3</v>
      </c>
      <c r="M94" s="17">
        <f t="shared" si="50"/>
        <v>1.041666666666663E-2</v>
      </c>
      <c r="N94" s="17">
        <f t="shared" si="50"/>
        <v>8.3333333333333037E-3</v>
      </c>
      <c r="O94" s="17">
        <f t="shared" si="50"/>
        <v>2.0833333333333259E-3</v>
      </c>
      <c r="P94" s="17">
        <f>O41-K41</f>
        <v>2.5000000000000022E-2</v>
      </c>
      <c r="Q94" s="17">
        <f>P41-K41</f>
        <v>2.7083333333333348E-2</v>
      </c>
    </row>
    <row r="95" spans="1:17">
      <c r="A95" s="1" t="str">
        <f t="shared" si="40"/>
        <v>Fri</v>
      </c>
      <c r="B95" s="10">
        <f t="shared" si="40"/>
        <v>38723</v>
      </c>
      <c r="C95" s="9">
        <f t="shared" si="49"/>
        <v>4.1666666666666519E-3</v>
      </c>
      <c r="D95" s="9">
        <f t="shared" si="49"/>
        <v>4.8611111111111494E-3</v>
      </c>
      <c r="E95" s="9">
        <f t="shared" si="51"/>
        <v>1.0416666666666685E-2</v>
      </c>
      <c r="F95" s="9">
        <f t="shared" si="51"/>
        <v>3.4722222222221544E-3</v>
      </c>
      <c r="G95" s="9">
        <f t="shared" si="51"/>
        <v>2.0833333333333814E-3</v>
      </c>
      <c r="H95" s="9">
        <f t="shared" si="47"/>
        <v>2.083333333333337E-2</v>
      </c>
      <c r="I95" s="9">
        <f t="shared" si="48"/>
        <v>2.5000000000000022E-2</v>
      </c>
      <c r="J95" s="19" t="str">
        <f>I42</f>
        <v>n</v>
      </c>
      <c r="K95" s="17">
        <f t="shared" ref="K95:K101" si="52">L42-K42</f>
        <v>0</v>
      </c>
      <c r="L95" s="17">
        <f t="shared" ref="L95:L101" si="53">M42-L42</f>
        <v>0</v>
      </c>
      <c r="M95" s="17">
        <f t="shared" ref="M95:M101" si="54">N42-M42</f>
        <v>0</v>
      </c>
      <c r="N95" s="17">
        <f t="shared" ref="N95:N101" si="55">O42-N42</f>
        <v>0</v>
      </c>
      <c r="O95" s="17">
        <f t="shared" ref="O95:O101" si="56">P42-O42</f>
        <v>0</v>
      </c>
      <c r="P95" s="17">
        <f t="shared" ref="P95:P101" si="57">O42-K42</f>
        <v>0</v>
      </c>
      <c r="Q95" s="17">
        <f t="shared" ref="Q95:Q101" si="58">P42-K42</f>
        <v>0</v>
      </c>
    </row>
    <row r="96" spans="1:17">
      <c r="A96" s="1" t="str">
        <f t="shared" ref="A96:B101" si="59">A43</f>
        <v>Mon</v>
      </c>
      <c r="B96" s="10">
        <f t="shared" si="59"/>
        <v>38726</v>
      </c>
      <c r="C96" s="9"/>
      <c r="D96" s="9">
        <f t="shared" ref="D96:E101" si="60">E43-D43</f>
        <v>0.34652777777777777</v>
      </c>
      <c r="E96" s="9">
        <f t="shared" si="60"/>
        <v>1.0416666666666685E-2</v>
      </c>
      <c r="F96" s="9"/>
      <c r="G96" s="9">
        <f t="shared" ref="G96:G101" si="61">H43-G43</f>
        <v>0.36249999999999999</v>
      </c>
      <c r="H96" s="9">
        <f t="shared" si="47"/>
        <v>0.36249999999999999</v>
      </c>
      <c r="I96" s="9">
        <f t="shared" si="48"/>
        <v>3.6805555555555536E-2</v>
      </c>
      <c r="J96" s="19" t="str">
        <f t="shared" ref="J96:J101" si="62">I43</f>
        <v>n</v>
      </c>
      <c r="K96" s="17">
        <f t="shared" si="52"/>
        <v>2.083333333333437E-3</v>
      </c>
      <c r="L96" s="17">
        <f t="shared" si="53"/>
        <v>3.4722222222220989E-3</v>
      </c>
      <c r="M96" s="17">
        <f t="shared" si="54"/>
        <v>1.0416666666666741E-2</v>
      </c>
      <c r="N96" s="17">
        <f t="shared" si="55"/>
        <v>5.5555555555555358E-3</v>
      </c>
      <c r="O96" s="17">
        <f t="shared" si="56"/>
        <v>2.0833333333333259E-3</v>
      </c>
      <c r="P96" s="17">
        <f t="shared" si="57"/>
        <v>2.1527777777777812E-2</v>
      </c>
      <c r="Q96" s="17">
        <f t="shared" si="58"/>
        <v>2.3611111111111138E-2</v>
      </c>
    </row>
    <row r="97" spans="1:17">
      <c r="A97" s="1" t="str">
        <f t="shared" si="59"/>
        <v>Tue</v>
      </c>
      <c r="B97" s="10">
        <f t="shared" si="59"/>
        <v>38727</v>
      </c>
      <c r="C97" s="9">
        <f>D44-C44</f>
        <v>4.8611111111110938E-3</v>
      </c>
      <c r="D97" s="9">
        <f t="shared" si="60"/>
        <v>4.8611111111111494E-3</v>
      </c>
      <c r="E97" s="9">
        <f t="shared" si="60"/>
        <v>1.1111111111111072E-2</v>
      </c>
      <c r="F97" s="9">
        <f>G44-F44</f>
        <v>3.4722222222222654E-3</v>
      </c>
      <c r="G97" s="9">
        <f t="shared" si="61"/>
        <v>2.0833333333333259E-3</v>
      </c>
      <c r="H97" s="9">
        <f t="shared" si="47"/>
        <v>2.1527777777777812E-2</v>
      </c>
      <c r="I97" s="9">
        <f t="shared" si="48"/>
        <v>2.6388888888888906E-2</v>
      </c>
      <c r="J97" s="19" t="str">
        <f t="shared" si="62"/>
        <v>n</v>
      </c>
      <c r="K97" s="17"/>
      <c r="L97" s="17">
        <f t="shared" si="53"/>
        <v>0.7631944444444444</v>
      </c>
      <c r="M97" s="17">
        <f t="shared" si="54"/>
        <v>1.1805555555555625E-2</v>
      </c>
      <c r="N97" s="17">
        <f t="shared" si="55"/>
        <v>7.6388888888889728E-3</v>
      </c>
      <c r="O97" s="17">
        <f t="shared" si="56"/>
        <v>4.1666666666665408E-3</v>
      </c>
      <c r="P97" s="17">
        <f t="shared" si="57"/>
        <v>2.4305555555555691E-2</v>
      </c>
      <c r="Q97" s="17">
        <f t="shared" si="58"/>
        <v>2.8472222222222232E-2</v>
      </c>
    </row>
    <row r="98" spans="1:17">
      <c r="A98" s="1" t="str">
        <f t="shared" si="59"/>
        <v>Wed</v>
      </c>
      <c r="B98" s="10">
        <f t="shared" si="59"/>
        <v>38728</v>
      </c>
      <c r="C98" s="9">
        <f>D45-C45</f>
        <v>4.1666666666666519E-3</v>
      </c>
      <c r="D98" s="9">
        <f t="shared" si="60"/>
        <v>6.2500000000000333E-3</v>
      </c>
      <c r="E98" s="9">
        <f t="shared" si="60"/>
        <v>1.5277777777777724E-2</v>
      </c>
      <c r="F98" s="9">
        <f>G45-F45</f>
        <v>3.4722222222222654E-3</v>
      </c>
      <c r="G98" s="9">
        <f t="shared" si="61"/>
        <v>2.0833333333333814E-3</v>
      </c>
      <c r="H98" s="9">
        <f t="shared" si="47"/>
        <v>2.7083333333333404E-2</v>
      </c>
      <c r="I98" s="9">
        <f t="shared" si="48"/>
        <v>3.1250000000000056E-2</v>
      </c>
      <c r="J98" s="19" t="str">
        <f t="shared" si="62"/>
        <v>n</v>
      </c>
      <c r="K98" s="17"/>
      <c r="L98" s="17"/>
      <c r="M98" s="17"/>
      <c r="N98" s="17"/>
      <c r="O98" s="17"/>
      <c r="P98" s="17"/>
      <c r="Q98" s="17"/>
    </row>
    <row r="99" spans="1:17">
      <c r="A99" s="1" t="str">
        <f t="shared" si="59"/>
        <v>Mon</v>
      </c>
      <c r="B99" s="10">
        <f t="shared" si="59"/>
        <v>38733</v>
      </c>
      <c r="C99" s="9">
        <f>D46-C46</f>
        <v>5.5555555555555358E-3</v>
      </c>
      <c r="D99" s="9">
        <f t="shared" si="60"/>
        <v>4.1666666666666519E-3</v>
      </c>
      <c r="E99" s="9">
        <f t="shared" si="60"/>
        <v>1.0416666666666685E-2</v>
      </c>
      <c r="F99" s="9">
        <f>G46-F46</f>
        <v>3.4722222222222654E-3</v>
      </c>
      <c r="G99" s="9">
        <f t="shared" si="61"/>
        <v>2.0833333333332704E-3</v>
      </c>
      <c r="H99" s="9">
        <f t="shared" si="47"/>
        <v>2.0138888888888873E-2</v>
      </c>
      <c r="I99" s="9">
        <f t="shared" si="48"/>
        <v>2.5694444444444409E-2</v>
      </c>
      <c r="J99" s="19" t="str">
        <f t="shared" si="62"/>
        <v>n</v>
      </c>
      <c r="K99" s="17"/>
      <c r="L99" s="17"/>
      <c r="M99" s="17"/>
      <c r="N99" s="17"/>
      <c r="O99" s="17"/>
      <c r="P99" s="17"/>
      <c r="Q99" s="17"/>
    </row>
    <row r="100" spans="1:17">
      <c r="A100" s="1" t="str">
        <f t="shared" si="59"/>
        <v>Tue</v>
      </c>
      <c r="B100" s="10">
        <f t="shared" si="59"/>
        <v>38734</v>
      </c>
      <c r="C100" s="9">
        <f>D47-C47</f>
        <v>4.8611111111110938E-3</v>
      </c>
      <c r="D100" s="9">
        <f t="shared" si="60"/>
        <v>6.2500000000000333E-3</v>
      </c>
      <c r="E100" s="9">
        <f t="shared" si="60"/>
        <v>1.0416666666666685E-2</v>
      </c>
      <c r="F100" s="9">
        <f>G47-F47</f>
        <v>2.7777777777777124E-3</v>
      </c>
      <c r="G100" s="9">
        <f t="shared" si="61"/>
        <v>2.0833333333333259E-3</v>
      </c>
      <c r="H100" s="9">
        <f t="shared" si="47"/>
        <v>2.1527777777777757E-2</v>
      </c>
      <c r="I100" s="9">
        <f t="shared" si="48"/>
        <v>2.6388888888888851E-2</v>
      </c>
      <c r="J100" s="19" t="str">
        <f t="shared" si="62"/>
        <v>n</v>
      </c>
      <c r="K100" s="17">
        <f t="shared" si="52"/>
        <v>4.8611111111112049E-3</v>
      </c>
      <c r="L100" s="17"/>
      <c r="M100" s="17">
        <f t="shared" si="54"/>
        <v>0.74930555555555556</v>
      </c>
      <c r="N100" s="17">
        <f t="shared" si="55"/>
        <v>7.6388888888889728E-3</v>
      </c>
      <c r="O100" s="17">
        <f t="shared" si="56"/>
        <v>3.4722222222220989E-3</v>
      </c>
      <c r="P100" s="17">
        <f t="shared" si="57"/>
        <v>2.2222222222222365E-2</v>
      </c>
      <c r="Q100" s="17">
        <f t="shared" si="58"/>
        <v>2.5694444444444464E-2</v>
      </c>
    </row>
    <row r="101" spans="1:17">
      <c r="A101" s="1" t="str">
        <f t="shared" si="59"/>
        <v>Wed</v>
      </c>
      <c r="B101" s="10">
        <f t="shared" si="59"/>
        <v>38735</v>
      </c>
      <c r="C101" s="9">
        <f>D48-C48</f>
        <v>4.1666666666666519E-3</v>
      </c>
      <c r="D101" s="9">
        <f t="shared" si="60"/>
        <v>5.5555555555555358E-3</v>
      </c>
      <c r="E101" s="9">
        <f t="shared" si="60"/>
        <v>1.0416666666666685E-2</v>
      </c>
      <c r="F101" s="9">
        <f>G48-F48</f>
        <v>3.4722222222221544E-3</v>
      </c>
      <c r="G101" s="9">
        <f t="shared" si="61"/>
        <v>2.0833333333333814E-3</v>
      </c>
      <c r="H101" s="9">
        <f t="shared" si="47"/>
        <v>2.1527777777777757E-2</v>
      </c>
      <c r="I101" s="9">
        <f t="shared" si="48"/>
        <v>2.5694444444444409E-2</v>
      </c>
      <c r="J101" s="19" t="str">
        <f t="shared" si="62"/>
        <v>n</v>
      </c>
      <c r="K101" s="17">
        <f t="shared" si="52"/>
        <v>0</v>
      </c>
      <c r="L101" s="17">
        <f t="shared" si="53"/>
        <v>0</v>
      </c>
      <c r="M101" s="17">
        <f t="shared" si="54"/>
        <v>0</v>
      </c>
      <c r="N101" s="17">
        <f t="shared" si="55"/>
        <v>0</v>
      </c>
      <c r="O101" s="17">
        <f t="shared" si="56"/>
        <v>0</v>
      </c>
      <c r="P101" s="17">
        <f t="shared" si="57"/>
        <v>0</v>
      </c>
      <c r="Q101" s="17">
        <f t="shared" si="58"/>
        <v>0</v>
      </c>
    </row>
    <row r="102" spans="1:17">
      <c r="C102" s="9"/>
      <c r="D102" s="9"/>
      <c r="E102" s="9"/>
      <c r="F102" s="9"/>
      <c r="G102" s="9"/>
      <c r="H102" s="9"/>
      <c r="I102" s="9"/>
      <c r="J102" s="19"/>
      <c r="K102" s="17"/>
      <c r="L102" s="17"/>
      <c r="M102" s="17"/>
      <c r="N102" s="17"/>
      <c r="O102" s="17"/>
      <c r="P102" s="17"/>
      <c r="Q102" s="17"/>
    </row>
    <row r="103" spans="1:17">
      <c r="C103" s="9"/>
      <c r="D103" s="9"/>
      <c r="E103" s="9"/>
      <c r="F103" s="9"/>
      <c r="G103" s="9"/>
      <c r="H103" s="9"/>
      <c r="I103" s="9"/>
      <c r="J103" s="19"/>
    </row>
    <row r="104" spans="1:17">
      <c r="I104" s="9"/>
    </row>
    <row r="105" spans="1:17">
      <c r="A105" s="1" t="s">
        <v>44</v>
      </c>
      <c r="B105" s="20" t="s">
        <v>53</v>
      </c>
    </row>
    <row r="106" spans="1:17">
      <c r="A106" s="1" t="s">
        <v>50</v>
      </c>
      <c r="B106" s="20" t="s">
        <v>54</v>
      </c>
    </row>
    <row r="107" spans="1:17">
      <c r="A107" s="1" t="s">
        <v>52</v>
      </c>
      <c r="B107" s="20" t="s">
        <v>55</v>
      </c>
    </row>
  </sheetData>
  <phoneticPr fontId="4" type="noConversion"/>
  <pageMargins left="0.78749999999999998" right="0.78749999999999998" top="0.78749999999999998" bottom="0.78749999999999998" header="9.8611111111111108E-2" footer="9.8611111111111108E-2"/>
  <pageSetup fitToHeight="0" orientation="portrait" horizontalDpi="300" verticalDpi="300"/>
  <headerFooter>
    <oddHeader>&amp;C&amp;"Arial,Regular"&amp;A</oddHeader>
    <oddFooter>&amp;C&amp;"Arial,Regular"Page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showRuler="0" workbookViewId="0">
      <selection activeCell="F16" sqref="F16"/>
    </sheetView>
  </sheetViews>
  <sheetFormatPr baseColWidth="10" defaultColWidth="8.7109375" defaultRowHeight="13" x14ac:dyDescent="0"/>
  <cols>
    <col min="4" max="4" width="14.5703125" customWidth="1"/>
  </cols>
  <sheetData>
    <row r="2" spans="1:4">
      <c r="B2" s="1" t="s">
        <v>4</v>
      </c>
      <c r="C2" s="1" t="s">
        <v>74</v>
      </c>
      <c r="D2" t="s">
        <v>77</v>
      </c>
    </row>
    <row r="3" spans="1:4">
      <c r="A3" s="16">
        <v>39217</v>
      </c>
      <c r="B3" s="1">
        <v>26</v>
      </c>
      <c r="C3" s="2">
        <f>B3*Cavelier!$G$118</f>
        <v>3.0820264079762865</v>
      </c>
      <c r="D3" t="s">
        <v>75</v>
      </c>
    </row>
    <row r="4" spans="1:4">
      <c r="A4" s="16">
        <v>39218</v>
      </c>
      <c r="B4" s="1">
        <v>26</v>
      </c>
      <c r="C4" s="2">
        <f>B4*Cavelier!$G$118</f>
        <v>3.0820264079762865</v>
      </c>
      <c r="D4" t="s">
        <v>76</v>
      </c>
    </row>
    <row r="5" spans="1:4">
      <c r="A5" s="16">
        <v>39223</v>
      </c>
      <c r="B5" s="1">
        <v>26</v>
      </c>
      <c r="C5" s="2">
        <f>B5*Cavelier!$G$118</f>
        <v>3.0820264079762865</v>
      </c>
      <c r="D5" t="s">
        <v>75</v>
      </c>
    </row>
    <row r="6" spans="1:4">
      <c r="A6" s="16">
        <v>39224</v>
      </c>
      <c r="B6" s="1">
        <v>26</v>
      </c>
      <c r="C6" s="2">
        <f>B6*Cavelier!$G$118</f>
        <v>3.0820264079762865</v>
      </c>
      <c r="D6" t="s">
        <v>76</v>
      </c>
    </row>
    <row r="8" spans="1:4">
      <c r="A8" t="s">
        <v>14</v>
      </c>
      <c r="B8" s="1">
        <f>SUM(B3:B6)</f>
        <v>104</v>
      </c>
      <c r="C8" s="2">
        <f>SUM(C3:C6)</f>
        <v>12.328105631905146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showRuler="0" topLeftCell="A128" workbookViewId="0">
      <selection activeCell="A160" sqref="A160"/>
    </sheetView>
  </sheetViews>
  <sheetFormatPr baseColWidth="10" defaultRowHeight="13" x14ac:dyDescent="0"/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1" t="s">
        <v>6</v>
      </c>
    </row>
    <row r="3" spans="1:8">
      <c r="A3" s="28">
        <v>42026</v>
      </c>
      <c r="B3">
        <v>22.75</v>
      </c>
      <c r="C3">
        <v>2.0590000000000002</v>
      </c>
      <c r="D3">
        <v>11.051</v>
      </c>
      <c r="E3">
        <v>254.5</v>
      </c>
      <c r="G3" s="90">
        <f t="shared" ref="G3:G34" si="0">B3/E3</f>
        <v>8.9390962671905702E-2</v>
      </c>
      <c r="H3" s="90">
        <f t="shared" ref="H3:H34" si="1">E3/D3</f>
        <v>23.029590082345489</v>
      </c>
    </row>
    <row r="4" spans="1:8">
      <c r="A4" s="28">
        <v>42040</v>
      </c>
      <c r="B4">
        <v>23.27</v>
      </c>
      <c r="C4">
        <v>2.1589999999999998</v>
      </c>
      <c r="D4">
        <v>10.776</v>
      </c>
      <c r="E4">
        <v>243.8</v>
      </c>
      <c r="G4" s="90">
        <f t="shared" si="0"/>
        <v>9.544708777686628E-2</v>
      </c>
      <c r="H4" s="90">
        <f t="shared" si="1"/>
        <v>22.624350408314776</v>
      </c>
    </row>
    <row r="5" spans="1:8">
      <c r="A5" s="28">
        <v>42057</v>
      </c>
      <c r="B5">
        <v>23.79</v>
      </c>
      <c r="C5">
        <v>2.2589999999999999</v>
      </c>
      <c r="D5">
        <v>10.53</v>
      </c>
      <c r="E5">
        <v>218.9</v>
      </c>
      <c r="G5" s="90">
        <f t="shared" si="0"/>
        <v>0.10867976244860666</v>
      </c>
      <c r="H5" s="90">
        <f t="shared" si="1"/>
        <v>20.788224121557455</v>
      </c>
    </row>
    <row r="6" spans="1:8">
      <c r="A6" s="28">
        <v>42076</v>
      </c>
      <c r="B6">
        <v>25.25</v>
      </c>
      <c r="C6">
        <v>2.359</v>
      </c>
      <c r="D6">
        <v>10.702999999999999</v>
      </c>
      <c r="E6">
        <v>250.4</v>
      </c>
      <c r="G6" s="90">
        <f t="shared" si="0"/>
        <v>0.10083865814696485</v>
      </c>
      <c r="H6" s="90">
        <f t="shared" si="1"/>
        <v>23.395309726244982</v>
      </c>
    </row>
    <row r="7" spans="1:8">
      <c r="A7" s="28">
        <v>42090</v>
      </c>
      <c r="B7">
        <v>25.57</v>
      </c>
      <c r="C7">
        <v>2.359</v>
      </c>
      <c r="D7">
        <v>10.839</v>
      </c>
      <c r="E7">
        <v>264</v>
      </c>
      <c r="G7" s="90">
        <f t="shared" si="0"/>
        <v>9.6856060606060612E-2</v>
      </c>
      <c r="H7" s="90">
        <f t="shared" si="1"/>
        <v>24.35649045114863</v>
      </c>
    </row>
    <row r="8" spans="1:8">
      <c r="A8" s="28">
        <v>42110</v>
      </c>
      <c r="B8">
        <v>26.28</v>
      </c>
      <c r="C8">
        <v>2.4289999999999998</v>
      </c>
      <c r="D8">
        <v>10.82</v>
      </c>
      <c r="E8">
        <v>246</v>
      </c>
      <c r="G8" s="90">
        <f t="shared" si="0"/>
        <v>0.10682926829268292</v>
      </c>
      <c r="H8" s="90">
        <f t="shared" si="1"/>
        <v>22.735674676524955</v>
      </c>
    </row>
    <row r="9" spans="1:8">
      <c r="A9" s="28">
        <v>42126</v>
      </c>
      <c r="B9">
        <v>27.28</v>
      </c>
      <c r="C9">
        <v>2.4990000000000001</v>
      </c>
      <c r="D9">
        <v>10.914999999999999</v>
      </c>
      <c r="E9">
        <v>270.60000000000002</v>
      </c>
      <c r="G9" s="90">
        <f t="shared" si="0"/>
        <v>0.1008130081300813</v>
      </c>
      <c r="H9" s="90">
        <f t="shared" si="1"/>
        <v>24.791571232249204</v>
      </c>
    </row>
    <row r="10" spans="1:8">
      <c r="A10" s="28">
        <v>42138</v>
      </c>
      <c r="B10">
        <v>27.16</v>
      </c>
      <c r="C10">
        <v>2.5990000000000002</v>
      </c>
      <c r="D10">
        <v>10.449</v>
      </c>
      <c r="E10">
        <v>293.3</v>
      </c>
      <c r="G10" s="90">
        <f t="shared" si="0"/>
        <v>9.2601431980906923E-2</v>
      </c>
      <c r="H10" s="90">
        <f t="shared" si="1"/>
        <v>28.069671738922388</v>
      </c>
    </row>
    <row r="11" spans="1:8">
      <c r="A11" s="28">
        <v>42152</v>
      </c>
      <c r="B11">
        <v>29.62</v>
      </c>
      <c r="C11">
        <v>2.6589999999999998</v>
      </c>
      <c r="D11">
        <v>11.141</v>
      </c>
      <c r="E11">
        <v>247.1</v>
      </c>
      <c r="G11" s="90">
        <f t="shared" si="0"/>
        <v>0.1198704977741805</v>
      </c>
      <c r="H11" s="90">
        <f t="shared" si="1"/>
        <v>22.179337581904676</v>
      </c>
    </row>
    <row r="12" spans="1:8">
      <c r="A12" s="28">
        <v>42166</v>
      </c>
      <c r="B12">
        <v>29.75</v>
      </c>
      <c r="C12">
        <v>2.6989999999999998</v>
      </c>
      <c r="D12">
        <v>11.023</v>
      </c>
      <c r="E12">
        <v>264.3</v>
      </c>
      <c r="G12" s="90">
        <f t="shared" si="0"/>
        <v>0.11256148316307227</v>
      </c>
      <c r="H12" s="90">
        <f t="shared" si="1"/>
        <v>23.977138709970063</v>
      </c>
    </row>
    <row r="13" spans="1:8">
      <c r="A13" s="28">
        <v>42169</v>
      </c>
      <c r="B13">
        <v>9.16</v>
      </c>
      <c r="C13">
        <v>2.6589999999999998</v>
      </c>
      <c r="D13">
        <v>3.444</v>
      </c>
      <c r="E13">
        <v>64.900000000000006</v>
      </c>
      <c r="G13" s="90">
        <f t="shared" si="0"/>
        <v>0.14114021571648688</v>
      </c>
      <c r="H13" s="90">
        <f t="shared" si="1"/>
        <v>18.844367015098726</v>
      </c>
    </row>
    <row r="14" spans="1:8">
      <c r="A14" s="28">
        <v>42171</v>
      </c>
      <c r="B14">
        <v>30.71</v>
      </c>
      <c r="C14">
        <v>2.879</v>
      </c>
      <c r="D14">
        <v>10.666</v>
      </c>
      <c r="E14">
        <v>405.3</v>
      </c>
      <c r="G14" s="90">
        <f t="shared" si="0"/>
        <v>7.5771033802121884E-2</v>
      </c>
      <c r="H14" s="90">
        <f t="shared" si="1"/>
        <v>37.999249953122067</v>
      </c>
    </row>
    <row r="15" spans="1:8">
      <c r="A15" s="28">
        <v>42177</v>
      </c>
      <c r="B15">
        <v>23.65</v>
      </c>
      <c r="C15">
        <v>2.859</v>
      </c>
      <c r="D15">
        <v>8.2720000000000002</v>
      </c>
      <c r="E15">
        <v>277.2</v>
      </c>
      <c r="G15" s="90">
        <f t="shared" si="0"/>
        <v>8.531746031746032E-2</v>
      </c>
      <c r="H15" s="90">
        <f t="shared" si="1"/>
        <v>33.51063829787234</v>
      </c>
    </row>
    <row r="16" spans="1:8">
      <c r="A16" s="28">
        <v>42179</v>
      </c>
      <c r="B16">
        <v>26.97</v>
      </c>
      <c r="C16">
        <v>2.899</v>
      </c>
      <c r="D16">
        <v>9.3000000000000007</v>
      </c>
      <c r="E16">
        <v>310.10000000000002</v>
      </c>
      <c r="G16" s="90">
        <f t="shared" si="0"/>
        <v>8.6971944534021267E-2</v>
      </c>
      <c r="H16" s="90">
        <f t="shared" si="1"/>
        <v>33.344086021505376</v>
      </c>
    </row>
    <row r="17" spans="1:8">
      <c r="A17" s="28">
        <v>42181</v>
      </c>
      <c r="B17">
        <v>29.33</v>
      </c>
      <c r="C17">
        <v>2.919</v>
      </c>
      <c r="D17">
        <v>10.048999999999999</v>
      </c>
      <c r="E17">
        <v>352.5</v>
      </c>
      <c r="G17" s="90">
        <f t="shared" si="0"/>
        <v>8.3205673758865242E-2</v>
      </c>
      <c r="H17" s="90">
        <f t="shared" si="1"/>
        <v>35.078117225594589</v>
      </c>
    </row>
    <row r="18" spans="1:8">
      <c r="A18" s="28">
        <v>42183</v>
      </c>
      <c r="B18">
        <v>25.63</v>
      </c>
      <c r="C18">
        <v>2.6989999999999998</v>
      </c>
      <c r="D18">
        <v>9.4960000000000004</v>
      </c>
      <c r="E18">
        <v>346.6</v>
      </c>
      <c r="G18" s="90">
        <f t="shared" si="0"/>
        <v>7.3946912867859191E-2</v>
      </c>
      <c r="H18" s="90">
        <f t="shared" si="1"/>
        <v>36.499578770008426</v>
      </c>
    </row>
    <row r="19" spans="1:8">
      <c r="A19" s="28">
        <v>42198</v>
      </c>
      <c r="B19">
        <v>30.43</v>
      </c>
      <c r="C19">
        <v>2.6989999999999998</v>
      </c>
      <c r="D19">
        <v>11.273</v>
      </c>
      <c r="E19">
        <v>265.5</v>
      </c>
      <c r="G19" s="90">
        <f t="shared" si="0"/>
        <v>0.11461393596986817</v>
      </c>
      <c r="H19" s="90">
        <f t="shared" si="1"/>
        <v>23.551849552026969</v>
      </c>
    </row>
    <row r="20" spans="1:8">
      <c r="A20" s="28">
        <v>42211</v>
      </c>
      <c r="B20">
        <v>22.09</v>
      </c>
      <c r="C20">
        <v>2.6589999999999998</v>
      </c>
      <c r="D20">
        <v>8.3059999999999992</v>
      </c>
      <c r="E20">
        <v>213.4</v>
      </c>
      <c r="G20" s="90">
        <f t="shared" si="0"/>
        <v>0.103514526710403</v>
      </c>
      <c r="H20" s="90">
        <f t="shared" si="1"/>
        <v>25.692270647724541</v>
      </c>
    </row>
    <row r="21" spans="1:8">
      <c r="A21" s="28">
        <v>42216</v>
      </c>
      <c r="B21">
        <v>27.18</v>
      </c>
      <c r="C21">
        <v>2.5990000000000002</v>
      </c>
      <c r="D21">
        <v>10.457000000000001</v>
      </c>
      <c r="E21">
        <v>336.2</v>
      </c>
      <c r="G21" s="90">
        <f t="shared" si="0"/>
        <v>8.084473527662106E-2</v>
      </c>
      <c r="H21" s="90">
        <f t="shared" si="1"/>
        <v>32.150712441426791</v>
      </c>
    </row>
    <row r="22" spans="1:8">
      <c r="A22" s="28">
        <v>42222</v>
      </c>
      <c r="B22">
        <v>27.31</v>
      </c>
      <c r="C22">
        <v>2.5590000000000002</v>
      </c>
      <c r="D22">
        <v>10.673999999999999</v>
      </c>
      <c r="E22">
        <v>340.2</v>
      </c>
      <c r="G22" s="90">
        <f t="shared" si="0"/>
        <v>8.0276308054085838E-2</v>
      </c>
      <c r="H22" s="90">
        <f t="shared" si="1"/>
        <v>31.871838111298484</v>
      </c>
    </row>
    <row r="23" spans="1:8">
      <c r="A23" s="28">
        <v>42231</v>
      </c>
      <c r="B23">
        <v>25.13</v>
      </c>
      <c r="C23">
        <v>2.4990000000000001</v>
      </c>
      <c r="D23">
        <v>10.055</v>
      </c>
      <c r="E23">
        <v>297.2</v>
      </c>
      <c r="G23" s="90">
        <f t="shared" si="0"/>
        <v>8.4555854643337813E-2</v>
      </c>
      <c r="H23" s="90">
        <f t="shared" si="1"/>
        <v>29.557434112381898</v>
      </c>
    </row>
    <row r="24" spans="1:8">
      <c r="A24" s="28">
        <v>42234</v>
      </c>
      <c r="B24">
        <v>26.26</v>
      </c>
      <c r="C24">
        <v>2.5590000000000002</v>
      </c>
      <c r="D24">
        <v>10.260999999999999</v>
      </c>
      <c r="E24">
        <v>376.6</v>
      </c>
      <c r="G24" s="90">
        <f t="shared" si="0"/>
        <v>6.972915560276155E-2</v>
      </c>
      <c r="H24" s="90">
        <f t="shared" si="1"/>
        <v>36.702075821070075</v>
      </c>
    </row>
    <row r="25" spans="1:8">
      <c r="A25" s="28">
        <v>42238</v>
      </c>
      <c r="B25">
        <v>20.32</v>
      </c>
      <c r="C25">
        <v>2.6190000000000002</v>
      </c>
      <c r="D25">
        <v>7.7590000000000003</v>
      </c>
      <c r="E25">
        <v>252.2</v>
      </c>
      <c r="G25" s="90">
        <f t="shared" si="0"/>
        <v>8.0570975416336246E-2</v>
      </c>
      <c r="H25" s="90">
        <f t="shared" si="1"/>
        <v>32.504188684108776</v>
      </c>
    </row>
    <row r="26" spans="1:8">
      <c r="A26" s="28">
        <v>42244</v>
      </c>
      <c r="B26">
        <v>25.86</v>
      </c>
      <c r="C26">
        <v>2.399</v>
      </c>
      <c r="D26">
        <v>10.778</v>
      </c>
      <c r="E26">
        <v>388.4</v>
      </c>
      <c r="G26" s="90">
        <f t="shared" si="0"/>
        <v>6.658084449021627E-2</v>
      </c>
      <c r="H26" s="90">
        <f t="shared" si="1"/>
        <v>36.036370384115784</v>
      </c>
    </row>
    <row r="27" spans="1:8">
      <c r="A27" s="28">
        <v>42260</v>
      </c>
      <c r="B27">
        <v>25.8</v>
      </c>
      <c r="C27">
        <v>2.2989999999999999</v>
      </c>
      <c r="D27">
        <v>11.223000000000001</v>
      </c>
      <c r="E27">
        <v>309</v>
      </c>
      <c r="G27" s="90">
        <f t="shared" si="0"/>
        <v>8.3495145631067968E-2</v>
      </c>
      <c r="H27" s="90">
        <f t="shared" si="1"/>
        <v>27.532745255279334</v>
      </c>
    </row>
    <row r="28" spans="1:8">
      <c r="A28" s="28">
        <v>42277</v>
      </c>
      <c r="B28">
        <v>24.4</v>
      </c>
      <c r="C28">
        <v>2.2589999999999999</v>
      </c>
      <c r="D28">
        <v>10.8</v>
      </c>
      <c r="E28">
        <v>253.1</v>
      </c>
      <c r="G28" s="90">
        <f t="shared" si="0"/>
        <v>9.6404583168708022E-2</v>
      </c>
      <c r="H28" s="90">
        <f t="shared" si="1"/>
        <v>23.435185185185183</v>
      </c>
    </row>
    <row r="29" spans="1:8">
      <c r="A29" s="28">
        <v>42286</v>
      </c>
      <c r="B29">
        <v>26.29</v>
      </c>
      <c r="C29">
        <v>2.3090000000000002</v>
      </c>
      <c r="D29">
        <v>11.384</v>
      </c>
      <c r="E29">
        <v>302.5</v>
      </c>
      <c r="G29" s="90">
        <f t="shared" si="0"/>
        <v>8.6909090909090908E-2</v>
      </c>
      <c r="H29" s="90">
        <f t="shared" si="1"/>
        <v>26.572382290934645</v>
      </c>
    </row>
    <row r="30" spans="1:8">
      <c r="A30" s="28">
        <v>42298</v>
      </c>
      <c r="B30">
        <v>23.34</v>
      </c>
      <c r="C30">
        <v>2.1589999999999998</v>
      </c>
      <c r="D30">
        <v>10.811</v>
      </c>
      <c r="E30">
        <v>304</v>
      </c>
      <c r="G30" s="90">
        <f t="shared" si="0"/>
        <v>7.6776315789473679E-2</v>
      </c>
      <c r="H30" s="90">
        <f t="shared" si="1"/>
        <v>28.119507908611599</v>
      </c>
    </row>
    <row r="31" spans="1:8">
      <c r="A31" s="28">
        <v>42323</v>
      </c>
      <c r="B31">
        <v>22.36</v>
      </c>
      <c r="C31">
        <v>2.0590000000000002</v>
      </c>
      <c r="D31">
        <v>10.862</v>
      </c>
      <c r="E31">
        <v>291.89999999999998</v>
      </c>
      <c r="G31" s="90">
        <f t="shared" si="0"/>
        <v>7.6601575882151426E-2</v>
      </c>
      <c r="H31" s="90">
        <f t="shared" si="1"/>
        <v>26.87350395875529</v>
      </c>
    </row>
    <row r="32" spans="1:8">
      <c r="A32" s="28">
        <v>42340</v>
      </c>
      <c r="B32">
        <v>21.32</v>
      </c>
      <c r="C32">
        <v>1.9990000000000001</v>
      </c>
      <c r="D32">
        <v>10.666</v>
      </c>
      <c r="E32">
        <v>284.10000000000002</v>
      </c>
      <c r="G32" s="90">
        <f t="shared" si="0"/>
        <v>7.5043998592045053E-2</v>
      </c>
      <c r="H32" s="90">
        <f t="shared" si="1"/>
        <v>26.636039752484532</v>
      </c>
    </row>
    <row r="33" spans="1:9">
      <c r="A33" s="28">
        <v>42364</v>
      </c>
      <c r="B33">
        <v>5.39</v>
      </c>
      <c r="C33">
        <v>1.9390000000000001</v>
      </c>
      <c r="D33">
        <v>2.7810000000000001</v>
      </c>
      <c r="E33">
        <v>64.099999999999994</v>
      </c>
      <c r="G33" s="90">
        <f t="shared" si="0"/>
        <v>8.4087363494539782E-2</v>
      </c>
      <c r="H33" s="90">
        <f t="shared" si="1"/>
        <v>23.049262855088095</v>
      </c>
    </row>
    <row r="34" spans="1:9">
      <c r="A34" s="28">
        <v>42365</v>
      </c>
      <c r="B34">
        <v>20.36</v>
      </c>
      <c r="C34">
        <v>2.0990000000000002</v>
      </c>
      <c r="D34">
        <v>9.702</v>
      </c>
      <c r="E34">
        <v>328.2</v>
      </c>
      <c r="G34" s="90">
        <f t="shared" si="0"/>
        <v>6.203534430225472E-2</v>
      </c>
      <c r="H34" s="90">
        <f t="shared" si="1"/>
        <v>33.828076685219543</v>
      </c>
    </row>
    <row r="35" spans="1:9">
      <c r="A35" s="28">
        <v>42370</v>
      </c>
      <c r="B35">
        <v>24.23</v>
      </c>
      <c r="C35">
        <v>2.2290000000000001</v>
      </c>
      <c r="D35">
        <v>10.87</v>
      </c>
      <c r="E35">
        <v>321</v>
      </c>
      <c r="G35" s="90">
        <f t="shared" ref="G35:G66" si="2">B35/E35</f>
        <v>7.5482866043613706E-2</v>
      </c>
      <c r="H35" s="90">
        <f t="shared" ref="H35:H66" si="3">E35/D35</f>
        <v>29.530818767249311</v>
      </c>
    </row>
    <row r="36" spans="1:9">
      <c r="A36" s="28">
        <v>42371</v>
      </c>
      <c r="B36">
        <v>17.260000000000002</v>
      </c>
      <c r="C36">
        <v>2.0990000000000002</v>
      </c>
      <c r="D36">
        <v>8.2219999999999995</v>
      </c>
      <c r="E36">
        <v>256.89999999999998</v>
      </c>
      <c r="G36" s="90">
        <f t="shared" si="2"/>
        <v>6.71856753600623E-2</v>
      </c>
      <c r="H36" s="90">
        <f t="shared" si="3"/>
        <v>31.245439065920699</v>
      </c>
    </row>
    <row r="37" spans="1:9">
      <c r="A37" s="28">
        <v>42381</v>
      </c>
      <c r="B37">
        <v>20.149999999999999</v>
      </c>
      <c r="C37">
        <v>1.859</v>
      </c>
      <c r="D37">
        <v>10.837</v>
      </c>
      <c r="E37">
        <v>305.60000000000002</v>
      </c>
      <c r="G37" s="90">
        <f t="shared" si="2"/>
        <v>6.5935863874345538E-2</v>
      </c>
      <c r="H37" s="90">
        <f t="shared" si="3"/>
        <v>28.199686260035069</v>
      </c>
    </row>
    <row r="38" spans="1:9">
      <c r="A38" s="28">
        <v>42455</v>
      </c>
      <c r="B38">
        <v>10.57</v>
      </c>
      <c r="C38">
        <v>2.0590000000000002</v>
      </c>
      <c r="D38">
        <v>5.1319999999999997</v>
      </c>
      <c r="E38">
        <v>171.4</v>
      </c>
      <c r="G38" s="90">
        <f t="shared" si="2"/>
        <v>6.1668611435239204E-2</v>
      </c>
      <c r="H38" s="90">
        <f t="shared" si="3"/>
        <v>33.398285268901013</v>
      </c>
    </row>
    <row r="39" spans="1:9">
      <c r="A39" s="28">
        <v>42460</v>
      </c>
      <c r="B39">
        <v>21.46</v>
      </c>
      <c r="C39">
        <v>2.0289999999999999</v>
      </c>
      <c r="D39">
        <v>10.577999999999999</v>
      </c>
      <c r="E39">
        <v>353.6</v>
      </c>
      <c r="G39" s="90">
        <f t="shared" si="2"/>
        <v>6.0690045248868778E-2</v>
      </c>
      <c r="H39" s="90">
        <f t="shared" si="3"/>
        <v>33.427869162412556</v>
      </c>
    </row>
    <row r="40" spans="1:9">
      <c r="A40" s="28">
        <v>42474</v>
      </c>
      <c r="B40">
        <v>22.16</v>
      </c>
      <c r="C40">
        <v>2.089</v>
      </c>
      <c r="D40">
        <v>10.608000000000001</v>
      </c>
      <c r="E40">
        <v>270.39999999999998</v>
      </c>
      <c r="G40" s="90">
        <f t="shared" si="2"/>
        <v>8.1952662721893499E-2</v>
      </c>
      <c r="H40" s="90">
        <f t="shared" si="3"/>
        <v>25.490196078431371</v>
      </c>
    </row>
    <row r="41" spans="1:9">
      <c r="A41" s="28">
        <v>42489</v>
      </c>
      <c r="B41">
        <v>23.99</v>
      </c>
      <c r="C41">
        <v>2.1890000000000001</v>
      </c>
      <c r="D41">
        <v>10.96</v>
      </c>
      <c r="E41">
        <v>257.5</v>
      </c>
      <c r="G41" s="90">
        <f t="shared" si="2"/>
        <v>9.3165048543689316E-2</v>
      </c>
      <c r="H41" s="90">
        <f t="shared" si="3"/>
        <v>23.494525547445253</v>
      </c>
    </row>
    <row r="42" spans="1:9">
      <c r="A42" s="28">
        <v>42489</v>
      </c>
      <c r="B42">
        <v>23.99</v>
      </c>
      <c r="C42">
        <v>2.1890000000000001</v>
      </c>
      <c r="D42">
        <v>10.96</v>
      </c>
      <c r="E42">
        <v>257.5</v>
      </c>
      <c r="G42" s="90">
        <f t="shared" si="2"/>
        <v>9.3165048543689316E-2</v>
      </c>
      <c r="H42" s="90">
        <f t="shared" si="3"/>
        <v>23.494525547445253</v>
      </c>
    </row>
    <row r="43" spans="1:9">
      <c r="A43" s="28">
        <v>42533</v>
      </c>
      <c r="B43">
        <v>25.63</v>
      </c>
      <c r="C43">
        <v>2.2890000000000001</v>
      </c>
      <c r="D43">
        <v>11.199</v>
      </c>
      <c r="E43">
        <v>298</v>
      </c>
      <c r="G43" s="90">
        <f t="shared" si="2"/>
        <v>8.6006711409395975E-2</v>
      </c>
      <c r="H43" s="90">
        <f t="shared" si="3"/>
        <v>26.609518707027412</v>
      </c>
    </row>
    <row r="44" spans="1:9">
      <c r="A44" s="28">
        <v>42536</v>
      </c>
      <c r="B44">
        <f>C44*D44</f>
        <v>25.179000000000002</v>
      </c>
      <c r="C44">
        <v>2.2890000000000001</v>
      </c>
      <c r="D44">
        <v>11</v>
      </c>
      <c r="E44">
        <v>385.7</v>
      </c>
      <c r="G44" s="90">
        <f t="shared" si="2"/>
        <v>6.5281306715063533E-2</v>
      </c>
      <c r="H44" s="90">
        <f t="shared" si="3"/>
        <v>35.063636363636363</v>
      </c>
      <c r="I44" s="61" t="s">
        <v>134</v>
      </c>
    </row>
    <row r="45" spans="1:9">
      <c r="A45" s="28">
        <v>42546</v>
      </c>
      <c r="B45">
        <v>25.44</v>
      </c>
      <c r="C45">
        <v>2.399</v>
      </c>
      <c r="D45">
        <v>10.603999999999999</v>
      </c>
      <c r="E45">
        <v>362.2</v>
      </c>
      <c r="G45" s="90">
        <f t="shared" si="2"/>
        <v>7.0237437879624526E-2</v>
      </c>
      <c r="H45" s="90">
        <f t="shared" si="3"/>
        <v>34.156921916258014</v>
      </c>
    </row>
    <row r="46" spans="1:9">
      <c r="A46" s="28">
        <v>42547</v>
      </c>
      <c r="B46">
        <v>17.010000000000002</v>
      </c>
      <c r="C46">
        <v>2.399</v>
      </c>
      <c r="D46">
        <v>7.09</v>
      </c>
      <c r="E46">
        <v>237.5</v>
      </c>
      <c r="G46" s="90">
        <f t="shared" si="2"/>
        <v>7.162105263157896E-2</v>
      </c>
      <c r="H46" s="90">
        <f t="shared" si="3"/>
        <v>33.497884344146684</v>
      </c>
    </row>
    <row r="47" spans="1:9">
      <c r="A47" s="28">
        <v>42549</v>
      </c>
      <c r="B47">
        <v>14.45</v>
      </c>
      <c r="C47">
        <v>2.2490000000000001</v>
      </c>
      <c r="D47">
        <v>6.4240000000000004</v>
      </c>
      <c r="E47">
        <v>211.5</v>
      </c>
      <c r="G47" s="90">
        <f t="shared" si="2"/>
        <v>6.8321513002364068E-2</v>
      </c>
      <c r="H47" s="90">
        <f t="shared" si="3"/>
        <v>32.923412204234118</v>
      </c>
    </row>
    <row r="48" spans="1:9">
      <c r="A48" s="28">
        <v>42549</v>
      </c>
      <c r="B48">
        <v>24.23</v>
      </c>
      <c r="C48">
        <v>2.399</v>
      </c>
      <c r="D48">
        <v>10.098000000000001</v>
      </c>
      <c r="E48">
        <v>351.5</v>
      </c>
      <c r="G48" s="90">
        <f t="shared" si="2"/>
        <v>6.8933143669985777E-2</v>
      </c>
      <c r="H48" s="90">
        <f t="shared" si="3"/>
        <v>34.808873044167157</v>
      </c>
    </row>
    <row r="49" spans="1:8">
      <c r="A49" s="28">
        <v>42554</v>
      </c>
      <c r="B49">
        <v>25.05</v>
      </c>
      <c r="C49">
        <v>2.2290000000000001</v>
      </c>
      <c r="D49">
        <v>11.239000000000001</v>
      </c>
      <c r="E49">
        <v>388.7</v>
      </c>
      <c r="G49" s="90">
        <f t="shared" si="2"/>
        <v>6.44455878569591E-2</v>
      </c>
      <c r="H49" s="90">
        <f t="shared" si="3"/>
        <v>34.584927484651658</v>
      </c>
    </row>
    <row r="50" spans="1:8">
      <c r="A50" s="28">
        <v>42591</v>
      </c>
      <c r="B50">
        <v>21.35</v>
      </c>
      <c r="C50">
        <v>2.2389999999999999</v>
      </c>
      <c r="D50">
        <v>9.5370000000000008</v>
      </c>
      <c r="E50">
        <v>337.4</v>
      </c>
      <c r="G50" s="90">
        <f t="shared" si="2"/>
        <v>6.3278008298755198E-2</v>
      </c>
      <c r="H50" s="90">
        <f t="shared" si="3"/>
        <v>35.378001467966861</v>
      </c>
    </row>
    <row r="51" spans="1:8">
      <c r="A51" s="28">
        <v>42599</v>
      </c>
      <c r="B51">
        <v>16.63</v>
      </c>
      <c r="C51">
        <v>2.0990000000000002</v>
      </c>
      <c r="D51">
        <v>7.9249999999999998</v>
      </c>
      <c r="E51">
        <v>271.7</v>
      </c>
      <c r="G51" s="90">
        <f t="shared" si="2"/>
        <v>6.1207213838792782E-2</v>
      </c>
      <c r="H51" s="90">
        <f t="shared" si="3"/>
        <v>34.283911671924287</v>
      </c>
    </row>
    <row r="52" spans="1:8">
      <c r="A52" s="28">
        <v>42620</v>
      </c>
      <c r="B52">
        <v>23.28</v>
      </c>
      <c r="C52">
        <v>2.0489999999999999</v>
      </c>
      <c r="D52">
        <v>11.362</v>
      </c>
      <c r="E52">
        <v>363.5</v>
      </c>
      <c r="G52" s="90">
        <f t="shared" si="2"/>
        <v>6.4044016506189821E-2</v>
      </c>
      <c r="H52" s="90">
        <f t="shared" si="3"/>
        <v>31.992606935398697</v>
      </c>
    </row>
    <row r="53" spans="1:8">
      <c r="A53" s="28">
        <v>42634</v>
      </c>
      <c r="B53">
        <v>22.41</v>
      </c>
      <c r="C53">
        <v>2.089</v>
      </c>
      <c r="D53">
        <v>10.727</v>
      </c>
      <c r="E53">
        <v>247.6</v>
      </c>
      <c r="G53" s="90">
        <f t="shared" si="2"/>
        <v>9.0508885298869149E-2</v>
      </c>
      <c r="H53" s="90">
        <f t="shared" si="3"/>
        <v>23.081942761256641</v>
      </c>
    </row>
    <row r="54" spans="1:8">
      <c r="A54" s="28">
        <v>42644</v>
      </c>
      <c r="B54">
        <v>25.76</v>
      </c>
      <c r="C54">
        <v>2.2989999999999999</v>
      </c>
      <c r="D54">
        <v>11.207000000000001</v>
      </c>
      <c r="E54">
        <v>298.60000000000002</v>
      </c>
      <c r="G54" s="90">
        <f t="shared" si="2"/>
        <v>8.6269256530475555E-2</v>
      </c>
      <c r="H54" s="90">
        <f t="shared" si="3"/>
        <v>26.644061747122336</v>
      </c>
    </row>
    <row r="55" spans="1:8">
      <c r="A55" s="28">
        <v>42652</v>
      </c>
      <c r="B55">
        <v>21.38</v>
      </c>
      <c r="C55">
        <v>2.0990000000000002</v>
      </c>
      <c r="D55">
        <v>10.188000000000001</v>
      </c>
      <c r="E55">
        <v>289.8</v>
      </c>
      <c r="G55" s="90">
        <f t="shared" si="2"/>
        <v>7.3775017253278119E-2</v>
      </c>
      <c r="H55" s="90">
        <f t="shared" si="3"/>
        <v>28.445229681978798</v>
      </c>
    </row>
    <row r="56" spans="1:8">
      <c r="A56" s="28">
        <v>42662</v>
      </c>
      <c r="B56">
        <v>23.33</v>
      </c>
      <c r="C56">
        <v>2.149</v>
      </c>
      <c r="D56">
        <v>10.856999999999999</v>
      </c>
      <c r="E56">
        <v>276.5</v>
      </c>
      <c r="G56" s="90">
        <f t="shared" si="2"/>
        <v>8.4376130198915003E-2</v>
      </c>
      <c r="H56" s="90">
        <f t="shared" si="3"/>
        <v>25.467440361057385</v>
      </c>
    </row>
    <row r="57" spans="1:8">
      <c r="A57" s="28">
        <v>42684</v>
      </c>
      <c r="B57">
        <v>22.48</v>
      </c>
      <c r="C57">
        <v>2.089</v>
      </c>
      <c r="D57">
        <v>10.762</v>
      </c>
      <c r="E57">
        <v>285.39999999999998</v>
      </c>
      <c r="G57" s="90">
        <f t="shared" si="2"/>
        <v>7.8766643307638412E-2</v>
      </c>
      <c r="H57" s="90">
        <f t="shared" si="3"/>
        <v>26.519234343058908</v>
      </c>
    </row>
    <row r="58" spans="1:8">
      <c r="A58" s="28">
        <v>42697</v>
      </c>
      <c r="B58">
        <v>20.96</v>
      </c>
      <c r="C58">
        <v>1.9890000000000001</v>
      </c>
      <c r="D58">
        <v>10.54</v>
      </c>
      <c r="E58">
        <v>263.3</v>
      </c>
      <c r="G58" s="90">
        <f t="shared" si="2"/>
        <v>7.960501329282188E-2</v>
      </c>
      <c r="H58" s="90">
        <f t="shared" si="3"/>
        <v>24.981024667931692</v>
      </c>
    </row>
    <row r="59" spans="1:8">
      <c r="A59" s="28">
        <v>42708</v>
      </c>
      <c r="B59">
        <v>22.99</v>
      </c>
      <c r="C59">
        <v>2.089</v>
      </c>
      <c r="D59">
        <v>11.004</v>
      </c>
      <c r="E59">
        <v>274.7</v>
      </c>
      <c r="G59" s="90">
        <f t="shared" si="2"/>
        <v>8.369129959956316E-2</v>
      </c>
      <c r="H59" s="90">
        <f t="shared" si="3"/>
        <v>24.963649581970191</v>
      </c>
    </row>
    <row r="60" spans="1:8">
      <c r="A60" s="28">
        <v>42723</v>
      </c>
      <c r="B60">
        <v>23.76</v>
      </c>
      <c r="C60">
        <v>2.1890000000000001</v>
      </c>
      <c r="D60">
        <v>10.853999999999999</v>
      </c>
      <c r="E60">
        <v>238.8</v>
      </c>
      <c r="G60" s="90">
        <f t="shared" si="2"/>
        <v>9.9497487437185936E-2</v>
      </c>
      <c r="H60" s="90">
        <f t="shared" si="3"/>
        <v>22.001105583195137</v>
      </c>
    </row>
    <row r="61" spans="1:8">
      <c r="A61" s="28">
        <v>42735</v>
      </c>
      <c r="B61">
        <v>23.64</v>
      </c>
      <c r="C61">
        <v>2.1989999999999998</v>
      </c>
      <c r="D61">
        <v>10.750999999999999</v>
      </c>
      <c r="E61">
        <v>278</v>
      </c>
      <c r="G61" s="90">
        <f t="shared" si="2"/>
        <v>8.5035971223021589E-2</v>
      </c>
      <c r="H61" s="90">
        <f t="shared" si="3"/>
        <v>25.858059715375315</v>
      </c>
    </row>
    <row r="62" spans="1:8">
      <c r="A62" s="28">
        <v>42746</v>
      </c>
      <c r="B62">
        <v>22.66</v>
      </c>
      <c r="C62">
        <v>2.2490000000000001</v>
      </c>
      <c r="D62">
        <v>10.074999999999999</v>
      </c>
      <c r="E62">
        <v>263.89999999999998</v>
      </c>
      <c r="G62" s="90">
        <f t="shared" si="2"/>
        <v>8.5865858279651389E-2</v>
      </c>
      <c r="H62" s="90">
        <f t="shared" si="3"/>
        <v>26.193548387096772</v>
      </c>
    </row>
    <row r="63" spans="1:8">
      <c r="A63" s="28">
        <v>42757</v>
      </c>
      <c r="B63">
        <v>22.2</v>
      </c>
      <c r="C63">
        <v>2.149</v>
      </c>
      <c r="D63">
        <v>10.332000000000001</v>
      </c>
      <c r="E63">
        <v>258.10000000000002</v>
      </c>
      <c r="G63" s="90">
        <f t="shared" si="2"/>
        <v>8.6013173188686551E-2</v>
      </c>
      <c r="H63" s="90">
        <f t="shared" si="3"/>
        <v>24.980642663569494</v>
      </c>
    </row>
    <row r="64" spans="1:8">
      <c r="A64" s="28">
        <v>42764</v>
      </c>
      <c r="B64">
        <v>18.579999999999998</v>
      </c>
      <c r="C64">
        <v>2.129</v>
      </c>
      <c r="D64">
        <v>8.7260000000000009</v>
      </c>
      <c r="E64">
        <v>208.9</v>
      </c>
      <c r="G64" s="90">
        <f t="shared" si="2"/>
        <v>8.8942077549066523E-2</v>
      </c>
      <c r="H64" s="90">
        <f t="shared" si="3"/>
        <v>23.939949575979828</v>
      </c>
    </row>
    <row r="65" spans="1:8">
      <c r="A65" s="28">
        <v>42773</v>
      </c>
      <c r="B65">
        <v>22.59</v>
      </c>
      <c r="C65">
        <v>2.129</v>
      </c>
      <c r="D65">
        <v>10.61</v>
      </c>
      <c r="E65">
        <v>280.8</v>
      </c>
      <c r="G65" s="90">
        <f t="shared" si="2"/>
        <v>8.044871794871794E-2</v>
      </c>
      <c r="H65" s="90">
        <f t="shared" si="3"/>
        <v>26.465598491988693</v>
      </c>
    </row>
    <row r="66" spans="1:8">
      <c r="A66" s="28">
        <v>42782</v>
      </c>
      <c r="B66">
        <v>22.01</v>
      </c>
      <c r="C66">
        <v>2.129</v>
      </c>
      <c r="D66">
        <v>10.336</v>
      </c>
      <c r="E66">
        <v>258.3</v>
      </c>
      <c r="G66" s="90">
        <f t="shared" si="2"/>
        <v>8.5210994967092529E-2</v>
      </c>
      <c r="H66" s="90">
        <f t="shared" si="3"/>
        <v>24.99032507739938</v>
      </c>
    </row>
    <row r="67" spans="1:8">
      <c r="A67" s="28">
        <v>42811</v>
      </c>
      <c r="B67">
        <v>22.05</v>
      </c>
      <c r="C67">
        <v>2.089</v>
      </c>
      <c r="D67">
        <v>10.555</v>
      </c>
      <c r="E67">
        <v>240.9</v>
      </c>
      <c r="G67" s="90">
        <f t="shared" ref="G67:G98" si="4">B67/E67</f>
        <v>9.1531755915317564E-2</v>
      </c>
      <c r="H67" s="90">
        <f t="shared" ref="H67:H98" si="5">E67/D67</f>
        <v>22.823306489815256</v>
      </c>
    </row>
    <row r="68" spans="1:8">
      <c r="A68" s="28">
        <v>42819</v>
      </c>
      <c r="B68">
        <v>26.46</v>
      </c>
      <c r="C68">
        <v>2.2989999999999999</v>
      </c>
      <c r="D68">
        <v>11.510999999999999</v>
      </c>
      <c r="E68">
        <v>289.60000000000002</v>
      </c>
      <c r="G68" s="90">
        <f t="shared" si="4"/>
        <v>9.136740331491712E-2</v>
      </c>
      <c r="H68" s="90">
        <f t="shared" si="5"/>
        <v>25.158544001389977</v>
      </c>
    </row>
    <row r="69" spans="1:8">
      <c r="A69" s="28">
        <v>42834</v>
      </c>
      <c r="B69">
        <v>12.17</v>
      </c>
      <c r="C69">
        <v>2.2490000000000001</v>
      </c>
      <c r="D69">
        <v>5.4119999999999999</v>
      </c>
      <c r="E69">
        <v>135.4</v>
      </c>
      <c r="G69" s="90">
        <f t="shared" si="4"/>
        <v>8.9881831610044302E-2</v>
      </c>
      <c r="H69" s="90">
        <f t="shared" si="5"/>
        <v>25.018477457501849</v>
      </c>
    </row>
    <row r="70" spans="1:8">
      <c r="A70" s="28">
        <v>42835</v>
      </c>
      <c r="B70">
        <v>25.89</v>
      </c>
      <c r="C70">
        <v>2.4590000000000001</v>
      </c>
      <c r="D70">
        <v>10.526999999999999</v>
      </c>
      <c r="E70">
        <v>336.5</v>
      </c>
      <c r="G70" s="90">
        <f t="shared" si="4"/>
        <v>7.6939078751857362E-2</v>
      </c>
      <c r="H70" s="90">
        <f t="shared" si="5"/>
        <v>31.96542224755391</v>
      </c>
    </row>
    <row r="71" spans="1:8">
      <c r="A71" s="28">
        <v>42841</v>
      </c>
      <c r="B71">
        <v>26.73</v>
      </c>
      <c r="C71">
        <v>2.4990000000000001</v>
      </c>
      <c r="D71">
        <v>10.698</v>
      </c>
      <c r="E71">
        <v>315.2</v>
      </c>
      <c r="G71" s="90">
        <f t="shared" si="4"/>
        <v>8.4803299492385797E-2</v>
      </c>
      <c r="H71" s="90">
        <f t="shared" si="5"/>
        <v>29.463451112357447</v>
      </c>
    </row>
    <row r="72" spans="1:8">
      <c r="A72" s="28">
        <v>42854</v>
      </c>
      <c r="B72">
        <v>24.46</v>
      </c>
      <c r="C72">
        <v>2.2690000000000001</v>
      </c>
      <c r="D72">
        <v>10.78</v>
      </c>
      <c r="E72">
        <v>292.39999999999998</v>
      </c>
      <c r="G72" s="90">
        <f t="shared" si="4"/>
        <v>8.3652530779753778E-2</v>
      </c>
      <c r="H72" s="90">
        <f t="shared" si="5"/>
        <v>27.12430426716141</v>
      </c>
    </row>
    <row r="73" spans="1:8">
      <c r="A73" s="28">
        <v>42865</v>
      </c>
      <c r="B73">
        <v>24.09</v>
      </c>
      <c r="C73">
        <v>2.2290000000000001</v>
      </c>
      <c r="D73">
        <v>10.807</v>
      </c>
      <c r="E73">
        <v>293.2</v>
      </c>
      <c r="G73" s="90">
        <f t="shared" si="4"/>
        <v>8.2162346521145985E-2</v>
      </c>
      <c r="H73" s="90">
        <f t="shared" si="5"/>
        <v>27.130563523642081</v>
      </c>
    </row>
    <row r="74" spans="1:8">
      <c r="A74" s="28">
        <v>42877</v>
      </c>
      <c r="B74">
        <v>24.42</v>
      </c>
      <c r="C74">
        <v>2.2290000000000001</v>
      </c>
      <c r="D74">
        <v>10.956</v>
      </c>
      <c r="E74">
        <v>263.10000000000002</v>
      </c>
      <c r="G74" s="90">
        <f t="shared" si="4"/>
        <v>9.281641961231471E-2</v>
      </c>
      <c r="H74" s="90">
        <f t="shared" si="5"/>
        <v>24.014238773274922</v>
      </c>
    </row>
    <row r="75" spans="1:8">
      <c r="A75" s="28">
        <v>42884</v>
      </c>
      <c r="B75">
        <v>23.73</v>
      </c>
      <c r="C75">
        <v>2.1989999999999998</v>
      </c>
      <c r="D75">
        <v>10.792999999999999</v>
      </c>
      <c r="E75">
        <v>324.10000000000002</v>
      </c>
      <c r="G75" s="90">
        <f t="shared" si="4"/>
        <v>7.3218142548596113E-2</v>
      </c>
      <c r="H75" s="90">
        <f t="shared" si="5"/>
        <v>30.02872232002224</v>
      </c>
    </row>
    <row r="76" spans="1:8">
      <c r="A76" s="28">
        <v>42892</v>
      </c>
      <c r="B76">
        <v>22.79</v>
      </c>
      <c r="C76">
        <v>2.1890000000000001</v>
      </c>
      <c r="D76">
        <v>10.412000000000001</v>
      </c>
      <c r="E76">
        <v>268.7</v>
      </c>
      <c r="G76" s="90">
        <f t="shared" si="4"/>
        <v>8.4815779679940459E-2</v>
      </c>
      <c r="H76" s="90">
        <f t="shared" si="5"/>
        <v>25.806761429120243</v>
      </c>
    </row>
    <row r="77" spans="1:8">
      <c r="A77" s="28">
        <v>42903</v>
      </c>
      <c r="B77">
        <v>24.17</v>
      </c>
      <c r="C77">
        <v>2.0990000000000002</v>
      </c>
      <c r="D77">
        <v>11.513</v>
      </c>
      <c r="E77">
        <v>274.89999999999998</v>
      </c>
      <c r="G77" s="90">
        <f t="shared" si="4"/>
        <v>8.7922881047653709E-2</v>
      </c>
      <c r="H77" s="90">
        <f t="shared" si="5"/>
        <v>23.877356032311297</v>
      </c>
    </row>
    <row r="78" spans="1:8">
      <c r="A78" s="28">
        <v>42911</v>
      </c>
      <c r="B78">
        <v>13.19</v>
      </c>
      <c r="C78">
        <v>2.149</v>
      </c>
      <c r="D78">
        <v>6.1379999999999999</v>
      </c>
      <c r="E78">
        <v>157.19999999999999</v>
      </c>
      <c r="G78" s="90">
        <f t="shared" si="4"/>
        <v>8.3905852417302806E-2</v>
      </c>
      <c r="H78" s="90">
        <f t="shared" si="5"/>
        <v>25.610948191593351</v>
      </c>
    </row>
    <row r="79" spans="1:8">
      <c r="A79" s="28">
        <v>42917</v>
      </c>
      <c r="B79">
        <v>18.23</v>
      </c>
      <c r="C79">
        <v>2.149</v>
      </c>
      <c r="D79">
        <v>8.4830000000000005</v>
      </c>
      <c r="E79">
        <v>267.7</v>
      </c>
      <c r="G79" s="90">
        <f t="shared" si="4"/>
        <v>6.8098617855808743E-2</v>
      </c>
      <c r="H79" s="90">
        <f t="shared" si="5"/>
        <v>31.557232111281383</v>
      </c>
    </row>
    <row r="80" spans="1:8">
      <c r="A80" s="28">
        <v>42923</v>
      </c>
      <c r="B80">
        <v>22.95</v>
      </c>
      <c r="C80">
        <v>2.1589999999999998</v>
      </c>
      <c r="D80">
        <v>10.628</v>
      </c>
      <c r="E80">
        <v>283.2</v>
      </c>
      <c r="G80" s="90">
        <f t="shared" si="4"/>
        <v>8.1038135593220345E-2</v>
      </c>
      <c r="H80" s="90">
        <f t="shared" si="5"/>
        <v>26.646593902898005</v>
      </c>
    </row>
    <row r="81" spans="1:8">
      <c r="A81" s="28">
        <v>42930</v>
      </c>
      <c r="B81">
        <v>23.26</v>
      </c>
      <c r="C81">
        <v>2.149</v>
      </c>
      <c r="D81">
        <v>10.824999999999999</v>
      </c>
      <c r="E81">
        <v>300.60000000000002</v>
      </c>
      <c r="G81" s="90">
        <f t="shared" si="4"/>
        <v>7.7378576180971395E-2</v>
      </c>
      <c r="H81" s="90">
        <f t="shared" si="5"/>
        <v>27.769053117782914</v>
      </c>
    </row>
    <row r="82" spans="1:8">
      <c r="A82" s="28">
        <v>42940</v>
      </c>
      <c r="B82">
        <v>23.87</v>
      </c>
      <c r="C82">
        <v>2.149</v>
      </c>
      <c r="D82">
        <v>11.106999999999999</v>
      </c>
      <c r="E82">
        <v>269.10000000000002</v>
      </c>
      <c r="G82" s="90">
        <f t="shared" si="4"/>
        <v>8.8703084355258269E-2</v>
      </c>
      <c r="H82" s="90">
        <f t="shared" si="5"/>
        <v>24.227964346808324</v>
      </c>
    </row>
    <row r="83" spans="1:8">
      <c r="A83" s="28">
        <v>42949</v>
      </c>
      <c r="B83">
        <v>24.05</v>
      </c>
      <c r="C83">
        <v>2.1890000000000001</v>
      </c>
      <c r="D83">
        <v>10.986000000000001</v>
      </c>
      <c r="E83">
        <v>309.60000000000002</v>
      </c>
      <c r="G83" s="90">
        <f t="shared" si="4"/>
        <v>7.7680878552971566E-2</v>
      </c>
      <c r="H83" s="90">
        <f t="shared" si="5"/>
        <v>28.181321682140908</v>
      </c>
    </row>
    <row r="84" spans="1:8">
      <c r="A84" s="28">
        <v>42953</v>
      </c>
      <c r="B84">
        <v>19.329999999999998</v>
      </c>
      <c r="C84">
        <v>2.1890000000000001</v>
      </c>
      <c r="D84">
        <v>8.8290000000000006</v>
      </c>
      <c r="E84">
        <v>266.39999999999998</v>
      </c>
      <c r="G84" s="90">
        <f t="shared" si="4"/>
        <v>7.2560060060060064E-2</v>
      </c>
      <c r="H84" s="90">
        <f t="shared" si="5"/>
        <v>30.173292558613653</v>
      </c>
    </row>
    <row r="85" spans="1:8">
      <c r="A85" s="28">
        <v>42954</v>
      </c>
      <c r="B85">
        <v>21.47</v>
      </c>
      <c r="C85">
        <v>2.4590000000000001</v>
      </c>
      <c r="D85">
        <v>8.7319999999999993</v>
      </c>
      <c r="E85">
        <v>340.5</v>
      </c>
      <c r="G85" s="90">
        <f t="shared" si="4"/>
        <v>6.3054331864904542E-2</v>
      </c>
      <c r="H85" s="90">
        <f t="shared" si="5"/>
        <v>38.994502977553829</v>
      </c>
    </row>
    <row r="86" spans="1:8">
      <c r="A86" s="28">
        <v>42966</v>
      </c>
      <c r="B86">
        <v>26.08</v>
      </c>
      <c r="C86">
        <v>2.419</v>
      </c>
      <c r="D86">
        <v>10.782</v>
      </c>
      <c r="E86">
        <v>333.2</v>
      </c>
      <c r="G86" s="90">
        <f t="shared" si="4"/>
        <v>7.8271308523409355E-2</v>
      </c>
      <c r="H86" s="90">
        <f t="shared" si="5"/>
        <v>30.903357447597848</v>
      </c>
    </row>
    <row r="87" spans="1:8">
      <c r="A87" s="28">
        <v>42971</v>
      </c>
      <c r="B87">
        <v>23.88</v>
      </c>
      <c r="C87">
        <v>2.2490000000000001</v>
      </c>
      <c r="D87">
        <v>10.619</v>
      </c>
      <c r="E87">
        <v>390.3</v>
      </c>
      <c r="G87" s="90">
        <f t="shared" si="4"/>
        <v>6.1183704842428896E-2</v>
      </c>
      <c r="H87" s="90">
        <f t="shared" si="5"/>
        <v>36.754873340239193</v>
      </c>
    </row>
    <row r="88" spans="1:8">
      <c r="A88" s="28">
        <v>42980</v>
      </c>
      <c r="B88">
        <v>28.44</v>
      </c>
      <c r="C88">
        <v>2.6589999999999998</v>
      </c>
      <c r="D88">
        <v>10.695</v>
      </c>
      <c r="E88">
        <v>333.9</v>
      </c>
      <c r="G88" s="90">
        <f t="shared" si="4"/>
        <v>8.5175202156334243E-2</v>
      </c>
      <c r="H88" s="90">
        <f t="shared" si="5"/>
        <v>31.220196353436183</v>
      </c>
    </row>
    <row r="89" spans="1:8">
      <c r="A89" s="28">
        <v>42995</v>
      </c>
      <c r="B89">
        <v>28.03</v>
      </c>
      <c r="C89">
        <v>2.5990000000000002</v>
      </c>
      <c r="D89">
        <v>10.785</v>
      </c>
      <c r="E89">
        <v>294.3</v>
      </c>
      <c r="G89" s="90">
        <f t="shared" si="4"/>
        <v>9.5242949371389732E-2</v>
      </c>
      <c r="H89" s="90">
        <f t="shared" si="5"/>
        <v>27.287899860917943</v>
      </c>
    </row>
    <row r="90" spans="1:8">
      <c r="A90" s="28">
        <v>43007</v>
      </c>
      <c r="B90">
        <v>26.21</v>
      </c>
      <c r="C90">
        <v>2.4889999999999999</v>
      </c>
      <c r="D90">
        <v>10.532</v>
      </c>
      <c r="E90">
        <v>263.60000000000002</v>
      </c>
      <c r="G90" s="90">
        <f t="shared" si="4"/>
        <v>9.943095599393019E-2</v>
      </c>
      <c r="H90" s="90">
        <f t="shared" si="5"/>
        <v>25.028484618306116</v>
      </c>
    </row>
    <row r="91" spans="1:8">
      <c r="A91" s="28">
        <v>43020</v>
      </c>
      <c r="B91">
        <v>22.34</v>
      </c>
      <c r="C91">
        <v>2.3889999999999998</v>
      </c>
      <c r="D91">
        <v>9.3510000000000009</v>
      </c>
      <c r="E91">
        <v>234.4</v>
      </c>
      <c r="G91" s="90">
        <f t="shared" si="4"/>
        <v>9.5307167235494872E-2</v>
      </c>
      <c r="H91" s="90">
        <f t="shared" si="5"/>
        <v>25.066837771361349</v>
      </c>
    </row>
    <row r="92" spans="1:8">
      <c r="A92" s="28">
        <v>43033</v>
      </c>
      <c r="B92">
        <v>25.2</v>
      </c>
      <c r="C92">
        <v>2.3490000000000002</v>
      </c>
      <c r="D92">
        <v>10.726000000000001</v>
      </c>
      <c r="E92">
        <v>275.7</v>
      </c>
      <c r="G92" s="90">
        <f t="shared" si="4"/>
        <v>9.1403699673558214E-2</v>
      </c>
      <c r="H92" s="90">
        <f t="shared" si="5"/>
        <v>25.703897072534026</v>
      </c>
    </row>
    <row r="93" spans="1:8">
      <c r="A93" s="28">
        <v>43042</v>
      </c>
      <c r="B93">
        <v>17.77</v>
      </c>
      <c r="C93">
        <v>2.2890000000000001</v>
      </c>
      <c r="D93">
        <v>7.7619999999999996</v>
      </c>
      <c r="E93">
        <v>194.4</v>
      </c>
      <c r="G93" s="90">
        <f t="shared" si="4"/>
        <v>9.1409465020576133E-2</v>
      </c>
      <c r="H93" s="90">
        <f t="shared" si="5"/>
        <v>25.045091471270293</v>
      </c>
    </row>
    <row r="94" spans="1:8">
      <c r="A94" s="28">
        <v>43044</v>
      </c>
      <c r="B94">
        <v>21.92</v>
      </c>
      <c r="C94">
        <v>2.5590000000000002</v>
      </c>
      <c r="D94">
        <v>8.5649999999999995</v>
      </c>
      <c r="E94">
        <v>315.3</v>
      </c>
      <c r="G94" s="90">
        <f t="shared" si="4"/>
        <v>6.9521091024421194E-2</v>
      </c>
      <c r="H94" s="90">
        <f t="shared" si="5"/>
        <v>36.812609457092826</v>
      </c>
    </row>
    <row r="95" spans="1:8">
      <c r="A95" s="28">
        <v>43046</v>
      </c>
      <c r="B95">
        <v>18.78</v>
      </c>
      <c r="C95">
        <v>2.6989999999999998</v>
      </c>
      <c r="D95">
        <v>6.9589999999999996</v>
      </c>
      <c r="E95">
        <v>248.1</v>
      </c>
      <c r="G95" s="90">
        <f t="shared" si="4"/>
        <v>7.569528415961306E-2</v>
      </c>
      <c r="H95" s="90">
        <f t="shared" si="5"/>
        <v>35.651674091105043</v>
      </c>
    </row>
    <row r="96" spans="1:8">
      <c r="A96" s="28">
        <v>43055</v>
      </c>
      <c r="B96">
        <v>22.05</v>
      </c>
      <c r="C96">
        <v>2.2989999999999999</v>
      </c>
      <c r="D96">
        <v>9.5909999999999993</v>
      </c>
      <c r="E96">
        <v>289.60000000000002</v>
      </c>
      <c r="G96" s="90">
        <f t="shared" si="4"/>
        <v>7.6139502762430936E-2</v>
      </c>
      <c r="H96" s="90">
        <f t="shared" si="5"/>
        <v>30.194974455218439</v>
      </c>
    </row>
    <row r="97" spans="1:8">
      <c r="A97" s="28">
        <v>43057</v>
      </c>
      <c r="B97">
        <v>19.57</v>
      </c>
      <c r="C97">
        <v>2.5590000000000002</v>
      </c>
      <c r="D97">
        <v>7.6479999999999997</v>
      </c>
      <c r="E97">
        <v>242.5</v>
      </c>
      <c r="G97" s="90">
        <f t="shared" si="4"/>
        <v>8.0701030927835052E-2</v>
      </c>
      <c r="H97" s="90">
        <f t="shared" si="5"/>
        <v>31.7076359832636</v>
      </c>
    </row>
    <row r="98" spans="1:8">
      <c r="A98" s="28">
        <v>43073</v>
      </c>
      <c r="B98">
        <v>24.96</v>
      </c>
      <c r="C98">
        <v>2.2890000000000001</v>
      </c>
      <c r="D98">
        <v>10.906000000000001</v>
      </c>
      <c r="E98">
        <v>305</v>
      </c>
      <c r="G98" s="90">
        <f t="shared" si="4"/>
        <v>8.1836065573770489E-2</v>
      </c>
      <c r="H98" s="90">
        <f t="shared" si="5"/>
        <v>27.966257106180084</v>
      </c>
    </row>
    <row r="99" spans="1:8">
      <c r="A99" s="28">
        <v>43086</v>
      </c>
      <c r="B99">
        <v>27.29</v>
      </c>
      <c r="C99">
        <v>2.4590000000000001</v>
      </c>
      <c r="D99">
        <v>11.097</v>
      </c>
      <c r="E99">
        <v>255.7</v>
      </c>
      <c r="G99" s="90">
        <f t="shared" ref="G99:G130" si="6">B99/E99</f>
        <v>0.10672663277278061</v>
      </c>
      <c r="H99" s="90">
        <f t="shared" ref="H99:H130" si="7">E99/D99</f>
        <v>23.04226367486708</v>
      </c>
    </row>
    <row r="100" spans="1:8">
      <c r="A100" s="28">
        <v>43095</v>
      </c>
      <c r="B100">
        <v>14.02</v>
      </c>
      <c r="C100">
        <v>2.2189999999999999</v>
      </c>
      <c r="D100">
        <v>6.3179999999999996</v>
      </c>
      <c r="E100">
        <v>181.9</v>
      </c>
      <c r="G100" s="90">
        <f t="shared" si="6"/>
        <v>7.7075316107751507E-2</v>
      </c>
      <c r="H100" s="90">
        <f t="shared" si="7"/>
        <v>28.790756568534349</v>
      </c>
    </row>
    <row r="101" spans="1:8">
      <c r="A101" s="28">
        <v>43096</v>
      </c>
      <c r="B101">
        <v>27.81</v>
      </c>
      <c r="C101">
        <v>2.629</v>
      </c>
      <c r="D101">
        <v>10.58</v>
      </c>
      <c r="E101">
        <v>338.8</v>
      </c>
      <c r="G101" s="90">
        <f t="shared" si="6"/>
        <v>8.2083825265643437E-2</v>
      </c>
      <c r="H101" s="90">
        <f t="shared" si="7"/>
        <v>32.022684310018903</v>
      </c>
    </row>
    <row r="102" spans="1:8">
      <c r="A102" s="28">
        <v>43099</v>
      </c>
      <c r="B102">
        <v>22.88</v>
      </c>
      <c r="C102">
        <v>2.5590000000000002</v>
      </c>
      <c r="D102">
        <v>8.94</v>
      </c>
      <c r="E102">
        <v>268</v>
      </c>
      <c r="G102" s="90">
        <f t="shared" si="6"/>
        <v>8.5373134328358205E-2</v>
      </c>
      <c r="H102" s="90">
        <f t="shared" si="7"/>
        <v>29.977628635346758</v>
      </c>
    </row>
    <row r="103" spans="1:8">
      <c r="A103" s="28">
        <v>43101</v>
      </c>
      <c r="B103">
        <v>5.91</v>
      </c>
      <c r="C103">
        <v>2.5390000000000001</v>
      </c>
      <c r="D103">
        <v>2.3279999999999998</v>
      </c>
      <c r="E103">
        <v>39.299999999999997</v>
      </c>
      <c r="G103" s="90">
        <f t="shared" si="6"/>
        <v>0.15038167938931299</v>
      </c>
      <c r="H103" s="90">
        <f t="shared" si="7"/>
        <v>16.881443298969071</v>
      </c>
    </row>
    <row r="104" spans="1:8">
      <c r="A104" s="28">
        <v>43105</v>
      </c>
      <c r="B104">
        <v>31.2</v>
      </c>
      <c r="C104">
        <v>2.7589999999999999</v>
      </c>
      <c r="D104">
        <v>11.307</v>
      </c>
      <c r="E104">
        <v>346.3</v>
      </c>
      <c r="G104" s="90">
        <f t="shared" si="6"/>
        <v>9.0095293098469531E-2</v>
      </c>
      <c r="H104" s="90">
        <f t="shared" si="7"/>
        <v>30.627045193243124</v>
      </c>
    </row>
    <row r="105" spans="1:8">
      <c r="A105" s="28">
        <v>43117</v>
      </c>
      <c r="B105">
        <v>25.32</v>
      </c>
      <c r="C105">
        <v>2.3290000000000002</v>
      </c>
      <c r="D105">
        <v>10.872</v>
      </c>
      <c r="E105">
        <v>290.39999999999998</v>
      </c>
      <c r="G105" s="90">
        <f t="shared" si="6"/>
        <v>8.7190082644628103E-2</v>
      </c>
      <c r="H105" s="90">
        <f t="shared" si="7"/>
        <v>26.710816777041941</v>
      </c>
    </row>
    <row r="106" spans="1:8">
      <c r="A106" s="28">
        <v>43139</v>
      </c>
      <c r="B106">
        <v>24.58</v>
      </c>
      <c r="C106">
        <v>2.4489999999999998</v>
      </c>
      <c r="D106">
        <v>10.036</v>
      </c>
      <c r="E106">
        <v>232.2</v>
      </c>
      <c r="G106" s="90">
        <f t="shared" si="6"/>
        <v>0.10585701981050818</v>
      </c>
      <c r="H106" s="90">
        <f t="shared" si="7"/>
        <v>23.136707851733757</v>
      </c>
    </row>
    <row r="107" spans="1:8">
      <c r="A107" s="28">
        <v>43153</v>
      </c>
      <c r="B107">
        <v>24.6</v>
      </c>
      <c r="C107">
        <v>2.3290000000000002</v>
      </c>
      <c r="D107">
        <v>10.564</v>
      </c>
      <c r="E107">
        <v>258.89999999999998</v>
      </c>
      <c r="G107" s="90">
        <f t="shared" si="6"/>
        <v>9.5017381228273481E-2</v>
      </c>
      <c r="H107" s="90">
        <f t="shared" si="7"/>
        <v>24.507762211283602</v>
      </c>
    </row>
    <row r="108" spans="1:8">
      <c r="A108" s="28">
        <v>43168</v>
      </c>
      <c r="B108">
        <v>25.24</v>
      </c>
      <c r="C108">
        <v>2.2989999999999999</v>
      </c>
      <c r="D108">
        <v>10.977</v>
      </c>
      <c r="E108">
        <v>279</v>
      </c>
      <c r="G108" s="90">
        <f t="shared" si="6"/>
        <v>9.0465949820788524E-2</v>
      </c>
      <c r="H108" s="90">
        <f t="shared" si="7"/>
        <v>25.416780541131455</v>
      </c>
    </row>
    <row r="109" spans="1:8">
      <c r="A109" s="28">
        <v>43185</v>
      </c>
      <c r="B109">
        <v>10.16</v>
      </c>
      <c r="C109">
        <v>2.4590000000000001</v>
      </c>
      <c r="D109">
        <v>4.1319999999999997</v>
      </c>
      <c r="E109">
        <v>102.5</v>
      </c>
      <c r="G109" s="90">
        <f t="shared" si="6"/>
        <v>9.91219512195122E-2</v>
      </c>
      <c r="H109" s="90">
        <f t="shared" si="7"/>
        <v>24.806389157792839</v>
      </c>
    </row>
    <row r="110" spans="1:8">
      <c r="A110" s="28">
        <v>43186</v>
      </c>
      <c r="B110">
        <v>25.31</v>
      </c>
      <c r="C110">
        <v>2.7989999999999999</v>
      </c>
      <c r="D110">
        <v>9.0429999999999993</v>
      </c>
      <c r="E110">
        <v>315.8</v>
      </c>
      <c r="G110" s="90">
        <f t="shared" si="6"/>
        <v>8.0145661811272945E-2</v>
      </c>
      <c r="H110" s="90">
        <f t="shared" si="7"/>
        <v>34.92203914630101</v>
      </c>
    </row>
    <row r="111" spans="1:8">
      <c r="A111" s="28">
        <v>43189</v>
      </c>
      <c r="B111">
        <v>14.41</v>
      </c>
      <c r="C111">
        <v>2.6989999999999998</v>
      </c>
      <c r="D111">
        <v>5.3380000000000001</v>
      </c>
      <c r="E111">
        <v>172.5</v>
      </c>
      <c r="G111" s="90">
        <f t="shared" si="6"/>
        <v>8.3536231884057968E-2</v>
      </c>
      <c r="H111" s="90">
        <f t="shared" si="7"/>
        <v>32.315473960284749</v>
      </c>
    </row>
    <row r="112" spans="1:8">
      <c r="A112" s="28">
        <v>43192</v>
      </c>
      <c r="B112">
        <v>25.53</v>
      </c>
      <c r="C112">
        <v>2.4590000000000001</v>
      </c>
      <c r="D112">
        <v>10.382</v>
      </c>
      <c r="E112">
        <v>346.8</v>
      </c>
      <c r="G112" s="90">
        <f t="shared" si="6"/>
        <v>7.3615916955017305E-2</v>
      </c>
      <c r="H112" s="90">
        <f t="shared" si="7"/>
        <v>33.403968406858027</v>
      </c>
    </row>
    <row r="113" spans="1:9">
      <c r="A113" s="28">
        <v>43202</v>
      </c>
      <c r="B113">
        <v>27.87</v>
      </c>
      <c r="C113">
        <v>2.5390000000000001</v>
      </c>
      <c r="D113">
        <v>10.976000000000001</v>
      </c>
      <c r="E113">
        <v>326.60000000000002</v>
      </c>
      <c r="G113" s="21">
        <f t="shared" si="6"/>
        <v>8.533374157991426E-2</v>
      </c>
      <c r="H113" s="21">
        <f t="shared" si="7"/>
        <v>29.755830903790088</v>
      </c>
    </row>
    <row r="114" spans="1:9">
      <c r="A114" s="28">
        <v>43215</v>
      </c>
      <c r="B114">
        <v>29.06</v>
      </c>
      <c r="C114">
        <v>2.6589999999999998</v>
      </c>
      <c r="D114">
        <v>10.93</v>
      </c>
      <c r="E114">
        <v>254.2</v>
      </c>
      <c r="G114" s="90">
        <f t="shared" si="6"/>
        <v>0.11431943351691581</v>
      </c>
      <c r="H114" s="90">
        <f t="shared" si="7"/>
        <v>23.257090576395242</v>
      </c>
    </row>
    <row r="115" spans="1:9">
      <c r="A115" s="28">
        <v>43230</v>
      </c>
      <c r="B115">
        <v>26.76</v>
      </c>
      <c r="C115">
        <v>2.7589999999999999</v>
      </c>
      <c r="D115">
        <v>9.6999999999999993</v>
      </c>
      <c r="E115">
        <v>240.8</v>
      </c>
      <c r="G115" s="21">
        <f t="shared" si="6"/>
        <v>0.11112956810631229</v>
      </c>
      <c r="H115" s="21">
        <f t="shared" si="7"/>
        <v>24.824742268041241</v>
      </c>
    </row>
    <row r="116" spans="1:9">
      <c r="A116" s="28">
        <v>43243</v>
      </c>
      <c r="B116">
        <v>29.67</v>
      </c>
      <c r="C116">
        <v>2.859</v>
      </c>
      <c r="D116">
        <v>10.378</v>
      </c>
      <c r="E116">
        <v>271.5</v>
      </c>
      <c r="G116" s="21">
        <f t="shared" si="6"/>
        <v>0.10928176795580111</v>
      </c>
      <c r="H116" s="21">
        <f t="shared" si="7"/>
        <v>26.161110040470223</v>
      </c>
    </row>
    <row r="117" spans="1:9">
      <c r="A117" s="28">
        <v>43257</v>
      </c>
      <c r="B117">
        <v>24.54</v>
      </c>
      <c r="C117">
        <v>2.839</v>
      </c>
      <c r="D117">
        <v>8.6430000000000007</v>
      </c>
      <c r="E117">
        <v>208.8</v>
      </c>
      <c r="G117" s="90">
        <f t="shared" si="6"/>
        <v>0.1175287356321839</v>
      </c>
      <c r="H117" s="90">
        <f t="shared" si="7"/>
        <v>24.158278375564041</v>
      </c>
    </row>
    <row r="118" spans="1:9">
      <c r="A118" s="28">
        <v>43268</v>
      </c>
      <c r="B118">
        <v>22.95</v>
      </c>
      <c r="C118">
        <v>2.839</v>
      </c>
      <c r="D118">
        <v>8.0839999999999996</v>
      </c>
      <c r="E118">
        <v>187.4</v>
      </c>
      <c r="G118" s="90">
        <f t="shared" si="6"/>
        <v>0.12246531483457844</v>
      </c>
      <c r="H118" s="90">
        <f t="shared" si="7"/>
        <v>23.181593270658091</v>
      </c>
    </row>
    <row r="119" spans="1:9">
      <c r="A119" s="28">
        <v>43272</v>
      </c>
      <c r="B119">
        <v>29.87</v>
      </c>
      <c r="C119">
        <v>2.7989999999999999</v>
      </c>
      <c r="D119">
        <v>10.672000000000001</v>
      </c>
      <c r="E119">
        <v>314.10000000000002</v>
      </c>
      <c r="G119" s="90">
        <f t="shared" si="6"/>
        <v>9.5097102833492514E-2</v>
      </c>
      <c r="H119" s="90">
        <f t="shared" si="7"/>
        <v>29.432158920539731</v>
      </c>
    </row>
    <row r="120" spans="1:9">
      <c r="A120" s="28">
        <v>43278</v>
      </c>
      <c r="B120">
        <v>27.33</v>
      </c>
      <c r="C120">
        <v>2.7589999999999999</v>
      </c>
      <c r="D120">
        <v>9.9039999999999999</v>
      </c>
      <c r="E120">
        <v>327.9</v>
      </c>
      <c r="G120" s="21">
        <f t="shared" si="6"/>
        <v>8.3348581884720954E-2</v>
      </c>
      <c r="H120" s="21">
        <f t="shared" si="7"/>
        <v>33.107835218093697</v>
      </c>
    </row>
    <row r="121" spans="1:9">
      <c r="A121" s="28">
        <v>43290</v>
      </c>
      <c r="B121">
        <v>29.77</v>
      </c>
      <c r="C121">
        <v>2.7589999999999999</v>
      </c>
      <c r="D121">
        <v>10.791</v>
      </c>
      <c r="E121">
        <v>256.7</v>
      </c>
      <c r="G121" s="21">
        <f t="shared" si="6"/>
        <v>0.11597195169458513</v>
      </c>
      <c r="H121" s="21">
        <f t="shared" si="7"/>
        <v>23.788342136965987</v>
      </c>
      <c r="I121" s="61"/>
    </row>
    <row r="122" spans="1:9">
      <c r="A122" s="28">
        <v>43295</v>
      </c>
      <c r="B122">
        <v>18.66</v>
      </c>
      <c r="C122">
        <v>2.7389999999999999</v>
      </c>
      <c r="D122">
        <v>6.8129999999999997</v>
      </c>
      <c r="E122">
        <v>155.9</v>
      </c>
      <c r="G122" s="90">
        <f t="shared" si="6"/>
        <v>0.11969211032713277</v>
      </c>
      <c r="H122" s="90">
        <f t="shared" si="7"/>
        <v>22.88272420372817</v>
      </c>
    </row>
    <row r="123" spans="1:9">
      <c r="A123" s="28">
        <v>43297</v>
      </c>
      <c r="B123">
        <v>29.03</v>
      </c>
      <c r="C123">
        <v>2.9689999999999999</v>
      </c>
      <c r="D123">
        <v>9.7789999999999999</v>
      </c>
      <c r="E123">
        <v>349</v>
      </c>
      <c r="G123" s="90">
        <f t="shared" si="6"/>
        <v>8.3180515759312318E-2</v>
      </c>
      <c r="H123" s="90">
        <f t="shared" si="7"/>
        <v>35.688720728090807</v>
      </c>
    </row>
    <row r="124" spans="1:9">
      <c r="A124" s="28">
        <v>43301</v>
      </c>
      <c r="B124">
        <v>19.5</v>
      </c>
      <c r="C124">
        <v>2.9289999999999998</v>
      </c>
      <c r="D124">
        <v>6.657</v>
      </c>
      <c r="E124">
        <v>245.7</v>
      </c>
      <c r="G124" s="90">
        <f t="shared" si="6"/>
        <v>7.9365079365079375E-2</v>
      </c>
      <c r="H124" s="90">
        <f t="shared" si="7"/>
        <v>36.90851735015773</v>
      </c>
    </row>
    <row r="125" spans="1:9">
      <c r="A125" s="28">
        <v>43304</v>
      </c>
      <c r="B125">
        <v>31.01</v>
      </c>
      <c r="C125">
        <v>2.7890000000000001</v>
      </c>
      <c r="D125">
        <v>11.118</v>
      </c>
      <c r="E125">
        <v>379.5</v>
      </c>
      <c r="G125" s="90">
        <f t="shared" si="6"/>
        <v>8.1712779973649549E-2</v>
      </c>
      <c r="H125" s="90">
        <f t="shared" si="7"/>
        <v>34.133837021046951</v>
      </c>
    </row>
    <row r="126" spans="1:9">
      <c r="A126" s="28">
        <v>43329</v>
      </c>
      <c r="B126">
        <v>21.49</v>
      </c>
      <c r="C126">
        <v>2.6989999999999998</v>
      </c>
      <c r="D126">
        <v>7.9640000000000004</v>
      </c>
      <c r="E126">
        <v>185.3</v>
      </c>
      <c r="G126" s="90">
        <f t="shared" si="6"/>
        <v>0.11597409606044251</v>
      </c>
      <c r="H126" s="90">
        <f t="shared" si="7"/>
        <v>23.267202410848821</v>
      </c>
    </row>
    <row r="127" spans="1:9">
      <c r="A127" s="28">
        <v>43333</v>
      </c>
      <c r="B127">
        <v>28.38</v>
      </c>
      <c r="C127">
        <v>2.6989999999999998</v>
      </c>
      <c r="D127">
        <v>10.516</v>
      </c>
      <c r="E127">
        <v>355.8</v>
      </c>
      <c r="G127" s="21">
        <f t="shared" si="6"/>
        <v>7.9763912310286678E-2</v>
      </c>
      <c r="H127" s="21">
        <f t="shared" si="7"/>
        <v>33.83415747432484</v>
      </c>
    </row>
    <row r="128" spans="1:9">
      <c r="A128" s="28">
        <v>43343</v>
      </c>
      <c r="B128">
        <v>29.63</v>
      </c>
      <c r="C128">
        <v>2.7389999999999999</v>
      </c>
      <c r="D128">
        <v>10.817</v>
      </c>
      <c r="E128">
        <v>314.5</v>
      </c>
      <c r="G128" s="21">
        <f t="shared" si="6"/>
        <v>9.4213036565977737E-2</v>
      </c>
      <c r="H128" s="21">
        <f t="shared" si="7"/>
        <v>29.074604788758435</v>
      </c>
    </row>
    <row r="129" spans="1:8">
      <c r="A129" s="28">
        <v>43380</v>
      </c>
      <c r="B129">
        <v>29.1</v>
      </c>
      <c r="C129">
        <v>2.6890000000000001</v>
      </c>
      <c r="D129">
        <v>10.821</v>
      </c>
      <c r="E129">
        <v>300.3</v>
      </c>
      <c r="G129" s="21">
        <f t="shared" si="6"/>
        <v>9.6903096903096911E-2</v>
      </c>
      <c r="H129" s="21">
        <f t="shared" si="7"/>
        <v>27.751594122539508</v>
      </c>
    </row>
    <row r="130" spans="1:8">
      <c r="A130" s="28">
        <v>43394</v>
      </c>
      <c r="B130">
        <v>26.65</v>
      </c>
      <c r="C130">
        <v>2.6890000000000001</v>
      </c>
      <c r="D130">
        <v>9.9109999999999996</v>
      </c>
      <c r="E130">
        <v>269.3</v>
      </c>
      <c r="G130" s="21">
        <f t="shared" si="6"/>
        <v>9.8960267359821746E-2</v>
      </c>
      <c r="H130" s="21">
        <f t="shared" si="7"/>
        <v>27.171829280597319</v>
      </c>
    </row>
    <row r="131" spans="1:8">
      <c r="A131" s="28">
        <v>43422</v>
      </c>
      <c r="B131">
        <v>28.11</v>
      </c>
      <c r="C131">
        <v>2.6989999999999998</v>
      </c>
      <c r="D131">
        <v>10.414999999999999</v>
      </c>
      <c r="E131">
        <v>264.5</v>
      </c>
      <c r="G131" s="21">
        <f t="shared" ref="G131:G161" si="8">B131/E131</f>
        <v>0.10627599243856332</v>
      </c>
      <c r="H131" s="21">
        <f t="shared" ref="H131:H161" si="9">E131/D131</f>
        <v>25.396063370139224</v>
      </c>
    </row>
    <row r="132" spans="1:8">
      <c r="A132" s="28">
        <v>43436</v>
      </c>
      <c r="B132">
        <v>26.32</v>
      </c>
      <c r="C132">
        <v>2.4289999999999998</v>
      </c>
      <c r="D132">
        <v>10.837</v>
      </c>
      <c r="E132">
        <v>259.60000000000002</v>
      </c>
      <c r="G132" s="90">
        <f t="shared" si="8"/>
        <v>0.10138674884437596</v>
      </c>
      <c r="H132" s="90">
        <f t="shared" si="9"/>
        <v>23.954969087385809</v>
      </c>
    </row>
    <row r="133" spans="1:8">
      <c r="A133" s="28">
        <v>43460</v>
      </c>
      <c r="B133">
        <v>24.55</v>
      </c>
      <c r="C133">
        <v>2.2589999999999999</v>
      </c>
      <c r="D133">
        <v>10.866</v>
      </c>
      <c r="E133">
        <v>275.10000000000002</v>
      </c>
      <c r="G133" s="90">
        <f t="shared" si="8"/>
        <v>8.9240276263177015E-2</v>
      </c>
      <c r="H133" s="90">
        <f t="shared" si="9"/>
        <v>25.31750414135837</v>
      </c>
    </row>
    <row r="134" spans="1:8">
      <c r="A134" s="28">
        <v>43496</v>
      </c>
      <c r="B134">
        <v>22.6</v>
      </c>
      <c r="C134">
        <v>2.0590000000000002</v>
      </c>
      <c r="D134">
        <v>10.977</v>
      </c>
      <c r="E134">
        <v>274.8</v>
      </c>
      <c r="G134" s="90">
        <f t="shared" si="8"/>
        <v>8.2241630276564781E-2</v>
      </c>
      <c r="H134" s="90">
        <f t="shared" si="9"/>
        <v>25.034162339437003</v>
      </c>
    </row>
    <row r="135" spans="1:8">
      <c r="A135" s="28">
        <v>43512</v>
      </c>
      <c r="B135">
        <v>22.49</v>
      </c>
      <c r="C135">
        <v>2.0590000000000002</v>
      </c>
      <c r="D135">
        <v>10.920999999999999</v>
      </c>
      <c r="E135">
        <v>248.8</v>
      </c>
      <c r="G135" s="90">
        <f t="shared" si="8"/>
        <v>9.0393890675241145E-2</v>
      </c>
      <c r="H135" s="90">
        <f t="shared" si="9"/>
        <v>22.781796538778501</v>
      </c>
    </row>
    <row r="136" spans="1:8">
      <c r="A136" s="28">
        <v>43523</v>
      </c>
      <c r="B136">
        <v>23.27</v>
      </c>
      <c r="C136">
        <v>2.1789999999999998</v>
      </c>
      <c r="D136">
        <v>10.678000000000001</v>
      </c>
      <c r="E136">
        <v>313.3</v>
      </c>
      <c r="G136" s="90">
        <f t="shared" si="8"/>
        <v>7.4273858921161826E-2</v>
      </c>
      <c r="H136" s="90">
        <f t="shared" si="9"/>
        <v>29.340700505712679</v>
      </c>
    </row>
    <row r="137" spans="1:8">
      <c r="A137" s="28">
        <v>43534</v>
      </c>
      <c r="B137">
        <v>16.440000000000001</v>
      </c>
      <c r="C137">
        <v>2.2589999999999999</v>
      </c>
      <c r="D137">
        <v>7.2759999999999998</v>
      </c>
      <c r="E137">
        <v>185.9</v>
      </c>
      <c r="G137" s="21">
        <f t="shared" si="8"/>
        <v>8.843464228079613E-2</v>
      </c>
      <c r="H137" s="21">
        <f t="shared" si="9"/>
        <v>25.549752611324905</v>
      </c>
    </row>
    <row r="138" spans="1:8">
      <c r="A138" s="28">
        <v>43549</v>
      </c>
      <c r="B138">
        <v>24.27</v>
      </c>
      <c r="C138">
        <v>2.4990000000000001</v>
      </c>
      <c r="D138">
        <v>9.7100000000000009</v>
      </c>
      <c r="E138">
        <v>289.7</v>
      </c>
      <c r="G138" s="90">
        <f t="shared" si="8"/>
        <v>8.3776320331377288E-2</v>
      </c>
      <c r="H138" s="90">
        <f t="shared" si="9"/>
        <v>29.835221421215238</v>
      </c>
    </row>
    <row r="139" spans="1:8">
      <c r="A139" s="28">
        <v>43555</v>
      </c>
      <c r="B139">
        <v>23.24</v>
      </c>
      <c r="C139">
        <v>2.419</v>
      </c>
      <c r="D139">
        <v>9.6069999999999993</v>
      </c>
      <c r="E139">
        <v>298</v>
      </c>
      <c r="G139" s="90">
        <f t="shared" si="8"/>
        <v>7.798657718120805E-2</v>
      </c>
      <c r="H139" s="90">
        <f t="shared" si="9"/>
        <v>31.019048610388261</v>
      </c>
    </row>
    <row r="140" spans="1:8">
      <c r="A140" s="28">
        <v>43583</v>
      </c>
      <c r="B140">
        <v>12.53</v>
      </c>
      <c r="C140">
        <v>2.6589999999999998</v>
      </c>
      <c r="D140">
        <v>4.7140000000000004</v>
      </c>
      <c r="E140">
        <v>130.5</v>
      </c>
      <c r="G140" s="90">
        <f t="shared" si="8"/>
        <v>9.6015325670498086E-2</v>
      </c>
      <c r="H140" s="90">
        <f t="shared" si="9"/>
        <v>27.683495969452693</v>
      </c>
    </row>
    <row r="141" spans="1:8">
      <c r="A141" s="28">
        <v>43590</v>
      </c>
      <c r="B141">
        <v>23.82</v>
      </c>
      <c r="C141">
        <v>2.5990000000000002</v>
      </c>
      <c r="D141">
        <v>9.1649999999999991</v>
      </c>
      <c r="E141">
        <v>265.3</v>
      </c>
      <c r="G141" s="21">
        <f t="shared" si="8"/>
        <v>8.9785148888051267E-2</v>
      </c>
      <c r="H141" s="21">
        <f t="shared" si="9"/>
        <v>28.947081287506823</v>
      </c>
    </row>
    <row r="142" spans="1:8">
      <c r="A142" s="28">
        <v>43600</v>
      </c>
      <c r="B142">
        <v>23.79</v>
      </c>
      <c r="C142">
        <v>2.6989999999999998</v>
      </c>
      <c r="D142">
        <v>8.8140000000000001</v>
      </c>
      <c r="E142">
        <v>265</v>
      </c>
      <c r="G142" s="90">
        <f t="shared" si="8"/>
        <v>8.977358490566037E-2</v>
      </c>
      <c r="H142" s="90">
        <f t="shared" si="9"/>
        <v>30.065804402087586</v>
      </c>
    </row>
    <row r="143" spans="1:8">
      <c r="A143" s="28">
        <v>43602</v>
      </c>
      <c r="B143">
        <v>20.05</v>
      </c>
      <c r="C143">
        <v>2.6589999999999998</v>
      </c>
      <c r="D143">
        <v>7.54</v>
      </c>
      <c r="E143">
        <v>245.6</v>
      </c>
      <c r="G143" s="21">
        <f t="shared" si="8"/>
        <v>8.1636807817589585E-2</v>
      </c>
      <c r="H143" s="21">
        <f t="shared" si="9"/>
        <v>32.57294429708223</v>
      </c>
    </row>
    <row r="144" spans="1:8">
      <c r="A144" s="28">
        <v>43604</v>
      </c>
      <c r="B144">
        <v>22.98</v>
      </c>
      <c r="C144">
        <v>2.5590000000000002</v>
      </c>
      <c r="D144">
        <v>8.9819999999999993</v>
      </c>
      <c r="E144">
        <v>345.9</v>
      </c>
      <c r="G144" s="21">
        <f t="shared" si="8"/>
        <v>6.6435385949696446E-2</v>
      </c>
      <c r="H144" s="21">
        <f t="shared" si="9"/>
        <v>38.510354041416164</v>
      </c>
    </row>
    <row r="145" spans="1:9">
      <c r="A145" s="28">
        <v>43604</v>
      </c>
      <c r="B145">
        <v>24.42</v>
      </c>
      <c r="C145">
        <v>2.5590000000000002</v>
      </c>
      <c r="D145">
        <v>9.5440000000000005</v>
      </c>
      <c r="E145">
        <v>331.2</v>
      </c>
      <c r="G145" s="90">
        <f t="shared" si="8"/>
        <v>7.3731884057971028E-2</v>
      </c>
      <c r="H145" s="90">
        <f t="shared" si="9"/>
        <v>34.702430846605196</v>
      </c>
    </row>
    <row r="146" spans="1:9">
      <c r="A146" s="28">
        <v>43619</v>
      </c>
      <c r="B146">
        <v>28.43</v>
      </c>
      <c r="C146">
        <v>2.6989999999999998</v>
      </c>
      <c r="D146">
        <v>10.535</v>
      </c>
      <c r="E146">
        <v>291.5</v>
      </c>
      <c r="G146" s="90">
        <f t="shared" si="8"/>
        <v>9.753001715265866E-2</v>
      </c>
      <c r="H146" s="90">
        <f t="shared" si="9"/>
        <v>27.66967252017086</v>
      </c>
    </row>
    <row r="147" spans="1:9">
      <c r="A147" s="28">
        <v>43636</v>
      </c>
      <c r="B147">
        <v>21.45</v>
      </c>
      <c r="C147">
        <v>2.5990000000000002</v>
      </c>
      <c r="D147">
        <v>8.2550000000000008</v>
      </c>
      <c r="E147">
        <v>215.3</v>
      </c>
      <c r="G147" s="90">
        <f t="shared" si="8"/>
        <v>9.9628425452856467E-2</v>
      </c>
      <c r="H147" s="90">
        <f t="shared" si="9"/>
        <v>26.08116293155663</v>
      </c>
    </row>
    <row r="148" spans="1:9">
      <c r="A148" s="28">
        <v>43647</v>
      </c>
      <c r="B148">
        <v>29.83</v>
      </c>
      <c r="C148">
        <v>2.5990000000000002</v>
      </c>
      <c r="D148">
        <v>11.478999999999999</v>
      </c>
      <c r="E148">
        <v>322.3</v>
      </c>
      <c r="G148" s="90">
        <f t="shared" si="8"/>
        <v>9.2553521563760469E-2</v>
      </c>
      <c r="H148" s="90">
        <f t="shared" si="9"/>
        <v>28.0773586549351</v>
      </c>
    </row>
    <row r="149" spans="1:9">
      <c r="A149" s="28">
        <v>43670</v>
      </c>
      <c r="B149">
        <v>26.43</v>
      </c>
      <c r="C149">
        <v>2.6589999999999998</v>
      </c>
      <c r="D149">
        <v>9.9380000000000006</v>
      </c>
      <c r="E149">
        <v>236</v>
      </c>
      <c r="G149" s="90">
        <f t="shared" si="8"/>
        <v>0.11199152542372881</v>
      </c>
      <c r="H149" s="90">
        <f t="shared" si="9"/>
        <v>23.747232843630506</v>
      </c>
    </row>
    <row r="150" spans="1:9">
      <c r="A150" s="28">
        <v>43680</v>
      </c>
      <c r="B150">
        <v>22.24</v>
      </c>
      <c r="C150">
        <v>2.5990000000000002</v>
      </c>
      <c r="D150">
        <v>8.5559999999999992</v>
      </c>
      <c r="E150">
        <v>201.7</v>
      </c>
      <c r="G150" s="90">
        <f t="shared" si="8"/>
        <v>0.11026276648487852</v>
      </c>
      <c r="H150" s="90">
        <f t="shared" si="9"/>
        <v>23.574100046750818</v>
      </c>
    </row>
    <row r="151" spans="1:9">
      <c r="A151" s="28">
        <v>43692</v>
      </c>
      <c r="B151">
        <v>26.47</v>
      </c>
      <c r="C151">
        <v>2.5590000000000002</v>
      </c>
      <c r="D151">
        <v>10.342000000000001</v>
      </c>
      <c r="E151">
        <v>361.9</v>
      </c>
      <c r="G151" s="90">
        <f t="shared" si="8"/>
        <v>7.3141751865156118E-2</v>
      </c>
      <c r="H151" s="90">
        <f t="shared" si="9"/>
        <v>34.993231483272091</v>
      </c>
    </row>
    <row r="152" spans="1:9">
      <c r="A152" s="28">
        <v>43713</v>
      </c>
      <c r="B152">
        <v>25.92</v>
      </c>
      <c r="C152">
        <v>2.399</v>
      </c>
      <c r="D152">
        <v>10.805</v>
      </c>
      <c r="E152">
        <v>252</v>
      </c>
      <c r="G152" s="90">
        <f t="shared" si="8"/>
        <v>0.10285714285714287</v>
      </c>
      <c r="H152" s="90">
        <f t="shared" si="9"/>
        <v>23.322535863026378</v>
      </c>
    </row>
    <row r="153" spans="1:9">
      <c r="A153" s="28">
        <v>43738</v>
      </c>
      <c r="B153">
        <v>26.98</v>
      </c>
      <c r="C153">
        <v>2.399</v>
      </c>
      <c r="D153">
        <v>11.246</v>
      </c>
      <c r="E153">
        <v>296.7</v>
      </c>
      <c r="G153" s="90">
        <f t="shared" si="8"/>
        <v>9.0933602965958885E-2</v>
      </c>
      <c r="H153" s="90">
        <f t="shared" si="9"/>
        <v>26.382713853814689</v>
      </c>
    </row>
    <row r="154" spans="1:9">
      <c r="A154" s="28">
        <v>43757</v>
      </c>
      <c r="B154">
        <v>24.92</v>
      </c>
      <c r="C154">
        <v>2.339</v>
      </c>
      <c r="D154">
        <v>10.656000000000001</v>
      </c>
      <c r="E154">
        <v>282.7</v>
      </c>
      <c r="G154" s="90">
        <f t="shared" si="8"/>
        <v>8.8149982313406441E-2</v>
      </c>
      <c r="H154" s="90">
        <f t="shared" si="9"/>
        <v>26.529654654654653</v>
      </c>
    </row>
    <row r="155" spans="1:9">
      <c r="A155" s="28">
        <v>43774</v>
      </c>
      <c r="B155">
        <v>23.15</v>
      </c>
      <c r="C155">
        <v>2.2989999999999999</v>
      </c>
      <c r="D155">
        <v>10.068</v>
      </c>
      <c r="E155">
        <v>250.4</v>
      </c>
      <c r="G155" s="21">
        <f t="shared" si="8"/>
        <v>9.2452076677316281E-2</v>
      </c>
      <c r="H155" s="21">
        <f t="shared" si="9"/>
        <v>24.870878029400082</v>
      </c>
    </row>
    <row r="156" spans="1:9">
      <c r="A156" s="28">
        <v>43801</v>
      </c>
      <c r="B156">
        <v>30.51</v>
      </c>
      <c r="C156">
        <v>2.7989999999999999</v>
      </c>
      <c r="D156">
        <v>10.898999999999999</v>
      </c>
      <c r="E156">
        <v>273.3</v>
      </c>
      <c r="G156" s="90">
        <f t="shared" si="8"/>
        <v>0.11163556531284304</v>
      </c>
      <c r="H156" s="90">
        <f t="shared" si="9"/>
        <v>25.075695017891551</v>
      </c>
    </row>
    <row r="157" spans="1:9">
      <c r="A157" s="28">
        <v>43819</v>
      </c>
      <c r="B157">
        <v>26.06</v>
      </c>
      <c r="C157">
        <v>2.359</v>
      </c>
      <c r="D157">
        <v>11.045999999999999</v>
      </c>
      <c r="E157">
        <v>268.8</v>
      </c>
      <c r="G157" s="21">
        <f t="shared" si="8"/>
        <v>9.6949404761904751E-2</v>
      </c>
      <c r="H157" s="21">
        <f t="shared" si="9"/>
        <v>24.334600760456276</v>
      </c>
    </row>
    <row r="158" spans="1:9">
      <c r="A158" s="28">
        <v>43851</v>
      </c>
      <c r="B158">
        <v>26.05</v>
      </c>
      <c r="C158">
        <v>2.399</v>
      </c>
      <c r="D158">
        <v>10.858000000000001</v>
      </c>
      <c r="E158">
        <v>246</v>
      </c>
      <c r="G158" s="90">
        <f t="shared" si="8"/>
        <v>0.10589430894308943</v>
      </c>
      <c r="H158" s="90">
        <f t="shared" si="9"/>
        <v>22.656106096887086</v>
      </c>
    </row>
    <row r="159" spans="1:9">
      <c r="A159" s="28">
        <v>43866</v>
      </c>
      <c r="B159">
        <v>25.15</v>
      </c>
      <c r="C159">
        <v>2.359</v>
      </c>
      <c r="D159">
        <v>10.66</v>
      </c>
      <c r="E159">
        <v>259.7</v>
      </c>
      <c r="G159" s="90">
        <f t="shared" si="8"/>
        <v>9.6842510589141312E-2</v>
      </c>
      <c r="H159" s="90">
        <f t="shared" si="9"/>
        <v>24.362101313320824</v>
      </c>
    </row>
    <row r="160" spans="1:9">
      <c r="B160">
        <v>25.4</v>
      </c>
      <c r="C160">
        <v>2.4590000000000001</v>
      </c>
      <c r="D160">
        <v>10.286</v>
      </c>
      <c r="E160">
        <v>317.7</v>
      </c>
      <c r="G160" s="90">
        <f t="shared" si="8"/>
        <v>7.9949638023292413E-2</v>
      </c>
      <c r="H160" s="90">
        <f t="shared" si="9"/>
        <v>30.886642037721174</v>
      </c>
      <c r="I160" s="61" t="s">
        <v>133</v>
      </c>
    </row>
    <row r="161" spans="1:8">
      <c r="A161" s="28">
        <v>43887</v>
      </c>
      <c r="B161">
        <v>23.34</v>
      </c>
      <c r="C161">
        <v>2.2589999999999999</v>
      </c>
      <c r="D161">
        <v>10.333</v>
      </c>
      <c r="E161">
        <v>231.5</v>
      </c>
      <c r="G161" s="90">
        <f t="shared" si="8"/>
        <v>0.1008207343412527</v>
      </c>
      <c r="H161" s="90">
        <f t="shared" si="9"/>
        <v>22.403948514468208</v>
      </c>
    </row>
  </sheetData>
  <sortState ref="A3:I161">
    <sortCondition ref="A3:A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6"/>
  <sheetViews>
    <sheetView showRuler="0" topLeftCell="A34" workbookViewId="0">
      <selection activeCell="E11" sqref="E11"/>
    </sheetView>
  </sheetViews>
  <sheetFormatPr baseColWidth="10" defaultRowHeight="13" x14ac:dyDescent="0"/>
  <sheetData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5</v>
      </c>
      <c r="H3" s="1" t="s">
        <v>6</v>
      </c>
    </row>
    <row r="4" spans="1:8">
      <c r="A4" s="28">
        <v>43293</v>
      </c>
      <c r="B4">
        <v>20.48</v>
      </c>
      <c r="C4">
        <v>2.879</v>
      </c>
      <c r="D4">
        <v>7.1120000000000001</v>
      </c>
      <c r="E4">
        <v>181.9</v>
      </c>
      <c r="G4" s="90">
        <f>B4/E4</f>
        <v>0.1125893347993403</v>
      </c>
      <c r="H4" s="91">
        <f>E4/D4</f>
        <v>25.576490438695163</v>
      </c>
    </row>
    <row r="5" spans="1:8">
      <c r="A5" s="28">
        <v>43388</v>
      </c>
      <c r="B5">
        <v>32.590000000000003</v>
      </c>
      <c r="C5">
        <v>2.6890000000000001</v>
      </c>
      <c r="D5">
        <v>12.12</v>
      </c>
      <c r="E5">
        <v>232.9</v>
      </c>
      <c r="G5" s="90">
        <f>B5/E5</f>
        <v>0.1399313009875483</v>
      </c>
      <c r="H5" s="91">
        <f>E5/D5</f>
        <v>19.216171617161717</v>
      </c>
    </row>
    <row r="6" spans="1:8">
      <c r="A6" s="28">
        <v>43400</v>
      </c>
      <c r="B6">
        <v>30.93</v>
      </c>
      <c r="C6">
        <v>2.6989999999999998</v>
      </c>
      <c r="D6">
        <v>11.459</v>
      </c>
      <c r="E6">
        <v>250</v>
      </c>
      <c r="G6" s="90">
        <f>B6/E6</f>
        <v>0.12372</v>
      </c>
      <c r="H6" s="91">
        <f>E6/D6</f>
        <v>21.81691247054717</v>
      </c>
    </row>
    <row r="7" spans="1:8">
      <c r="A7" s="28">
        <v>43415</v>
      </c>
      <c r="B7">
        <v>29.83</v>
      </c>
      <c r="C7">
        <v>2.589</v>
      </c>
      <c r="D7">
        <v>11.52</v>
      </c>
      <c r="E7">
        <v>205.7</v>
      </c>
      <c r="G7" s="90">
        <f>B7/E7</f>
        <v>0.145017015070491</v>
      </c>
      <c r="H7" s="91">
        <f>E7/D7</f>
        <v>17.855902777777779</v>
      </c>
    </row>
    <row r="8" spans="1:8">
      <c r="A8" s="28">
        <v>43425</v>
      </c>
      <c r="B8">
        <v>38.880000000000003</v>
      </c>
      <c r="C8">
        <v>2.9889999999999999</v>
      </c>
      <c r="D8">
        <v>13.007999999999999</v>
      </c>
      <c r="E8">
        <v>288</v>
      </c>
      <c r="G8" s="90">
        <f>B8/E8</f>
        <v>0.13500000000000001</v>
      </c>
      <c r="H8" s="91">
        <f>E8/D8</f>
        <v>22.140221402214024</v>
      </c>
    </row>
    <row r="9" spans="1:8">
      <c r="A9" s="28">
        <v>43436</v>
      </c>
      <c r="B9">
        <v>29.29</v>
      </c>
      <c r="C9">
        <v>2.359</v>
      </c>
      <c r="D9">
        <v>12.417999999999999</v>
      </c>
      <c r="E9">
        <v>265.89999999999998</v>
      </c>
      <c r="G9" s="90">
        <f>B9/E9</f>
        <v>0.11015419330575404</v>
      </c>
      <c r="H9" s="91">
        <f>E9/D9</f>
        <v>21.412465775487195</v>
      </c>
    </row>
    <row r="10" spans="1:8">
      <c r="A10" s="28">
        <v>43450</v>
      </c>
      <c r="B10">
        <v>24.88</v>
      </c>
      <c r="C10">
        <v>2.2589999999999999</v>
      </c>
      <c r="D10">
        <v>11.013999999999999</v>
      </c>
      <c r="E10">
        <v>213.4</v>
      </c>
      <c r="G10" s="21">
        <f>B10/E10</f>
        <v>0.11658856607310215</v>
      </c>
      <c r="H10" s="23">
        <f>E10/D10</f>
        <v>19.375340475758129</v>
      </c>
    </row>
    <row r="11" spans="1:8">
      <c r="A11" s="28">
        <v>43462</v>
      </c>
      <c r="B11">
        <v>33.1</v>
      </c>
      <c r="C11">
        <v>2.6989999999999998</v>
      </c>
      <c r="D11">
        <v>12.263</v>
      </c>
      <c r="E11">
        <v>240.6</v>
      </c>
      <c r="G11" s="90">
        <f>B11/E11</f>
        <v>0.1375727348295927</v>
      </c>
      <c r="H11" s="91">
        <f>E11/D11</f>
        <v>19.619995107233141</v>
      </c>
    </row>
    <row r="12" spans="1:8">
      <c r="A12" s="28">
        <v>43469</v>
      </c>
      <c r="B12">
        <v>25.85</v>
      </c>
      <c r="C12">
        <v>2.0590000000000002</v>
      </c>
      <c r="D12">
        <v>12.555</v>
      </c>
      <c r="E12">
        <v>307.5</v>
      </c>
      <c r="G12" s="90">
        <f>B12/E12</f>
        <v>8.4065040650406514E-2</v>
      </c>
      <c r="H12" s="91">
        <f>E12/D12</f>
        <v>24.492234169653525</v>
      </c>
    </row>
    <row r="13" spans="1:8">
      <c r="A13" s="28">
        <v>43483</v>
      </c>
      <c r="B13">
        <v>26.06</v>
      </c>
      <c r="C13">
        <v>2.0990000000000002</v>
      </c>
      <c r="D13">
        <v>12.414999999999999</v>
      </c>
      <c r="E13">
        <v>242.6</v>
      </c>
      <c r="G13" s="90">
        <f>B13/E13</f>
        <v>0.10741962077493816</v>
      </c>
      <c r="H13" s="91">
        <f>E13/D13</f>
        <v>19.540877970197343</v>
      </c>
    </row>
    <row r="14" spans="1:8">
      <c r="A14" s="28">
        <v>43495</v>
      </c>
      <c r="B14">
        <v>25.8</v>
      </c>
      <c r="C14">
        <v>2.0590000000000002</v>
      </c>
      <c r="D14">
        <v>12.531000000000001</v>
      </c>
      <c r="E14">
        <v>244.3</v>
      </c>
      <c r="G14" s="90">
        <f>B14/E14</f>
        <v>0.10560785918952108</v>
      </c>
      <c r="H14" s="91">
        <f>E14/D14</f>
        <v>19.495650786050593</v>
      </c>
    </row>
    <row r="15" spans="1:8">
      <c r="A15" s="28">
        <v>43507</v>
      </c>
      <c r="B15">
        <v>25.61</v>
      </c>
      <c r="C15">
        <v>2.0590000000000002</v>
      </c>
      <c r="D15">
        <v>12.436999999999999</v>
      </c>
      <c r="E15">
        <v>254.7</v>
      </c>
      <c r="G15" s="90">
        <f>B15/E15</f>
        <v>0.10054966627404791</v>
      </c>
      <c r="H15" s="91">
        <f>E15/D15</f>
        <v>20.479215244833963</v>
      </c>
    </row>
    <row r="16" spans="1:8">
      <c r="A16" s="28">
        <v>43517</v>
      </c>
      <c r="B16">
        <v>25.44</v>
      </c>
      <c r="C16">
        <v>2.0590000000000002</v>
      </c>
      <c r="D16">
        <v>12.356</v>
      </c>
      <c r="E16">
        <v>241.8</v>
      </c>
      <c r="G16" s="90">
        <f>B16/E16</f>
        <v>0.10521091811414392</v>
      </c>
      <c r="H16" s="91">
        <f>E16/D16</f>
        <v>19.569439948203303</v>
      </c>
    </row>
    <row r="17" spans="1:8">
      <c r="A17" s="28">
        <v>43528</v>
      </c>
      <c r="B17">
        <v>29.55</v>
      </c>
      <c r="C17">
        <v>2.2589999999999999</v>
      </c>
      <c r="D17">
        <v>13.08</v>
      </c>
      <c r="E17">
        <v>286.89999999999998</v>
      </c>
      <c r="G17" s="21">
        <f>B17/E17</f>
        <v>0.10299756012547927</v>
      </c>
      <c r="H17" s="23">
        <f>E17/D17</f>
        <v>21.934250764525991</v>
      </c>
    </row>
    <row r="18" spans="1:8">
      <c r="A18" s="28">
        <v>43541</v>
      </c>
      <c r="B18">
        <v>27.92</v>
      </c>
      <c r="C18">
        <v>2.359</v>
      </c>
      <c r="D18">
        <v>11.836</v>
      </c>
      <c r="E18">
        <v>254.4</v>
      </c>
      <c r="G18" s="21">
        <f>B18/E18</f>
        <v>0.10974842767295598</v>
      </c>
      <c r="H18" s="23">
        <f>E18/D18</f>
        <v>21.493747887799934</v>
      </c>
    </row>
    <row r="19" spans="1:8">
      <c r="A19" s="28">
        <v>43551</v>
      </c>
      <c r="B19">
        <v>30.48</v>
      </c>
      <c r="C19">
        <v>2.5590000000000002</v>
      </c>
      <c r="D19">
        <v>11.912000000000001</v>
      </c>
      <c r="E19">
        <v>240.7</v>
      </c>
      <c r="G19" s="90">
        <f>B19/E19</f>
        <v>0.12663066057332781</v>
      </c>
      <c r="H19" s="91">
        <f>E19/D19</f>
        <v>20.20651443922095</v>
      </c>
    </row>
    <row r="20" spans="1:8">
      <c r="A20" s="28">
        <v>43565</v>
      </c>
      <c r="B20">
        <v>32.770000000000003</v>
      </c>
      <c r="C20">
        <v>2.5990000000000002</v>
      </c>
      <c r="D20">
        <v>12.609</v>
      </c>
      <c r="E20">
        <v>262.89999999999998</v>
      </c>
      <c r="G20" s="90">
        <f>B20/E20</f>
        <v>0.12464815519208827</v>
      </c>
      <c r="H20" s="91">
        <f>E20/D20</f>
        <v>20.850186374811642</v>
      </c>
    </row>
    <row r="21" spans="1:8">
      <c r="A21" s="28">
        <v>43568</v>
      </c>
      <c r="B21">
        <v>31.29</v>
      </c>
      <c r="C21">
        <v>2.9990000000000001</v>
      </c>
      <c r="D21">
        <v>10.432</v>
      </c>
      <c r="E21">
        <v>305.89999999999998</v>
      </c>
      <c r="G21" s="21">
        <f>B21/E21</f>
        <v>0.1022883295194508</v>
      </c>
      <c r="H21" s="23">
        <f>E21/D21</f>
        <v>29.323236196319016</v>
      </c>
    </row>
    <row r="22" spans="1:8">
      <c r="A22" s="28">
        <v>43569</v>
      </c>
      <c r="B22">
        <v>6.98</v>
      </c>
      <c r="C22">
        <v>2.7290000000000001</v>
      </c>
      <c r="D22">
        <v>2.5569999999999999</v>
      </c>
      <c r="E22">
        <v>53.7</v>
      </c>
      <c r="G22" s="21">
        <f>B22/E22</f>
        <v>0.12998137802607077</v>
      </c>
      <c r="H22" s="23">
        <f>E22/D22</f>
        <v>21.00117324990223</v>
      </c>
    </row>
    <row r="23" spans="1:8">
      <c r="A23" s="28">
        <v>43573</v>
      </c>
      <c r="B23">
        <v>36.04</v>
      </c>
      <c r="C23">
        <v>2.899</v>
      </c>
      <c r="D23">
        <v>12.433</v>
      </c>
      <c r="E23">
        <v>354.7</v>
      </c>
      <c r="G23" s="90">
        <f>B23/E23</f>
        <v>0.10160699182407669</v>
      </c>
      <c r="H23" s="91">
        <f>E23/D23</f>
        <v>28.528914984315932</v>
      </c>
    </row>
    <row r="24" spans="1:8">
      <c r="A24" s="28">
        <v>43578</v>
      </c>
      <c r="B24">
        <v>33.51</v>
      </c>
      <c r="C24">
        <v>2.7589999999999999</v>
      </c>
      <c r="D24">
        <v>12.147</v>
      </c>
      <c r="E24">
        <v>343.8</v>
      </c>
      <c r="G24" s="90">
        <f>B24/E24</f>
        <v>9.7469458987783586E-2</v>
      </c>
      <c r="H24" s="91">
        <f>E24/D24</f>
        <v>28.303284761669548</v>
      </c>
    </row>
    <row r="25" spans="1:8">
      <c r="A25" s="28">
        <v>43592</v>
      </c>
      <c r="B25">
        <v>32.46</v>
      </c>
      <c r="C25">
        <v>2.6989999999999998</v>
      </c>
      <c r="D25">
        <v>12.025</v>
      </c>
      <c r="E25">
        <v>250.8</v>
      </c>
      <c r="G25" s="90">
        <f>B25/E25</f>
        <v>0.12942583732057417</v>
      </c>
      <c r="H25" s="91">
        <f>E25/D25</f>
        <v>20.856548856548859</v>
      </c>
    </row>
    <row r="26" spans="1:8">
      <c r="A26" s="28">
        <v>43603</v>
      </c>
      <c r="B26">
        <v>32.229999999999997</v>
      </c>
      <c r="C26">
        <v>2.879</v>
      </c>
      <c r="D26">
        <v>11.195</v>
      </c>
      <c r="E26">
        <v>237.1</v>
      </c>
      <c r="G26" s="21">
        <f>B26/E26</f>
        <v>0.13593420497680303</v>
      </c>
      <c r="H26" s="23">
        <f>E26/D26</f>
        <v>21.179097811523</v>
      </c>
    </row>
    <row r="27" spans="1:8">
      <c r="A27" s="28">
        <v>43610</v>
      </c>
      <c r="B27">
        <v>21.03</v>
      </c>
      <c r="C27">
        <v>2.6989999999999998</v>
      </c>
      <c r="D27">
        <v>7.79</v>
      </c>
      <c r="E27">
        <v>168</v>
      </c>
      <c r="G27" s="21">
        <f>B27/E27</f>
        <v>0.12517857142857144</v>
      </c>
      <c r="H27" s="23">
        <f>E27/D27</f>
        <v>21.566110397946083</v>
      </c>
    </row>
    <row r="28" spans="1:8">
      <c r="A28" s="28">
        <v>43612</v>
      </c>
      <c r="B28">
        <v>17.100000000000001</v>
      </c>
      <c r="C28">
        <v>2.5990000000000002</v>
      </c>
      <c r="D28">
        <v>6.5810000000000004</v>
      </c>
      <c r="E28">
        <v>185.8</v>
      </c>
      <c r="G28" s="90">
        <f>B28/E28</f>
        <v>9.2034445640473625E-2</v>
      </c>
      <c r="H28" s="91">
        <f>E28/D28</f>
        <v>28.232791369092844</v>
      </c>
    </row>
    <row r="29" spans="1:8">
      <c r="A29" s="28">
        <v>43618</v>
      </c>
      <c r="B29">
        <v>33.200000000000003</v>
      </c>
      <c r="C29">
        <v>2.7189999999999999</v>
      </c>
      <c r="D29">
        <v>12.211</v>
      </c>
      <c r="E29">
        <v>301.60000000000002</v>
      </c>
      <c r="G29" s="90">
        <f>B29/E29</f>
        <v>0.11007957559681698</v>
      </c>
      <c r="H29" s="91">
        <f>E29/D29</f>
        <v>24.699041847514536</v>
      </c>
    </row>
    <row r="30" spans="1:8">
      <c r="A30" s="28">
        <v>43630</v>
      </c>
      <c r="B30">
        <v>34.07</v>
      </c>
      <c r="C30">
        <v>2.879</v>
      </c>
      <c r="D30">
        <v>11.835000000000001</v>
      </c>
      <c r="E30">
        <v>243.9</v>
      </c>
      <c r="G30" s="90">
        <f>B30/E30</f>
        <v>0.13968839688396884</v>
      </c>
      <c r="H30" s="91">
        <f>E30/D30</f>
        <v>20.608365019011405</v>
      </c>
    </row>
    <row r="31" spans="1:8">
      <c r="A31" s="28">
        <v>43635</v>
      </c>
      <c r="B31">
        <v>32.86</v>
      </c>
      <c r="C31">
        <v>2.5990000000000002</v>
      </c>
      <c r="D31">
        <v>12.643000000000001</v>
      </c>
      <c r="E31">
        <v>338</v>
      </c>
      <c r="G31" s="90">
        <f>B31/E31</f>
        <v>9.7218934911242602E-2</v>
      </c>
      <c r="H31" s="91">
        <f>E31/D31</f>
        <v>26.734161195918688</v>
      </c>
    </row>
    <row r="32" spans="1:8">
      <c r="A32" s="28">
        <v>43639</v>
      </c>
      <c r="B32">
        <v>32.78</v>
      </c>
      <c r="C32">
        <v>2.5990000000000002</v>
      </c>
      <c r="D32">
        <v>12.614000000000001</v>
      </c>
      <c r="E32">
        <v>335.4</v>
      </c>
      <c r="G32" s="90">
        <f>B32/E32</f>
        <v>9.7734048896839607E-2</v>
      </c>
      <c r="H32" s="91">
        <f>E32/D32</f>
        <v>26.589503726018705</v>
      </c>
    </row>
    <row r="33" spans="1:9">
      <c r="A33" s="28">
        <v>43646</v>
      </c>
      <c r="B33">
        <v>24.25</v>
      </c>
      <c r="C33">
        <v>2.5790000000000002</v>
      </c>
      <c r="D33">
        <v>9.4030000000000005</v>
      </c>
      <c r="E33">
        <v>216.1</v>
      </c>
      <c r="G33" s="90">
        <f>B33/E33</f>
        <v>0.11221656640444239</v>
      </c>
      <c r="H33" s="91">
        <f>E33/D33</f>
        <v>22.982027012655532</v>
      </c>
    </row>
    <row r="34" spans="1:9">
      <c r="A34" s="28">
        <v>43653</v>
      </c>
      <c r="B34">
        <v>32.03</v>
      </c>
      <c r="C34">
        <v>2.6389999999999998</v>
      </c>
      <c r="D34">
        <v>12.137</v>
      </c>
      <c r="E34">
        <v>285.8</v>
      </c>
      <c r="G34" s="90">
        <f>B34/E34</f>
        <v>0.11207137858642408</v>
      </c>
      <c r="H34" s="91">
        <f>E34/D34</f>
        <v>23.547828952788993</v>
      </c>
    </row>
    <row r="35" spans="1:9">
      <c r="A35" s="28">
        <v>43660</v>
      </c>
      <c r="B35">
        <f>26.81+10</f>
        <v>36.81</v>
      </c>
      <c r="C35">
        <v>2.859</v>
      </c>
      <c r="D35">
        <f>9.376+3.46</f>
        <v>12.835999999999999</v>
      </c>
      <c r="E35">
        <v>360.5</v>
      </c>
      <c r="G35" s="90">
        <f>B35/E35</f>
        <v>0.10210818307905688</v>
      </c>
      <c r="H35" s="91">
        <f>E35/D35</f>
        <v>28.085073231536306</v>
      </c>
      <c r="I35" s="61" t="s">
        <v>136</v>
      </c>
    </row>
    <row r="36" spans="1:9">
      <c r="A36" s="28">
        <v>43660</v>
      </c>
      <c r="B36">
        <v>25.36</v>
      </c>
      <c r="C36">
        <v>2.6389999999999998</v>
      </c>
      <c r="D36">
        <v>9.6080000000000005</v>
      </c>
      <c r="E36">
        <v>269.3</v>
      </c>
      <c r="G36" s="90">
        <f>B36/E36</f>
        <v>9.4170070553286286E-2</v>
      </c>
      <c r="H36" s="91">
        <f>E36/D36</f>
        <v>28.02872606161532</v>
      </c>
    </row>
    <row r="37" spans="1:9">
      <c r="A37" s="28">
        <v>43660</v>
      </c>
      <c r="B37">
        <v>13.85</v>
      </c>
      <c r="C37">
        <v>2.6989999999999998</v>
      </c>
      <c r="D37">
        <v>5.1319999999999997</v>
      </c>
      <c r="E37">
        <v>157.80000000000001</v>
      </c>
      <c r="G37" s="90">
        <f>B37/E37</f>
        <v>8.7769328263624838E-2</v>
      </c>
      <c r="H37" s="91">
        <f>E37/D37</f>
        <v>30.748246297739676</v>
      </c>
    </row>
    <row r="38" spans="1:9">
      <c r="A38" s="28">
        <v>43663</v>
      </c>
      <c r="B38">
        <v>23.58</v>
      </c>
      <c r="C38">
        <v>2.6190000000000002</v>
      </c>
      <c r="D38">
        <v>9.0050000000000008</v>
      </c>
      <c r="E38">
        <v>230.1</v>
      </c>
      <c r="G38" s="90">
        <f>B38/E38</f>
        <v>0.10247718383311603</v>
      </c>
      <c r="H38" s="91">
        <f>E38/D38</f>
        <v>25.552470849528039</v>
      </c>
    </row>
    <row r="39" spans="1:9">
      <c r="A39" s="28">
        <v>43666</v>
      </c>
      <c r="B39">
        <v>28.63</v>
      </c>
      <c r="C39">
        <v>2.609</v>
      </c>
      <c r="D39">
        <v>10.974</v>
      </c>
      <c r="E39">
        <v>304.2</v>
      </c>
      <c r="G39" s="90">
        <f>B39/E39</f>
        <v>9.4115713346482582E-2</v>
      </c>
      <c r="H39" s="91">
        <f>E39/D39</f>
        <v>27.720065609622743</v>
      </c>
    </row>
    <row r="40" spans="1:9">
      <c r="A40" s="28">
        <v>43667</v>
      </c>
      <c r="B40">
        <v>22.06</v>
      </c>
      <c r="C40">
        <v>2.7989999999999999</v>
      </c>
      <c r="D40">
        <v>7.8819999999999997</v>
      </c>
      <c r="E40">
        <v>227.8</v>
      </c>
      <c r="G40" s="90">
        <f>B40/E40</f>
        <v>9.6839332748024573E-2</v>
      </c>
      <c r="H40" s="91">
        <f>E40/D40</f>
        <v>28.90129408779498</v>
      </c>
    </row>
    <row r="41" spans="1:9">
      <c r="A41" s="28">
        <v>43671</v>
      </c>
      <c r="B41">
        <v>25.11</v>
      </c>
      <c r="C41">
        <v>2.7589999999999999</v>
      </c>
      <c r="D41">
        <v>9.1010000000000009</v>
      </c>
      <c r="E41">
        <v>235.5</v>
      </c>
      <c r="G41" s="90">
        <f>B41/E41</f>
        <v>0.10662420382165605</v>
      </c>
      <c r="H41" s="91">
        <f>E41/D41</f>
        <v>25.876277332161298</v>
      </c>
    </row>
    <row r="42" spans="1:9">
      <c r="A42" s="28">
        <v>43672</v>
      </c>
      <c r="B42">
        <v>27.06</v>
      </c>
      <c r="C42">
        <v>2.819</v>
      </c>
      <c r="D42">
        <v>9.5980000000000008</v>
      </c>
      <c r="E42">
        <v>258.7</v>
      </c>
      <c r="G42" s="90">
        <f>B42/E42</f>
        <v>0.10459992269037495</v>
      </c>
      <c r="H42" s="91">
        <f>E42/D42</f>
        <v>26.953531985830377</v>
      </c>
    </row>
    <row r="43" spans="1:9">
      <c r="A43" s="28">
        <v>43673</v>
      </c>
      <c r="B43">
        <v>22.19</v>
      </c>
      <c r="C43">
        <v>2.859</v>
      </c>
      <c r="D43">
        <v>7.7619999999999996</v>
      </c>
      <c r="E43">
        <v>233.2</v>
      </c>
      <c r="G43" s="90">
        <f>B43/E43</f>
        <v>9.5154373927958849E-2</v>
      </c>
      <c r="H43" s="91">
        <f>E43/D43</f>
        <v>30.04380314351971</v>
      </c>
    </row>
    <row r="44" spans="1:9">
      <c r="A44" s="28">
        <v>43677</v>
      </c>
      <c r="B44">
        <v>29.54</v>
      </c>
      <c r="C44">
        <v>2.5990000000000002</v>
      </c>
      <c r="D44">
        <v>11.367000000000001</v>
      </c>
      <c r="E44">
        <v>300.89999999999998</v>
      </c>
      <c r="G44" s="90">
        <f>B44/E44</f>
        <v>9.8172150216018619E-2</v>
      </c>
      <c r="H44" s="91">
        <f>E44/D44</f>
        <v>26.471364476115067</v>
      </c>
    </row>
    <row r="45" spans="1:9">
      <c r="A45" s="28">
        <v>43686</v>
      </c>
      <c r="B45">
        <v>15.56</v>
      </c>
      <c r="C45">
        <v>2.5990000000000002</v>
      </c>
      <c r="D45">
        <v>5.9859999999999998</v>
      </c>
      <c r="E45">
        <f>20*D45</f>
        <v>119.72</v>
      </c>
      <c r="G45" s="90">
        <f>B45/E45</f>
        <v>0.12996992983628466</v>
      </c>
      <c r="H45" s="91">
        <f>E45/D45</f>
        <v>20</v>
      </c>
      <c r="I45" s="61" t="s">
        <v>135</v>
      </c>
    </row>
    <row r="46" spans="1:9">
      <c r="A46" s="28">
        <v>43687</v>
      </c>
      <c r="B46">
        <v>30.12</v>
      </c>
      <c r="C46">
        <v>2.7389999999999999</v>
      </c>
      <c r="D46">
        <v>10.997</v>
      </c>
      <c r="E46">
        <v>331.8</v>
      </c>
      <c r="G46" s="90">
        <f>B46/E46</f>
        <v>9.0777576853526221E-2</v>
      </c>
      <c r="H46" s="91">
        <f>E46/D46</f>
        <v>30.171865054105666</v>
      </c>
    </row>
    <row r="47" spans="1:9">
      <c r="A47" s="28">
        <v>43693</v>
      </c>
      <c r="B47">
        <v>27.25</v>
      </c>
      <c r="C47">
        <v>2.6989999999999998</v>
      </c>
      <c r="D47">
        <v>10.095000000000001</v>
      </c>
      <c r="E47">
        <v>293</v>
      </c>
      <c r="G47" s="21">
        <f>B47/E47</f>
        <v>9.3003412969283272E-2</v>
      </c>
      <c r="H47" s="23">
        <f>E47/D47</f>
        <v>29.024269440316989</v>
      </c>
    </row>
    <row r="48" spans="1:9">
      <c r="A48" s="28">
        <v>43697</v>
      </c>
      <c r="B48">
        <v>30.49</v>
      </c>
      <c r="C48">
        <v>2.4390000000000001</v>
      </c>
      <c r="D48">
        <v>12.500999999999999</v>
      </c>
      <c r="E48">
        <v>349.2</v>
      </c>
      <c r="G48" s="90">
        <f>B48/E48</f>
        <v>8.7313860252004577E-2</v>
      </c>
      <c r="H48" s="91">
        <f>E48/D48</f>
        <v>27.933765298776098</v>
      </c>
    </row>
    <row r="49" spans="1:8">
      <c r="A49" s="28">
        <v>43707</v>
      </c>
      <c r="B49">
        <v>29.95</v>
      </c>
      <c r="C49">
        <v>2.5990000000000002</v>
      </c>
      <c r="D49">
        <v>11.523999999999999</v>
      </c>
      <c r="E49">
        <v>336.3</v>
      </c>
      <c r="G49" s="90">
        <f>B49/E49</f>
        <v>8.9057389235801365E-2</v>
      </c>
      <c r="H49" s="91">
        <f>E49/D49</f>
        <v>29.182575494619925</v>
      </c>
    </row>
    <row r="50" spans="1:8">
      <c r="A50" s="28">
        <v>43707</v>
      </c>
      <c r="B50">
        <v>20.37</v>
      </c>
      <c r="C50">
        <v>2.399</v>
      </c>
      <c r="D50">
        <v>8.4909999999999997</v>
      </c>
      <c r="E50">
        <v>173.7</v>
      </c>
      <c r="G50" s="90">
        <f>B50/E50</f>
        <v>0.11727115716753024</v>
      </c>
      <c r="H50" s="91">
        <f>E50/D50</f>
        <v>20.456954422329524</v>
      </c>
    </row>
    <row r="51" spans="1:8">
      <c r="A51" s="28">
        <v>43710</v>
      </c>
      <c r="B51">
        <v>20.46</v>
      </c>
      <c r="C51">
        <v>2.5590000000000002</v>
      </c>
      <c r="D51">
        <v>7.9950000000000001</v>
      </c>
      <c r="E51">
        <v>237.9</v>
      </c>
      <c r="G51" s="90">
        <f>B51/E51</f>
        <v>8.6002522068095846E-2</v>
      </c>
      <c r="H51" s="91">
        <f>E51/D51</f>
        <v>29.756097560975611</v>
      </c>
    </row>
    <row r="52" spans="1:8">
      <c r="A52" s="28">
        <v>43729</v>
      </c>
      <c r="B52">
        <v>29.4</v>
      </c>
      <c r="C52">
        <v>2.399</v>
      </c>
      <c r="D52">
        <v>12.255000000000001</v>
      </c>
      <c r="E52">
        <v>227.7</v>
      </c>
      <c r="G52" s="90">
        <f>B52/E52</f>
        <v>0.12911725955204217</v>
      </c>
      <c r="H52" s="91">
        <f>E52/D52</f>
        <v>18.58017135862913</v>
      </c>
    </row>
    <row r="53" spans="1:8">
      <c r="A53" s="28">
        <v>43738</v>
      </c>
      <c r="B53">
        <v>34.619999999999997</v>
      </c>
      <c r="C53">
        <v>2.7989999999999999</v>
      </c>
      <c r="D53">
        <v>12.368</v>
      </c>
      <c r="E53">
        <v>302.2</v>
      </c>
      <c r="G53" s="90">
        <f>B53/E53</f>
        <v>0.11455989410986102</v>
      </c>
      <c r="H53" s="91">
        <f>E53/D53</f>
        <v>24.434023285899094</v>
      </c>
    </row>
    <row r="54" spans="1:8">
      <c r="A54" s="28">
        <v>43751</v>
      </c>
      <c r="B54">
        <v>29.72</v>
      </c>
      <c r="C54">
        <v>2.339</v>
      </c>
      <c r="D54">
        <v>12.707000000000001</v>
      </c>
      <c r="E54">
        <v>257.60000000000002</v>
      </c>
      <c r="G54" s="90">
        <f>B54/E54</f>
        <v>0.11537267080745341</v>
      </c>
      <c r="H54" s="91">
        <f>E54/D54</f>
        <v>20.272290863303692</v>
      </c>
    </row>
    <row r="55" spans="1:8">
      <c r="A55" s="28">
        <v>43764</v>
      </c>
      <c r="B55">
        <v>26.11</v>
      </c>
      <c r="C55">
        <v>2.2989999999999999</v>
      </c>
      <c r="D55">
        <v>11.356</v>
      </c>
      <c r="E55">
        <v>253.2</v>
      </c>
      <c r="G55" s="90">
        <f>B55/E55</f>
        <v>0.10312006319115324</v>
      </c>
      <c r="H55" s="91">
        <f>E55/D55</f>
        <v>22.296583303980274</v>
      </c>
    </row>
    <row r="56" spans="1:8">
      <c r="A56" s="28">
        <v>43775</v>
      </c>
      <c r="B56">
        <v>25.9</v>
      </c>
      <c r="C56">
        <v>2.2989999999999999</v>
      </c>
      <c r="D56">
        <v>11.263999999999999</v>
      </c>
      <c r="E56">
        <v>221.3</v>
      </c>
      <c r="G56" s="90">
        <f>B56/E56</f>
        <v>0.11703569814731132</v>
      </c>
      <c r="H56" s="91">
        <f>E56/D56</f>
        <v>19.646661931818183</v>
      </c>
    </row>
    <row r="57" spans="1:8">
      <c r="A57" s="28">
        <v>43780</v>
      </c>
      <c r="B57">
        <v>19.25</v>
      </c>
      <c r="C57">
        <v>2.3490000000000002</v>
      </c>
      <c r="D57">
        <v>8.1940000000000008</v>
      </c>
      <c r="E57">
        <v>191.9</v>
      </c>
      <c r="G57" s="90">
        <f>B57/E57</f>
        <v>0.1003126628452319</v>
      </c>
      <c r="H57" s="91">
        <f>E57/D57</f>
        <v>23.419575298999266</v>
      </c>
    </row>
    <row r="58" spans="1:8">
      <c r="A58" s="28">
        <v>43800</v>
      </c>
      <c r="B58">
        <v>28.43</v>
      </c>
      <c r="C58">
        <v>2.2989999999999999</v>
      </c>
      <c r="D58">
        <v>12.368</v>
      </c>
      <c r="E58">
        <v>217.6</v>
      </c>
      <c r="G58" s="90">
        <f>B58/E58</f>
        <v>0.13065257352941176</v>
      </c>
      <c r="H58" s="91">
        <f>E58/D58</f>
        <v>17.59379042690815</v>
      </c>
    </row>
    <row r="59" spans="1:8">
      <c r="A59" s="28">
        <v>43814</v>
      </c>
      <c r="B59">
        <v>26.94</v>
      </c>
      <c r="C59">
        <v>2.359</v>
      </c>
      <c r="D59">
        <v>11.419</v>
      </c>
      <c r="E59">
        <v>204.5</v>
      </c>
      <c r="G59" s="90">
        <f>B59/E59</f>
        <v>0.1317359413202934</v>
      </c>
      <c r="H59" s="91">
        <f>E59/D59</f>
        <v>17.908748576933181</v>
      </c>
    </row>
    <row r="60" spans="1:8">
      <c r="A60" s="28">
        <v>43822</v>
      </c>
      <c r="B60">
        <v>29.88</v>
      </c>
      <c r="C60">
        <v>2.359</v>
      </c>
      <c r="D60">
        <v>12.666</v>
      </c>
      <c r="E60">
        <v>267.89999999999998</v>
      </c>
      <c r="G60" s="90">
        <f>B60/E60</f>
        <v>0.11153415453527436</v>
      </c>
      <c r="H60" s="91">
        <f>E60/D60</f>
        <v>21.151113216485076</v>
      </c>
    </row>
    <row r="61" spans="1:8">
      <c r="A61" s="28">
        <v>43838</v>
      </c>
      <c r="B61">
        <v>30.08</v>
      </c>
      <c r="C61">
        <v>2.399</v>
      </c>
      <c r="D61">
        <v>12.538</v>
      </c>
      <c r="E61">
        <v>260.10000000000002</v>
      </c>
      <c r="G61" s="90">
        <f>B61/E61</f>
        <v>0.11564782775855438</v>
      </c>
      <c r="H61" s="91">
        <f>E61/D61</f>
        <v>20.744935396394961</v>
      </c>
    </row>
    <row r="62" spans="1:8">
      <c r="A62" s="28">
        <v>43849</v>
      </c>
      <c r="B62">
        <v>22.07</v>
      </c>
      <c r="C62">
        <v>2.359</v>
      </c>
      <c r="D62">
        <v>9.3539999999999992</v>
      </c>
      <c r="E62">
        <v>197.6</v>
      </c>
      <c r="G62" s="90">
        <f>B62/E62</f>
        <v>0.11169028340080972</v>
      </c>
      <c r="H62" s="91">
        <f>E62/D62</f>
        <v>21.124652555056663</v>
      </c>
    </row>
    <row r="63" spans="1:8">
      <c r="A63" s="28">
        <v>43851</v>
      </c>
      <c r="B63">
        <v>28.37</v>
      </c>
      <c r="C63">
        <v>2.399</v>
      </c>
      <c r="D63">
        <v>11.824</v>
      </c>
      <c r="E63">
        <v>329.9</v>
      </c>
      <c r="G63" s="90">
        <f>B63/E63</f>
        <v>8.5995756289784786E-2</v>
      </c>
      <c r="H63" s="91">
        <f>E63/D63</f>
        <v>27.900879566982407</v>
      </c>
    </row>
    <row r="64" spans="1:8">
      <c r="A64" s="28">
        <v>43862</v>
      </c>
      <c r="B64">
        <v>23.41</v>
      </c>
      <c r="C64">
        <v>2.379</v>
      </c>
      <c r="D64">
        <v>9.8390000000000004</v>
      </c>
      <c r="E64">
        <v>200</v>
      </c>
      <c r="G64" s="90">
        <f>B64/E64</f>
        <v>0.11705</v>
      </c>
      <c r="H64" s="91">
        <f>E64/D64</f>
        <v>20.327269031405631</v>
      </c>
    </row>
    <row r="65" spans="1:8">
      <c r="A65" s="28">
        <v>43871</v>
      </c>
      <c r="B65">
        <v>27.89</v>
      </c>
      <c r="C65">
        <v>2.2989999999999999</v>
      </c>
      <c r="D65">
        <v>12.131</v>
      </c>
      <c r="E65">
        <v>283.89999999999998</v>
      </c>
      <c r="G65" s="90">
        <f>B65/E65</f>
        <v>9.8238816484677707E-2</v>
      </c>
      <c r="H65" s="91">
        <f>E65/D65</f>
        <v>23.40285219685104</v>
      </c>
    </row>
    <row r="66" spans="1:8">
      <c r="A66" s="28">
        <v>43885</v>
      </c>
      <c r="B66">
        <v>28.26</v>
      </c>
      <c r="C66">
        <v>2.2589999999999999</v>
      </c>
      <c r="D66">
        <v>12.507999999999999</v>
      </c>
      <c r="E66">
        <v>246.3</v>
      </c>
      <c r="G66" s="90">
        <f>B66/E66</f>
        <v>0.11473812423873325</v>
      </c>
      <c r="H66" s="91">
        <f>E66/D66</f>
        <v>19.69139750559642</v>
      </c>
    </row>
  </sheetData>
  <sortState ref="A4:H65">
    <sortCondition ref="A4:A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Cavelier</vt:lpstr>
      <vt:lpstr>Corolla</vt:lpstr>
      <vt:lpstr>commute</vt:lpstr>
      <vt:lpstr>bike</vt:lpstr>
      <vt:lpstr>Corolla2</vt:lpstr>
      <vt:lpstr>RAV4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Hoteling</cp:lastModifiedBy>
  <cp:revision>21</cp:revision>
  <cp:lastPrinted>1601-01-01T05:00:00Z</cp:lastPrinted>
  <dcterms:created xsi:type="dcterms:W3CDTF">2005-05-06T15:01:46Z</dcterms:created>
  <dcterms:modified xsi:type="dcterms:W3CDTF">2020-02-29T17:37:17Z</dcterms:modified>
</cp:coreProperties>
</file>