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unjpatel/Desktop/SMU/HW/HW1/"/>
    </mc:Choice>
  </mc:AlternateContent>
  <xr:revisionPtr revIDLastSave="0" documentId="13_ncr:1_{776C2A7C-E147-CB45-8E80-CD31B294A885}" xr6:coauthVersionLast="47" xr6:coauthVersionMax="47" xr10:uidLastSave="{00000000-0000-0000-0000-000000000000}"/>
  <bookViews>
    <workbookView xWindow="14740" yWindow="-21080" windowWidth="38400" windowHeight="20260" activeTab="3" xr2:uid="{00000000-000D-0000-FFFF-FFFF00000000}"/>
  </bookViews>
  <sheets>
    <sheet name="Crowdfunding" sheetId="1" r:id="rId1"/>
    <sheet name="CategoryStats" sheetId="4" r:id="rId2"/>
    <sheet name="SubCatStats" sheetId="2" r:id="rId3"/>
    <sheet name="LaunchDateStats" sheetId="5" r:id="rId4"/>
    <sheet name="BONUS" sheetId="6" r:id="rId5"/>
  </sheets>
  <definedNames>
    <definedName name="_xlnm._FilterDatabase" localSheetId="0" hidden="1">Crowdfunding!$A$1:$O$1001</definedName>
  </definedNames>
  <calcPr calcId="191029"/>
  <pivotCaches>
    <pivotCache cacheId="21" r:id="rId6"/>
    <pivotCache cacheId="2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F2" i="6" l="1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C21" i="6"/>
  <c r="C14" i="6"/>
  <c r="D14" i="6"/>
  <c r="E14" i="6"/>
  <c r="B14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C13" i="6"/>
  <c r="B13" i="6"/>
  <c r="B12" i="6"/>
  <c r="D6" i="6"/>
  <c r="C6" i="6"/>
  <c r="D5" i="6"/>
  <c r="C5" i="6"/>
  <c r="D4" i="6"/>
  <c r="C4" i="6"/>
  <c r="D3" i="6"/>
  <c r="C3" i="6"/>
  <c r="D12" i="6"/>
  <c r="C12" i="6"/>
  <c r="D11" i="6"/>
  <c r="C11" i="6"/>
  <c r="D10" i="6"/>
  <c r="C10" i="6"/>
  <c r="D9" i="6"/>
  <c r="C9" i="6"/>
  <c r="D8" i="6"/>
  <c r="C8" i="6"/>
  <c r="D7" i="6"/>
  <c r="C7" i="6"/>
  <c r="B11" i="6"/>
  <c r="B10" i="6"/>
  <c r="B9" i="6"/>
  <c r="B8" i="6"/>
  <c r="B7" i="6"/>
  <c r="B6" i="6"/>
  <c r="B5" i="6"/>
  <c r="B4" i="6"/>
  <c r="B3" i="6"/>
  <c r="D2" i="6"/>
  <c r="C2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<sst xmlns="http://schemas.openxmlformats.org/spreadsheetml/2006/main" count="6122" uniqueCount="2110">
  <si>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</si>
  <si>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</si>
  <si>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</si>
  <si>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</si>
  <si>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</si>
  <si>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</si>
  <si>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</si>
  <si>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</si>
  <si>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</si>
  <si>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</si>
  <si>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</si>
  <si>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</si>
  <si>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</si>
  <si>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</si>
  <si>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</si>
  <si>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</si>
  <si>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</si>
  <si>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</si>
  <si>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</si>
  <si>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</si>
  <si>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</si>
  <si>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</si>
  <si>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</si>
  <si>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</si>
  <si>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</si>
  <si>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</si>
  <si>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</si>
  <si>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</si>
  <si>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</si>
  <si>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</si>
  <si>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</si>
  <si>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</si>
  <si>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</si>
  <si>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</si>
  <si>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</si>
  <si>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</si>
  <si>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</si>
  <si>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</si>
  <si>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</si>
  <si>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</si>
  <si>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</si>
  <si>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</si>
  <si>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</si>
  <si>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</si>
  <si>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</si>
  <si>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</si>
  <si>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</si>
  <si>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</si>
  <si>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</si>
  <si>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</si>
  <si>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</si>
  <si>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</si>
  <si>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</si>
  <si>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</si>
  <si>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</si>
  <si>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</si>
  <si>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</si>
  <si>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</si>
  <si>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</si>
  <si>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</si>
  <si>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</si>
  <si>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</si>
  <si>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</si>
  <si>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</si>
  <si>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</si>
  <si>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</si>
  <si>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</si>
  <si>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</si>
  <si>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</si>
  <si>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</si>
  <si>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</si>
  <si>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</si>
  <si>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</si>
  <si>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</si>
  <si>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</si>
  <si>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</si>
  <si>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</si>
  <si>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</si>
  <si>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</si>
  <si>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</si>
  <si>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</si>
  <si>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</si>
  <si>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</si>
  <si>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</si>
  <si>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</si>
  <si>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</si>
  <si>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</si>
  <si>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</si>
  <si>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</si>
  <si>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</si>
  <si>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</si>
  <si>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</si>
  <si>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</si>
  <si>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</si>
  <si>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</si>
  <si>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</si>
  <si>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</si>
  <si>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</si>
  <si>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</si>
  <si>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</si>
  <si>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</si>
  <si>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</si>
  <si>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</si>
  <si>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</si>
  <si>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</si>
  <si>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</si>
  <si>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</si>
  <si>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</si>
  <si>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</si>
  <si>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</si>
  <si>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</si>
  <si>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</si>
  <si>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</si>
  <si>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</si>
  <si>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</si>
  <si>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</si>
  <si>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</si>
  <si>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</si>
  <si>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</si>
  <si>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</si>
  <si>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</si>
  <si>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</si>
  <si>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</si>
  <si>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</si>
  <si>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</si>
  <si>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</si>
  <si>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</si>
  <si>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</si>
  <si>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</si>
  <si>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</si>
  <si>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</si>
  <si>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</si>
  <si>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</si>
  <si>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</si>
  <si>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</si>
  <si>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</si>
  <si>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</si>
  <si>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</si>
  <si>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</si>
  <si>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</si>
  <si>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</si>
  <si>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</si>
  <si>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</si>
  <si>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</si>
  <si>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</si>
  <si>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</si>
  <si>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</si>
  <si>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</si>
  <si>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</si>
  <si>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</si>
  <si>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</si>
  <si>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</si>
  <si>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</si>
  <si>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</si>
  <si>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</si>
  <si>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</si>
  <si>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</si>
  <si>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</si>
  <si>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</si>
  <si>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</si>
  <si>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</si>
  <si>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</si>
  <si>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</si>
  <si>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</si>
  <si>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</si>
  <si>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</si>
  <si>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</si>
  <si>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</si>
  <si>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</si>
  <si>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</si>
  <si>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</si>
  <si>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</si>
  <si>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</si>
  <si>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</si>
  <si>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</si>
  <si>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</si>
  <si>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</si>
  <si>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</si>
  <si>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</si>
  <si>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</si>
  <si>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</si>
  <si>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</si>
  <si>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</si>
  <si>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</si>
  <si>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</si>
  <si>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</si>
  <si>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</si>
  <si>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</si>
  <si>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</si>
  <si>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</si>
  <si>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</si>
  <si>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</si>
  <si>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</si>
  <si>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</si>
  <si>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</si>
  <si>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</si>
  <si>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</si>
  <si>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</si>
  <si>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</si>
  <si>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</si>
  <si>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</si>
  <si>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</si>
  <si>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</si>
  <si>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</si>
  <si>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</si>
  <si>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</si>
  <si>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</si>
  <si>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</si>
  <si>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</si>
  <si>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</si>
  <si>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</si>
  <si>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</si>
  <si>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</si>
  <si>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</si>
  <si>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</si>
  <si>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</si>
  <si>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</si>
  <si>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</si>
  <si>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</si>
  <si>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</si>
  <si>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</si>
  <si>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</si>
  <si>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</si>
  <si>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</si>
  <si>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</si>
  <si>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</si>
  <si>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</si>
  <si>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</si>
  <si>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</si>
  <si>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</si>
  <si>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</si>
  <si>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</si>
  <si>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</si>
  <si>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</si>
  <si>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</si>
  <si>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</si>
  <si>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</si>
  <si>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</si>
  <si>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</si>
  <si>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</si>
  <si>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</si>
  <si>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</si>
  <si>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</si>
  <si>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</si>
  <si>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</si>
  <si>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</si>
  <si>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</si>
  <si>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</si>
  <si>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</si>
  <si>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</si>
  <si>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</si>
  <si>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</si>
  <si>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</si>
  <si>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</si>
  <si>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</si>
  <si>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</si>
  <si>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</si>
  <si>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</si>
  <si>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</si>
  <si>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</si>
  <si>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</si>
  <si>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</si>
  <si>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</si>
  <si>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</si>
  <si>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</si>
  <si>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</si>
  <si>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</si>
  <si>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</si>
  <si>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</si>
  <si>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</si>
  <si>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</si>
  <si>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</si>
  <si>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</si>
  <si>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</si>
  <si>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</si>
  <si>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</si>
  <si>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</si>
  <si>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</si>
  <si>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</si>
  <si>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</si>
  <si>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</si>
  <si>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</si>
  <si>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</si>
  <si>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</si>
  <si>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</si>
  <si>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</si>
  <si>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</si>
  <si>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</si>
  <si>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</si>
  <si>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</si>
  <si>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</si>
  <si>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</si>
  <si>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</si>
  <si>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</si>
  <si>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</si>
  <si>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</si>
  <si>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</si>
  <si>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</si>
  <si>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</si>
  <si>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</si>
  <si>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</si>
  <si>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</si>
  <si>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</si>
  <si>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</si>
  <si>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</si>
  <si>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</si>
  <si>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</si>
  <si>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</si>
  <si>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</si>
  <si>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</si>
  <si>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</si>
  <si>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</si>
  <si>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</si>
  <si>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</si>
  <si>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</si>
  <si>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</si>
  <si>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</si>
  <si>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</si>
  <si>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</si>
  <si>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</si>
  <si>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</si>
  <si>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</si>
  <si>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</si>
  <si>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</si>
  <si>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</si>
  <si>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</si>
  <si>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</si>
  <si>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</si>
  <si>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</si>
  <si>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</si>
  <si>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</si>
  <si>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</si>
  <si>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</si>
  <si>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</si>
  <si>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</si>
  <si>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</si>
  <si>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</si>
  <si>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</si>
  <si>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</si>
  <si>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</si>
  <si>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</si>
  <si>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</si>
  <si>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</si>
  <si>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</si>
  <si>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</si>
  <si>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</si>
  <si>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</si>
  <si>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</si>
  <si>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</si>
  <si>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</si>
  <si>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</si>
  <si>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</si>
  <si>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</si>
  <si>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</si>
  <si>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</si>
  <si>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</si>
  <si>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</si>
  <si>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</si>
  <si>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</si>
  <si>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</si>
  <si>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</si>
  <si>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</si>
  <si>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</si>
  <si>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</si>
  <si>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</si>
  <si>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</si>
  <si>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</si>
  <si>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</si>
  <si>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</si>
  <si>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</si>
  <si>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</si>
  <si>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</si>
  <si>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</si>
  <si>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</si>
  <si>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</si>
  <si>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</si>
  <si>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</si>
  <si>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</si>
  <si>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</si>
  <si>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</si>
  <si>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</si>
  <si>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</si>
  <si>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</si>
  <si>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</si>
  <si>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</si>
  <si>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</si>
  <si>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</si>
  <si>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</si>
  <si>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</si>
  <si>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</si>
  <si>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</si>
  <si>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</si>
  <si>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</si>
  <si>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</si>
  <si>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</si>
  <si>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</si>
  <si>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</si>
  <si>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</si>
  <si>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</si>
  <si>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</si>
  <si>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</si>
  <si>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</si>
  <si>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</si>
  <si>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</si>
  <si>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</si>
  <si>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</si>
  <si>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</si>
  <si>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</si>
  <si>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</si>
  <si>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</si>
  <si>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</si>
  <si>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</si>
  <si>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</si>
  <si>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</si>
  <si>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</si>
  <si>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</si>
  <si>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</si>
  <si>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</si>
  <si>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</si>
  <si>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</si>
  <si>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</si>
  <si>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</si>
  <si>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</si>
  <si>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</si>
  <si>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</si>
  <si>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</si>
  <si>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</si>
  <si>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</si>
  <si>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</si>
  <si>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</si>
  <si>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</si>
  <si>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</si>
  <si>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</si>
  <si>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</si>
  <si>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</si>
  <si>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</si>
  <si>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</si>
  <si>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</si>
  <si>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</si>
  <si>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</si>
  <si>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</si>
  <si>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</si>
  <si>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</si>
  <si>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</si>
  <si>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</si>
  <si>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</si>
  <si>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</si>
  <si>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</si>
  <si>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</si>
  <si>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</si>
  <si>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</si>
  <si>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</si>
  <si>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</si>
  <si>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</si>
  <si>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</si>
  <si>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</si>
  <si>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</si>
  <si>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</si>
  <si>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</si>
  <si>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</si>
  <si>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</si>
  <si>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</si>
  <si>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</si>
  <si>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</si>
  <si>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</si>
  <si>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</si>
  <si>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</si>
  <si>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</si>
  <si>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</si>
  <si>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</si>
  <si>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</si>
  <si>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</si>
  <si>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</si>
  <si>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</si>
  <si>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</si>
  <si>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</si>
  <si>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</si>
  <si>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</si>
  <si>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</si>
  <si>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</si>
  <si>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</si>
  <si>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</si>
  <si>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</si>
  <si>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</si>
  <si>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</si>
  <si>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</si>
  <si>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</si>
  <si>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</si>
  <si>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</si>
  <si>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</si>
  <si>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</si>
  <si>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</si>
  <si>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</si>
  <si>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</si>
  <si>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</si>
  <si>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</si>
  <si>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</si>
  <si>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</si>
  <si>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</si>
  <si>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</si>
  <si>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</si>
  <si>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</si>
  <si>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</si>
  <si>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</si>
  <si>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</si>
  <si>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</si>
  <si>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</si>
  <si>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</si>
  <si>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</si>
  <si>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</si>
  <si>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</si>
  <si>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</si>
  <si>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</si>
  <si>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</si>
  <si>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</si>
  <si>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</si>
  <si>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</si>
  <si>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</si>
  <si>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</si>
  <si>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</si>
  <si>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</si>
  <si>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</si>
  <si>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</si>
  <si>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</si>
  <si>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</si>
  <si>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</si>
  <si>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</si>
  <si>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</si>
  <si>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</si>
  <si>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</si>
  <si>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</si>
  <si>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</si>
  <si>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</si>
  <si>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</si>
  <si>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</si>
  <si>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</si>
  <si>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</si>
  <si>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</si>
  <si>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</si>
  <si>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</si>
  <si>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</si>
  <si>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</si>
  <si>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</si>
  <si>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</si>
  <si>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</si>
  <si>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</si>
  <si>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</si>
  <si>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</si>
  <si>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</si>
  <si>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</si>
  <si>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</si>
  <si>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</si>
  <si>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</si>
  <si>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</si>
  <si>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</si>
  <si>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</si>
  <si>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</si>
  <si>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</si>
  <si>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</si>
  <si>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</si>
  <si>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</si>
  <si>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</si>
  <si>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</si>
  <si>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</si>
  <si>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</si>
  <si>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</si>
  <si>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</si>
  <si>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</si>
  <si>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</si>
  <si>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</si>
  <si>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</si>
  <si>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</si>
  <si>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</si>
  <si>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</si>
  <si>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</si>
  <si>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</si>
  <si>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</si>
  <si>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</si>
  <si>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</si>
  <si>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</si>
  <si>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</si>
  <si>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</si>
  <si>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</si>
  <si>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</si>
  <si>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</si>
  <si>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</si>
  <si>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</si>
  <si>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</si>
  <si>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</si>
  <si>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</si>
  <si>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</si>
  <si>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</si>
  <si>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</si>
  <si>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</si>
  <si>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</si>
  <si>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</si>
  <si>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</si>
  <si>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</si>
  <si>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</si>
  <si>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</si>
  <si>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</si>
  <si>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</si>
  <si>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</si>
  <si>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</si>
  <si>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</si>
  <si>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</si>
  <si>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</si>
  <si>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</si>
  <si>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</si>
  <si>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</si>
  <si>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</si>
  <si>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</si>
  <si>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</si>
  <si>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</si>
  <si>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</si>
  <si>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</si>
  <si>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</si>
  <si>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</si>
  <si>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</si>
  <si>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</si>
  <si>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</si>
  <si>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</si>
  <si>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</si>
  <si>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</si>
  <si>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</si>
  <si>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</si>
  <si>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</si>
  <si>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</si>
  <si>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</si>
  <si>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</si>
  <si>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</si>
  <si>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</si>
  <si>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</si>
  <si>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</si>
  <si>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</si>
  <si>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</si>
  <si>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</si>
  <si>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</si>
  <si>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</si>
  <si>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</si>
  <si>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</si>
  <si>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</si>
  <si>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</si>
  <si>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</si>
  <si>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</si>
  <si>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</si>
  <si>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</si>
  <si>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</si>
  <si>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</si>
  <si>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</si>
  <si>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</si>
  <si>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</si>
  <si>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</si>
  <si>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</si>
  <si>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</si>
  <si>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</si>
  <si>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</si>
  <si>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</si>
  <si>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</si>
  <si>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</si>
  <si>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</si>
  <si>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</si>
  <si>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</si>
  <si>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</si>
  <si>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</si>
  <si>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</si>
  <si>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</si>
  <si>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</si>
  <si>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</si>
  <si>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</si>
  <si>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</si>
  <si>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</si>
  <si>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</si>
  <si>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</si>
  <si>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</si>
  <si>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</si>
  <si>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</si>
  <si>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</si>
  <si>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</si>
  <si>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</si>
  <si>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</si>
  <si>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</si>
  <si>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</si>
  <si>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</si>
  <si>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</si>
  <si>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</si>
  <si>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</si>
  <si>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</si>
  <si>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</si>
  <si>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</si>
  <si>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</si>
  <si>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</si>
  <si>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</si>
  <si>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</si>
  <si>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</si>
  <si>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</si>
  <si>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</si>
  <si>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</si>
  <si>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</si>
  <si>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</si>
  <si>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</si>
  <si>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</si>
  <si>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</si>
  <si>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</si>
  <si>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</si>
  <si>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</si>
  <si>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</si>
  <si>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</si>
  <si>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</si>
  <si>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</si>
  <si>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</si>
  <si>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</si>
  <si>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</si>
  <si>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</si>
  <si>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</si>
  <si>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</si>
  <si>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</si>
  <si>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</si>
  <si>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</si>
  <si>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</si>
  <si>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</si>
  <si>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</si>
  <si>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</si>
  <si>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</si>
  <si>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</si>
  <si>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</si>
  <si>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</si>
  <si>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</si>
  <si>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</si>
  <si>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</si>
  <si>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</si>
  <si>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</si>
  <si>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</si>
  <si>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</si>
  <si>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</si>
  <si>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</si>
  <si>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</si>
  <si>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</si>
  <si>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</si>
  <si>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</si>
  <si>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</si>
  <si>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</si>
  <si>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</si>
  <si>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</si>
  <si>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</si>
  <si>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</si>
  <si>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</si>
  <si>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</si>
  <si>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</si>
  <si>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</si>
  <si>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</si>
  <si>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</si>
  <si>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</si>
  <si>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</si>
  <si>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</si>
  <si>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</si>
  <si>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</si>
  <si>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</si>
  <si>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</si>
  <si>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</si>
  <si>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</si>
  <si>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</si>
  <si>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</si>
  <si>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</si>
  <si>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</si>
  <si>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</si>
  <si>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</si>
  <si>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</si>
  <si>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</si>
  <si>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</si>
  <si>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</si>
  <si>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</si>
  <si>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</si>
  <si>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</si>
  <si>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</si>
  <si>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</si>
  <si>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</si>
  <si>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</si>
  <si>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</si>
  <si>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</si>
  <si>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</si>
  <si>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</si>
  <si>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</si>
  <si>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</si>
  <si>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</si>
  <si>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</si>
  <si>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</si>
  <si>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</si>
  <si>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</si>
  <si>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</si>
  <si>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</si>
  <si>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</si>
  <si>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</si>
  <si>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</si>
  <si>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</si>
  <si>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</si>
  <si>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</si>
  <si>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</si>
  <si>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</si>
  <si>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</si>
  <si>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</si>
  <si>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</si>
  <si>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</si>
  <si>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</si>
  <si>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</si>
  <si>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</si>
  <si>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</si>
  <si>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</si>
  <si>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</si>
  <si>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</si>
  <si>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</si>
  <si>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</si>
  <si>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</si>
  <si>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</si>
  <si>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</si>
  <si>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</si>
  <si>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</si>
  <si>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</si>
  <si>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</si>
  <si>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</si>
  <si>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</si>
  <si>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</si>
  <si>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</si>
  <si>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</si>
  <si>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</si>
  <si>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</si>
  <si>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</si>
  <si>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</si>
  <si>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</si>
  <si>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</si>
  <si>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</si>
  <si>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</si>
  <si>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</si>
  <si>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</si>
  <si>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</si>
  <si>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</si>
  <si>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</si>
  <si>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</si>
  <si>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</si>
  <si>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</si>
  <si>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</si>
  <si>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</si>
  <si>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</si>
  <si>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</si>
  <si>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</si>
  <si>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</si>
  <si>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</si>
  <si>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</si>
  <si>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</si>
  <si>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</si>
  <si>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</si>
  <si>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</si>
  <si>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</si>
  <si>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</si>
  <si>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</si>
  <si>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</si>
  <si>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</si>
  <si>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</si>
  <si>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</si>
  <si>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</si>
  <si>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</si>
  <si>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</si>
  <si>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</si>
  <si>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</si>
  <si>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</si>
  <si>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</si>
  <si>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</si>
  <si>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</si>
  <si>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</si>
  <si>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</si>
  <si>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</si>
  <si>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</si>
  <si>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</si>
  <si>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</si>
  <si>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</si>
  <si>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</si>
  <si>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</si>
  <si>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</si>
  <si>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</si>
  <si>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</si>
  <si>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</si>
  <si>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</si>
  <si>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</si>
  <si>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</si>
  <si>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</si>
  <si>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</si>
  <si>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</si>
  <si>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</si>
  <si>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</si>
  <si>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</si>
  <si>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</si>
  <si>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</si>
  <si>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</si>
  <si>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</si>
  <si>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</si>
  <si>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</si>
  <si>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</si>
  <si>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</si>
  <si>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</si>
  <si>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</si>
  <si>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</si>
  <si>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</si>
  <si>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</si>
  <si>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</si>
  <si>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</si>
  <si>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</si>
  <si>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</si>
  <si>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</si>
  <si>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</si>
  <si>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</si>
  <si>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</si>
  <si>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</si>
  <si>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</si>
  <si>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</si>
  <si>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</si>
  <si>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</si>
  <si>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</si>
  <si>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</si>
  <si>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</si>
  <si>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</si>
  <si>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</si>
  <si>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</si>
  <si>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</si>
  <si>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</si>
  <si>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</si>
  <si>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</si>
  <si>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</si>
  <si>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</si>
  <si>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</si>
  <si>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</si>
  <si>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</si>
  <si>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</si>
  <si>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</si>
  <si>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</si>
  <si>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</si>
  <si>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</si>
  <si>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</si>
  <si>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</si>
  <si>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</si>
  <si>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</si>
  <si>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</si>
  <si>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</si>
  <si>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</si>
  <si>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</si>
  <si>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</si>
  <si>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</si>
  <si>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</si>
  <si>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</si>
  <si>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</si>
  <si>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</si>
  <si>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</si>
  <si>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</si>
  <si>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</si>
  <si>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</si>
  <si>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</si>
  <si>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</si>
  <si>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</si>
  <si>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</si>
  <si>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</si>
  <si>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</si>
  <si>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</si>
  <si>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</si>
  <si>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</si>
  <si>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</si>
  <si>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</si>
  <si>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</si>
  <si>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</si>
  <si>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</si>
  <si>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</si>
  <si>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</si>
  <si>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</si>
  <si>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</si>
  <si>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</si>
  <si>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</si>
  <si>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</si>
  <si>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</si>
  <si>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</si>
  <si>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</si>
  <si>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</si>
  <si>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</si>
  <si>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</si>
  <si>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</si>
  <si>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</si>
  <si>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</si>
  <si>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</si>
  <si>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</si>
  <si>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</si>
  <si>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</si>
  <si>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</si>
  <si>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</si>
  <si>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</si>
  <si>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</si>
  <si>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</si>
  <si>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</si>
  <si>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</si>
  <si>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</si>
  <si>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</si>
  <si>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</si>
  <si>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</si>
  <si>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</si>
  <si>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</si>
  <si>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</si>
  <si>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</si>
  <si>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</si>
  <si>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</si>
  <si>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</si>
  <si>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</si>
  <si>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</si>
  <si>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</si>
  <si>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</si>
  <si>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</si>
  <si>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</si>
  <si>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</si>
  <si>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</si>
  <si>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</si>
  <si>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</si>
  <si>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</si>
  <si>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</si>
  <si>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</si>
  <si>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</si>
  <si>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</si>
  <si>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</si>
  <si>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</si>
  <si>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</si>
  <si>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</si>
  <si>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</si>
  <si>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</si>
  <si>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</si>
  <si>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</si>
  <si>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</si>
  <si>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</si>
  <si>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</si>
  <si>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</si>
  <si>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</si>
  <si>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</si>
  <si>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</si>
  <si>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</si>
  <si>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</si>
  <si>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</si>
  <si>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</si>
  <si>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</si>
  <si>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</si>
  <si>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</si>
  <si>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</si>
  <si>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</si>
  <si>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</si>
  <si>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</si>
  <si>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</si>
  <si>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</si>
  <si>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</si>
  <si>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</si>
  <si>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</si>
  <si>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</si>
  <si>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</si>
  <si>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</si>
  <si>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</si>
  <si>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</si>
  <si>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</si>
  <si>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</si>
  <si>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</si>
  <si>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</si>
  <si>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</si>
  <si>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</si>
  <si>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</si>
  <si>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</si>
  <si>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</si>
  <si>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</si>
  <si>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</si>
  <si>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</si>
  <si>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</si>
  <si>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</si>
  <si>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</si>
  <si>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</si>
  <si>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</si>
  <si>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</si>
  <si>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</si>
  <si>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</si>
  <si>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</si>
  <si>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</si>
  <si>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</si>
  <si>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</si>
  <si>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</si>
  <si>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</si>
  <si>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</si>
  <si>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</si>
  <si>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</si>
  <si>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</si>
  <si>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</si>
  <si>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</si>
  <si>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</si>
  <si>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</si>
  <si>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</si>
  <si>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</si>
  <si>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</si>
  <si>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</si>
  <si>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</si>
  <si>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</si>
  <si>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</si>
  <si>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</si>
  <si>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</si>
  <si>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</si>
  <si>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</si>
  <si>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</si>
  <si>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</si>
  <si>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</si>
  <si>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</si>
  <si>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</si>
  <si>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</si>
  <si>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</si>
  <si>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</si>
  <si>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</si>
  <si>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</si>
  <si>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</si>
  <si>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</si>
  <si>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</si>
  <si>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</si>
  <si>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</si>
  <si>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</si>
  <si>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</si>
  <si>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</si>
  <si>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</si>
  <si>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</si>
  <si>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</si>
  <si>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</si>
  <si>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</si>
  <si>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</si>
  <si>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</si>
  <si>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</si>
  <si>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</si>
  <si>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</si>
  <si>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</si>
  <si>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</si>
  <si>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</si>
  <si>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</si>
  <si>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</si>
  <si>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</si>
  <si>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</si>
  <si>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</si>
  <si>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</si>
  <si>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</si>
  <si>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</si>
  <si>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</si>
  <si>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</si>
  <si>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</si>
  <si>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</si>
  <si>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</si>
  <si>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</si>
  <si>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</si>
  <si>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</si>
  <si>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</si>
  <si>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</si>
  <si>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</si>
  <si>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</si>
  <si>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</si>
  <si>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</si>
  <si>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</si>
  <si>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</si>
  <si>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</si>
  <si>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</si>
  <si>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</si>
  <si>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</si>
  <si>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</si>
  <si>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</si>
  <si>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</si>
  <si>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</si>
  <si>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</si>
  <si>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</si>
  <si>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</si>
  <si>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</si>
  <si>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</si>
  <si>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</si>
  <si>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</si>
  <si>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</si>
  <si>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</si>
  <si>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</si>
  <si>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</si>
  <si>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</si>
  <si>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</si>
  <si>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</si>
  <si>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</si>
  <si>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</si>
  <si>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</si>
  <si>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</si>
  <si>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</si>
  <si>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</si>
  <si>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</si>
  <si>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</si>
  <si>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</si>
  <si>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</si>
  <si>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</si>
  <si>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</si>
  <si>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</si>
  <si>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</si>
  <si>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</si>
  <si>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</si>
  <si>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</si>
  <si>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</si>
  <si>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</si>
  <si>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</si>
  <si>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</si>
  <si>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</si>
  <si>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</si>
  <si>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</si>
  <si>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</si>
  <si>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</si>
  <si>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</si>
  <si>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</si>
  <si>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</si>
  <si>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</si>
  <si>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</si>
  <si>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</si>
  <si>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</si>
  <si>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</si>
  <si>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</si>
  <si>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</si>
  <si>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</si>
  <si>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</si>
  <si>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</si>
  <si>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</si>
  <si>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</si>
  <si>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</si>
  <si>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</si>
  <si>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</si>
  <si>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</si>
  <si>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</si>
  <si>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</si>
  <si>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</si>
  <si>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</si>
  <si>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</si>
  <si>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</si>
  <si>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</si>
  <si>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</si>
  <si>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</si>
  <si>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</si>
  <si>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</si>
  <si>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</si>
  <si>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</si>
  <si>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</si>
  <si>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</si>
  <si>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</si>
  <si>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</si>
  <si>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</si>
  <si>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</si>
  <si>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</si>
  <si>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</si>
  <si>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</si>
  <si>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</si>
  <si>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</si>
  <si>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</si>
  <si>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</si>
  <si>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</si>
  <si>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</si>
  <si>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</si>
  <si>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</si>
  <si>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</si>
  <si>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</si>
  <si>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</si>
  <si>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</si>
  <si>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</si>
  <si>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</si>
  <si>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</si>
  <si>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</si>
  <si>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</si>
  <si>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</si>
  <si>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</si>
  <si>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</si>
  <si>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</si>
  <si>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</si>
  <si>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</si>
  <si>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</si>
  <si>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</si>
  <si>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</si>
  <si>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</si>
  <si>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</si>
  <si>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</si>
  <si>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</si>
  <si>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</si>
  <si>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</si>
  <si>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</si>
  <si>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</si>
  <si>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</si>
  <si>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</si>
  <si>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</si>
  <si>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</si>
  <si>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</si>
  <si>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</si>
  <si>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</si>
  <si>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</si>
  <si>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</si>
  <si>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</si>
  <si>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</si>
  <si>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</si>
  <si>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</si>
  <si>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</si>
  <si>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</si>
  <si>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</si>
  <si>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</si>
  <si>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</si>
  <si>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</si>
  <si>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</si>
  <si>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</si>
  <si>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</si>
  <si>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</si>
  <si>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</si>
  <si>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</si>
  <si>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</si>
  <si>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</si>
  <si>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</si>
  <si>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</si>
  <si>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</si>
  <si>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</si>
  <si>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</si>
  <si>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</si>
  <si>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</si>
  <si>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</si>
  <si>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</si>
  <si>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</si>
  <si>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</si>
  <si>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</si>
  <si>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</si>
  <si>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</si>
  <si>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</si>
  <si>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</si>
  <si>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</si>
  <si>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</si>
  <si>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</si>
  <si>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</si>
  <si>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</si>
  <si>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</si>
  <si>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</si>
  <si>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</si>
  <si>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</si>
  <si>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</si>
  <si>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</si>
  <si>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</si>
  <si>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</si>
  <si>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</si>
  <si>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</si>
  <si>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</si>
  <si>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</si>
  <si>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</si>
  <si>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</si>
  <si>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</si>
  <si>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</si>
  <si>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</si>
  <si>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</si>
  <si>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</si>
  <si>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</si>
  <si>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</si>
  <si>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</si>
  <si>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</si>
  <si>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</si>
  <si>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</si>
  <si>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</si>
  <si>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</si>
  <si>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</si>
  <si>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</si>
  <si>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</si>
  <si>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</si>
  <si>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</si>
  <si>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</si>
  <si>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</si>
  <si>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</si>
  <si>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</si>
  <si>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</si>
  <si>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</si>
  <si>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</si>
  <si>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</si>
  <si>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</si>
  <si>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</si>
  <si>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</si>
  <si>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</si>
  <si>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</si>
  <si>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</si>
  <si>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</si>
  <si>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</si>
  <si>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</si>
  <si>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</si>
  <si>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</si>
  <si>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</si>
  <si>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</si>
  <si>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</si>
  <si>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</si>
  <si>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</si>
  <si>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</si>
  <si>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</si>
  <si>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</si>
  <si>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</si>
  <si>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</si>
  <si>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</si>
  <si>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</si>
  <si>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</si>
  <si>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</si>
  <si>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</si>
  <si>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</si>
  <si>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</si>
  <si>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</si>
  <si>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</si>
  <si>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</si>
  <si>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</si>
  <si>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</si>
  <si>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</si>
  <si>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</si>
  <si>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</si>
  <si>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</si>
  <si>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</si>
  <si>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</si>
  <si>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</si>
  <si>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</si>
  <si>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</si>
  <si>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</si>
  <si>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</si>
  <si>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</si>
  <si>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</si>
  <si>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</si>
  <si>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</si>
  <si>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</si>
  <si>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</si>
  <si>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</si>
  <si>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</si>
  <si>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</si>
  <si>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</si>
  <si>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</si>
  <si>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</si>
  <si>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</si>
  <si>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</si>
  <si>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</si>
  <si>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</si>
  <si>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</si>
  <si>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</si>
  <si>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</si>
  <si>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</si>
  <si>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</si>
  <si>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</si>
  <si>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</si>
  <si>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</si>
  <si>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</si>
  <si>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</si>
  <si>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</si>
  <si>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</si>
  <si>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</si>
  <si>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</si>
  <si>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</si>
  <si>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</si>
  <si>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</si>
  <si>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</si>
  <si>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</si>
  <si>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</si>
  <si>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</si>
  <si>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</si>
  <si>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</si>
  <si>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</si>
  <si>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</si>
  <si>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</si>
  <si>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</si>
  <si>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</si>
  <si>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</si>
  <si>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</si>
  <si>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</si>
  <si>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</si>
  <si>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</si>
  <si>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</si>
  <si>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</si>
  <si>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</si>
  <si>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</si>
  <si>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</si>
  <si>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</si>
  <si>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</si>
  <si>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</si>
  <si>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</si>
  <si>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</si>
  <si>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</si>
  <si>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</si>
  <si>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</si>
  <si>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</si>
  <si>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</si>
  <si>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</si>
  <si>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</si>
  <si>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</si>
  <si>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</si>
  <si>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</si>
  <si>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</si>
  <si>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</si>
  <si>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</si>
  <si>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</si>
  <si>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</si>
  <si>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</si>
  <si>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</si>
  <si>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</si>
  <si>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</si>
  <si>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</si>
  <si>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</si>
  <si>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</si>
  <si>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</si>
  <si>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</si>
  <si>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</si>
  <si>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</si>
  <si>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</si>
  <si>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</si>
  <si>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</si>
  <si>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</si>
  <si>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</si>
  <si>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</si>
  <si>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</si>
  <si>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</si>
  <si>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</si>
  <si>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</si>
  <si>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</si>
  <si>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</si>
  <si>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</si>
  <si>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</si>
  <si>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</si>
  <si>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</si>
  <si>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</si>
  <si>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</si>
  <si>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</si>
  <si>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</si>
  <si>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</si>
  <si>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</si>
  <si>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</si>
  <si>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</si>
  <si>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</si>
  <si>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</si>
  <si>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</si>
  <si>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</si>
  <si>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</si>
  <si>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</si>
  <si>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</si>
  <si>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</si>
  <si>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</si>
  <si>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</si>
  <si>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</si>
  <si>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</si>
  <si>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</si>
  <si>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</si>
  <si>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</si>
  <si>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</si>
  <si>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</si>
  <si>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</si>
  <si>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</si>
  <si>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</si>
  <si>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</si>
  <si>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</si>
  <si>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</si>
  <si>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</si>
  <si>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</si>
  <si>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</si>
  <si>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</si>
  <si>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</si>
  <si>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</si>
  <si>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</si>
  <si>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</si>
  <si>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</si>
  <si>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</si>
  <si>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</si>
  <si>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</si>
  <si>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</si>
  <si>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</si>
  <si>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</si>
  <si>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</si>
  <si>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</si>
  <si>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</si>
  <si>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</si>
  <si>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</si>
  <si>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</si>
  <si>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</si>
  <si>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</si>
  <si>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</si>
  <si>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</si>
  <si>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</si>
  <si>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</si>
  <si>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</si>
  <si>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</si>
  <si>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</si>
  <si>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</si>
  <si>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</si>
  <si>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</si>
  <si>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</si>
  <si>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</si>
  <si>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</si>
  <si>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</si>
  <si>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</si>
  <si>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</si>
  <si>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</si>
  <si>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</si>
  <si>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</si>
  <si>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</si>
  <si>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</si>
  <si>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</si>
  <si>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</si>
  <si>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</si>
  <si>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</si>
  <si>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</si>
  <si>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</si>
  <si>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</si>
  <si>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</si>
  <si>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</si>
  <si>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</si>
  <si>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</si>
  <si>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</si>
  <si>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</si>
  <si>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</si>
  <si>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</si>
  <si>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</si>
  <si>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</si>
  <si>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</si>
  <si>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</si>
  <si>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</si>
  <si>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</si>
  <si>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</si>
  <si>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</si>
  <si>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</si>
  <si>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</si>
  <si>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</si>
  <si>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</si>
  <si>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</si>
  <si>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</si>
  <si>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</si>
  <si>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</si>
  <si>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</si>
  <si>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</si>
  <si>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</si>
  <si>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</si>
  <si>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</si>
  <si>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</si>
  <si>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</si>
  <si>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</si>
  <si>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</si>
  <si>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</si>
  <si>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</si>
  <si>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</si>
  <si>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</si>
  <si>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</si>
  <si>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</si>
  <si>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</si>
  <si>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</si>
  <si>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</si>
  <si>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</si>
  <si>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</si>
  <si>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</si>
  <si>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</si>
  <si>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</si>
  <si>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</si>
  <si>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</si>
  <si>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</si>
  <si>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</si>
  <si>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</si>
  <si>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</si>
  <si>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</si>
  <si>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</si>
  <si>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</si>
  <si>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</si>
  <si>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</si>
  <si>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</si>
  <si>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</si>
  <si>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</si>
  <si>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</si>
  <si>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</si>
  <si>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</si>
  <si>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</si>
  <si>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</si>
  <si>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</si>
  <si>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</si>
  <si>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</si>
  <si>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</si>
  <si>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</si>
  <si>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</si>
  <si>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</si>
  <si>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</si>
  <si>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</si>
  <si>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</si>
  <si>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</si>
  <si>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</si>
  <si>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</si>
  <si>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</si>
  <si>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</si>
  <si>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</si>
  <si>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</si>
  <si>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</si>
  <si>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</si>
  <si>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</si>
  <si>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</si>
  <si>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</si>
  <si>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</si>
  <si>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</si>
  <si>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</si>
  <si>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</si>
  <si>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</si>
  <si>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</si>
  <si>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</si>
  <si>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</si>
  <si>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</si>
  <si>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</si>
  <si>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</si>
  <si>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</si>
  <si>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</si>
  <si>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</si>
  <si>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</si>
  <si>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</si>
  <si>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</si>
  <si>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</si>
  <si>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</si>
  <si>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</si>
  <si>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</si>
  <si>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</si>
  <si>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</si>
  <si>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</si>
  <si>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</si>
  <si>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</si>
  <si>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</si>
  <si>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</si>
  <si>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</si>
  <si>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</si>
  <si>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</si>
  <si>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</si>
  <si>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</si>
  <si>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</si>
  <si>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</si>
  <si>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</si>
  <si>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</si>
  <si>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</si>
  <si>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</si>
  <si>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</si>
  <si>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</si>
  <si>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</si>
  <si>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</si>
  <si>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</si>
  <si>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</si>
  <si>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</si>
  <si>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</si>
  <si>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</si>
  <si>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</si>
  <si>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</si>
  <si>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</si>
  <si>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</si>
  <si>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</si>
  <si>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</si>
  <si>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</si>
  <si>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</si>
  <si>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</si>
  <si>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</si>
  <si>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</si>
  <si>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</si>
  <si>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</si>
  <si>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</si>
  <si>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</si>
  <si>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</si>
  <si>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</si>
  <si>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</si>
  <si>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</si>
  <si>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</si>
  <si>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</si>
  <si>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</si>
  <si>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</si>
  <si>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</si>
  <si>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</si>
  <si>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</si>
  <si>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</si>
  <si>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</si>
  <si>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</si>
  <si>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</si>
  <si>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</si>
  <si>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</si>
  <si>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</si>
  <si>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</si>
  <si>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</si>
  <si>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</si>
  <si>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</si>
  <si>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</si>
  <si>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</si>
  <si>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</si>
  <si>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</si>
  <si>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</si>
  <si>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</si>
  <si>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</si>
  <si>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</si>
  <si>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</si>
  <si>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</si>
  <si>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</si>
  <si>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</si>
  <si>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</si>
  <si>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</si>
  <si>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</si>
  <si>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</si>
  <si>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</si>
  <si>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</si>
  <si>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</si>
  <si>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</si>
  <si>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</si>
  <si>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</si>
  <si>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</si>
  <si>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</si>
  <si>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</si>
  <si>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</si>
  <si>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</si>
  <si>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</si>
  <si>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</si>
  <si>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</si>
  <si>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</si>
  <si>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</si>
  <si>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</si>
  <si>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</si>
  <si>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</si>
  <si>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</si>
  <si>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</si>
  <si>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</si>
  <si>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</si>
  <si>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</si>
  <si>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</si>
  <si>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</si>
  <si>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</si>
  <si>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</si>
  <si>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</si>
  <si>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</si>
  <si>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</si>
  <si>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</si>
  <si>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</si>
  <si>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</si>
  <si>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</si>
  <si>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</si>
  <si>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</si>
  <si>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</si>
  <si>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</si>
  <si>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</si>
  <si>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</si>
  <si>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</si>
  <si>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</si>
  <si>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</si>
  <si>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</si>
  <si>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</si>
  <si>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</si>
  <si>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</si>
  <si>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</si>
  <si>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</si>
  <si>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</si>
  <si>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</si>
  <si>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</si>
  <si>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</si>
  <si>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</si>
  <si>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</si>
  <si>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</si>
  <si>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</si>
  <si>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</si>
  <si>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</si>
  <si>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</si>
  <si>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</si>
  <si>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</si>
  <si>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</si>
  <si>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</si>
  <si>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</si>
  <si>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</si>
  <si>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</si>
  <si>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</si>
  <si>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</si>
  <si>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</si>
  <si>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</si>
  <si>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</si>
  <si>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</si>
  <si>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</si>
  <si>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</si>
  <si>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</si>
  <si>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</si>
  <si>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</si>
  <si>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</si>
  <si>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</si>
  <si>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</si>
  <si>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</si>
  <si>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</si>
  <si>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</si>
  <si>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</si>
  <si>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</si>
  <si>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</si>
  <si>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</si>
  <si>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</si>
  <si>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</si>
  <si>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</si>
  <si>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</si>
  <si>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</si>
  <si>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</si>
  <si>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</si>
  <si>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</si>
  <si>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</si>
  <si>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</si>
  <si>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</si>
  <si>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</si>
  <si>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</si>
  <si>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</si>
  <si>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</si>
  <si>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</si>
  <si>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</si>
  <si>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</si>
  <si>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</si>
  <si>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</si>
  <si>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</si>
  <si>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</si>
  <si>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</si>
  <si>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</si>
  <si>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</si>
  <si>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</si>
  <si>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</si>
  <si>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</si>
  <si>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</si>
  <si>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</si>
  <si>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</si>
  <si>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</si>
  <si>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</si>
  <si>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</si>
  <si>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</si>
  <si>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</si>
  <si>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</si>
  <si>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</si>
  <si>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</si>
  <si>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</si>
  <si>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</si>
  <si>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</si>
  <si>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</si>
  <si>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</si>
  <si>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</si>
  <si>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</si>
  <si>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</si>
  <si>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</si>
  <si>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</si>
  <si>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</si>
  <si>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</si>
  <si>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</si>
  <si>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</si>
  <si>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</si>
  <si>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</si>
  <si>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</si>
  <si>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</si>
  <si>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</si>
  <si>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</si>
  <si>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</si>
  <si>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</si>
  <si>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</si>
  <si>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</si>
  <si>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</si>
  <si>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</si>
  <si>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</si>
  <si>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</si>
  <si>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</si>
  <si>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</si>
  <si>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</si>
  <si>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</si>
  <si>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</si>
  <si>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</si>
  <si>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</si>
  <si>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</si>
  <si>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</si>
  <si>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</si>
  <si>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</si>
  <si>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</si>
  <si>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</si>
  <si>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</si>
  <si>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</si>
  <si>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</si>
  <si>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</si>
  <si>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</si>
  <si>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</si>
  <si>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</si>
  <si>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</si>
  <si>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</si>
  <si>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</si>
  <si>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</si>
  <si>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</si>
  <si>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</si>
  <si>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</si>
  <si>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</si>
  <si>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</si>
  <si>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</si>
  <si>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</si>
  <si>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</si>
  <si>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</si>
  <si>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</si>
  <si>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</si>
  <si>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</si>
  <si>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</si>
  <si>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</si>
  <si>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</si>
  <si>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</si>
  <si>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</si>
  <si>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</si>
  <si>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</si>
  <si>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</si>
  <si>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</si>
  <si>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</si>
  <si>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</si>
  <si>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</si>
  <si>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</si>
  <si>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</si>
  <si>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</si>
  <si>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</si>
  <si>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</si>
  <si>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</si>
  <si>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</si>
  <si>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</si>
  <si>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</si>
  <si>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</si>
  <si>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</si>
  <si>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</si>
  <si>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</si>
  <si>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</si>
  <si>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</si>
  <si>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</si>
  <si>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</si>
  <si>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</si>
  <si>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</si>
  <si>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</si>
  <si>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</si>
  <si>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</si>
  <si>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</si>
  <si>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</si>
  <si>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</si>
  <si>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</si>
  <si>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</si>
  <si>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</si>
  <si>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</si>
  <si>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</si>
  <si>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</si>
  <si>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</si>
  <si>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</si>
  <si>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</si>
  <si>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</si>
  <si>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</si>
  <si>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</si>
  <si>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</si>
  <si>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</si>
  <si>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</si>
  <si>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</si>
  <si>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</si>
  <si>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</si>
  <si>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</si>
  <si>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</si>
  <si>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</si>
  <si>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</si>
  <si>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</si>
  <si>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</si>
  <si>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</si>
  <si>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</si>
  <si>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</si>
  <si>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</si>
  <si>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</si>
  <si>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</si>
  <si>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</si>
  <si>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</si>
  <si>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</si>
  <si>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</si>
  <si>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</si>
  <si>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</si>
  <si>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</si>
  <si>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</si>
  <si>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</si>
  <si>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</si>
  <si>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</si>
  <si>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</si>
  <si>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</si>
  <si>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</si>
  <si>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</si>
  <si>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</si>
  <si>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</si>
  <si>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</si>
  <si>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</si>
  <si>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</si>
  <si>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</si>
  <si>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</si>
  <si>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</si>
  <si>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</si>
  <si>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</si>
  <si>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</si>
  <si>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</si>
  <si>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blurb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</si>
  <si>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</si>
  <si>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</si>
  <si>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</si>
  <si>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</si>
  <si>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</si>
  <si>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</si>
  <si>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</si>
  <si>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</si>
  <si>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</si>
  <si>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</si>
  <si>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</si>
  <si>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</si>
  <si>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</si>
  <si>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</si>
  <si>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</si>
  <si>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</si>
  <si>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</si>
  <si>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</si>
  <si>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</si>
  <si>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</si>
  <si>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</si>
  <si>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</si>
  <si>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</t>
  </si>
  <si>
    <t>Currently Live</t>
  </si>
  <si>
    <t>Count of outcome</t>
  </si>
  <si>
    <t>Month Created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</si>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</sst>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0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[01_CrowdfundingBook_Patel_N.xlsx]CategoryStats!PivotTable2</c:name>
    <c:fmtId val="0"/>
  </c:pivotSource>
  <c:chart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0B050"/>
          </a:solidFill>
          <a:ln>
            <a:noFill/>
          </a:ln>
          <a:effectLst/>
        </c:spPr>
      </c:pivotFmt>
      <c:pivotFmt>
        <c:idx val="2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C-9442-8FE7-B853CB84FDB9}"/>
            </c:ext>
          </c:extLst>
        </c:ser>
        <c:ser>
          <c:idx val="1"/>
          <c:order val="1"/>
          <c:tx>
            <c:strRef>
              <c:f>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BD-4845-8530-7FBBF9594860}"/>
            </c:ext>
          </c:extLst>
        </c:ser>
        <c:ser>
          <c:idx val="2"/>
          <c:order val="2"/>
          <c:tx>
            <c:strRef>
              <c:f>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BD-4845-8530-7FBBF9594860}"/>
            </c:ext>
          </c:extLst>
        </c:ser>
        <c:ser>
          <c:idx val="3"/>
          <c:order val="3"/>
          <c:tx>
            <c:strRef>
              <c:f>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BD-4845-8530-7FBBF959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966943"/>
        <c:axId val="650029887"/>
      </c:barChart>
      <c:catAx>
        <c:axId val="37496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29887"/>
        <c:crosses val="autoZero"/>
        <c:auto val="1"/>
        <c:lblAlgn val="ctr"/>
        <c:lblOffset val="100"/>
        <c:noMultiLvlLbl val="0"/>
      </c:catAx>
      <c:valAx>
        <c:axId val="6500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6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[01_CrowdfundingBook_Patel_N.xlsx]SubCatStats!PivotTable3</c:name>
    <c:fmtId val="0"/>
  </c:pivotSource>
  <c:chart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SubCatStats!$A$6:$A$30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2-9E43-BDEB-B15DAC878A73}"/>
            </c:ext>
          </c:extLst>
        </c:ser>
        <c:ser>
          <c:idx val="1"/>
          <c:order val="1"/>
          <c:tx>
            <c:strRef>
              <c:f>SubCatStats!$C$4:$C$5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2-9E43-BDEB-B15DAC878A73}"/>
            </c:ext>
          </c:extLst>
        </c:ser>
        <c:ser>
          <c:idx val="2"/>
          <c:order val="2"/>
          <c:tx>
            <c:strRef>
              <c:f>SubCatStats!$D$4:$D$5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2-9E43-BDEB-B15DAC878A73}"/>
            </c:ext>
          </c:extLst>
        </c:ser>
        <c:ser>
          <c:idx val="3"/>
          <c:order val="3"/>
          <c:tx>
            <c:strRef>
              <c:f>SubCatStats!$E$4:$E$5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SubCatStats!$A$6:$A$30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92-9E43-BDEB-B15DAC87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060911"/>
        <c:axId val="722695775"/>
      </c:barChart>
      <c:catAx>
        <c:axId val="3900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95775"/>
        <c:crosses val="autoZero"/>
        <c:auto val="1"/>
        <c:lblAlgn val="ctr"/>
        <c:lblOffset val="100"/>
        <c:noMultiLvlLbl val="0"/>
      </c:catAx>
      <c:valAx>
        <c:axId val="72269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[01_CrowdfundingBook_Patel_N.xlsx]LaunchDateStats!PivotTable5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LaunchDateStats!$A$5:$A$17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LaunchDateStats!$B$5:$B$17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8-BF42-BD93-A7F6711EEAAD}"/>
            </c:ext>
          </c:extLst>
        </c:ser>
        <c:ser>
          <c:idx val="1"/>
          <c:order val="1"/>
          <c:tx>
            <c:strRef>
              <c:f>LaunchDateStats!$C$3:$C$4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LaunchDateStats!$A$5:$A$17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LaunchDateStats!$C$5:$C$17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8-BF42-BD93-A7F6711EEAAD}"/>
            </c:ext>
          </c:extLst>
        </c:ser>
        <c:ser>
          <c:idx val="2"/>
          <c:order val="2"/>
          <c:tx>
            <c:strRef>
              <c:f>LaunchDateStats!$D$3:$D$4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LaunchDateStats!$A$5:$A$17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LaunchDateStats!$D$5:$D$17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C8-BF42-BD93-A7F6711EEAAD}"/>
            </c:ext>
          </c:extLst>
        </c:ser>
        <c:ser>
          <c:idx val="3"/>
          <c:order val="3"/>
          <c:tx>
            <c:strRef>
              <c:f>LaunchDateStats!$E$3:$E$4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LaunchDateStats!$A$5:$A$17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LaunchDateStats!$E$5:$E$17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C8-BF42-BD93-A7F6711EE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72975"/>
        <c:axId val="479014879"/>
      </c:lineChart>
      <c:catAx>
        <c:axId val="4412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14879"/>
        <c:crosses val="autoZero"/>
        <c:auto val="1"/>
        <c:lblAlgn val="ctr"/>
        <c:lblOffset val="100"/>
        <c:noMultiLvlLbl val="0"/>
      </c:catAx>
      <c:valAx>
        <c:axId val="4790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7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0-2D4C-9B45-1110111E8015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0-2D4C-9B45-1110111E8015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0-2D4C-9B45-1110111E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206335"/>
        <c:axId val="382125727"/>
      </c:lineChart>
      <c:catAx>
        <c:axId val="8072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25727"/>
        <c:crosses val="autoZero"/>
        <c:auto val="1"/>
        <c:lblAlgn val="ctr"/>
        <c:lblOffset val="100"/>
        <c:noMultiLvlLbl val="0"/>
      </c:catAx>
      <c:valAx>
        <c:axId val="3821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4</xdr:row>
      <xdr:rowOff>146050</xdr:rowOff>
    </xdr:from>
    <xdr:to>
      <xdr:col>23</xdr:col>
      <xdr:colOff>241300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471FB-1860-AC46-B924-7A4A0EEA6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5</xdr:row>
      <xdr:rowOff>133350</xdr:rowOff>
    </xdr:from>
    <xdr:to>
      <xdr:col>16</xdr:col>
      <xdr:colOff>381000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18AD4-A3FD-7443-958D-CAF571359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7</xdr:row>
      <xdr:rowOff>107950</xdr:rowOff>
    </xdr:from>
    <xdr:to>
      <xdr:col>12</xdr:col>
      <xdr:colOff>387350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895F5-C1B7-9C41-B4C7-87437F21E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17</xdr:row>
      <xdr:rowOff>6350</xdr:rowOff>
    </xdr:from>
    <xdr:to>
      <xdr:col>12</xdr:col>
      <xdr:colOff>342900</xdr:colOff>
      <xdr:row>30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3B7B9-0458-FD46-96AE-1ACB16289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8.779227430554" createdVersion="7" refreshedVersion="7" minRefreshableVersion="3" recordCount="1000" xr:uid="{7EAB8B53-067E-5C4C-935F-579712A5713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2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0.873601967593" createdVersion="7" refreshedVersion="7" minRefreshableVersion="3" recordCount="1000" xr:uid="{10D134EA-0A18-C54F-ADA1-7FE9469E1B52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2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Month Created" numFmtId="0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x v="1"/>
    <x v="1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x v="2"/>
    <x v="2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x v="3"/>
    <x v="3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x v="4"/>
    <x v="4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x v="5"/>
    <x v="5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x v="6"/>
    <x v="6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x v="7"/>
    <x v="7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x v="8"/>
    <x v="8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x v="9"/>
    <x v="9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x v="10"/>
    <x v="10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x v="11"/>
    <x v="11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x v="12"/>
    <x v="12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x v="13"/>
    <x v="13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x v="14"/>
    <x v="14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x v="15"/>
    <x v="15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x v="16"/>
    <x v="16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x v="17"/>
    <x v="17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x v="18"/>
    <x v="18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x v="19"/>
    <x v="19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x v="20"/>
    <x v="20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x v="21"/>
    <x v="21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x v="22"/>
    <x v="22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x v="23"/>
    <x v="23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x v="24"/>
    <x v="24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x v="25"/>
    <x v="25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x v="26"/>
    <x v="26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x v="27"/>
    <x v="27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x v="28"/>
    <x v="28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x v="29"/>
    <x v="29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x v="30"/>
    <x v="30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x v="31"/>
    <x v="31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x v="32"/>
    <x v="32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x v="33"/>
    <x v="33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x v="34"/>
    <x v="34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x v="35"/>
    <x v="35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x v="36"/>
    <x v="36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x v="37"/>
    <x v="37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x v="38"/>
    <x v="38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x v="39"/>
    <x v="39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x v="40"/>
    <x v="40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x v="41"/>
    <x v="41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x v="42"/>
    <x v="42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x v="43"/>
    <x v="43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x v="44"/>
    <x v="44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x v="45"/>
    <x v="45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x v="46"/>
    <x v="46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x v="47"/>
    <x v="47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x v="48"/>
    <x v="48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x v="49"/>
    <x v="49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x v="50"/>
    <x v="50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x v="51"/>
    <x v="51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x v="52"/>
    <x v="52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x v="53"/>
    <x v="53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x v="54"/>
    <x v="54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x v="55"/>
    <x v="55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x v="56"/>
    <x v="56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x v="57"/>
    <x v="57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x v="58"/>
    <x v="58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x v="59"/>
    <x v="59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x v="60"/>
    <x v="60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x v="61"/>
    <x v="61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x v="62"/>
    <x v="62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x v="63"/>
    <x v="63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x v="64"/>
    <x v="64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x v="65"/>
    <x v="65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x v="66"/>
    <x v="66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x v="67"/>
    <x v="67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x v="68"/>
    <x v="68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x v="69"/>
    <x v="69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x v="70"/>
    <x v="70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x v="71"/>
    <x v="71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x v="72"/>
    <x v="72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x v="73"/>
    <x v="73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x v="74"/>
    <x v="74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x v="75"/>
    <x v="75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x v="76"/>
    <x v="76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x v="77"/>
    <x v="77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x v="78"/>
    <x v="78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x v="79"/>
    <x v="79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x v="80"/>
    <x v="80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x v="81"/>
    <x v="81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x v="82"/>
    <x v="82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x v="83"/>
    <x v="83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x v="84"/>
    <x v="84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x v="85"/>
    <x v="85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x v="86"/>
    <x v="86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x v="87"/>
    <x v="87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x v="88"/>
    <x v="88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x v="89"/>
    <x v="89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x v="90"/>
    <x v="90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x v="91"/>
    <x v="91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x v="92"/>
    <x v="92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x v="93"/>
    <x v="93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x v="94"/>
    <x v="94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x v="95"/>
    <x v="95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x v="96"/>
    <x v="96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x v="97"/>
    <x v="97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x v="98"/>
    <x v="98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x v="99"/>
    <x v="99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x v="100"/>
    <x v="100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x v="101"/>
    <x v="101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x v="102"/>
    <x v="102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x v="103"/>
    <x v="103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x v="104"/>
    <x v="104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x v="105"/>
    <x v="105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x v="106"/>
    <x v="106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x v="107"/>
    <x v="107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x v="108"/>
    <x v="108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x v="109"/>
    <x v="109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x v="110"/>
    <x v="110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x v="111"/>
    <x v="111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x v="112"/>
    <x v="112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x v="113"/>
    <x v="113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x v="114"/>
    <x v="114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x v="115"/>
    <x v="115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x v="116"/>
    <x v="116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x v="117"/>
    <x v="117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x v="118"/>
    <x v="118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x v="119"/>
    <x v="119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x v="120"/>
    <x v="120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x v="121"/>
    <x v="121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x v="122"/>
    <x v="122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x v="123"/>
    <x v="123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x v="124"/>
    <x v="124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x v="125"/>
    <x v="125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x v="126"/>
    <x v="126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x v="127"/>
    <x v="127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x v="128"/>
    <x v="128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x v="129"/>
    <x v="129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x v="130"/>
    <x v="130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x v="131"/>
    <x v="131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x v="132"/>
    <x v="132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x v="133"/>
    <x v="133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x v="134"/>
    <x v="134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x v="135"/>
    <x v="135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x v="136"/>
    <x v="136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x v="137"/>
    <x v="137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x v="138"/>
    <x v="138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x v="139"/>
    <x v="139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x v="140"/>
    <x v="140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x v="141"/>
    <x v="141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x v="142"/>
    <x v="142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x v="143"/>
    <x v="143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x v="144"/>
    <x v="144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x v="145"/>
    <x v="145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x v="146"/>
    <x v="146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x v="147"/>
    <x v="147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x v="148"/>
    <x v="148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x v="149"/>
    <x v="149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x v="150"/>
    <x v="150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x v="151"/>
    <x v="151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x v="152"/>
    <x v="152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x v="153"/>
    <x v="153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x v="154"/>
    <x v="154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x v="155"/>
    <x v="155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x v="156"/>
    <x v="156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x v="157"/>
    <x v="157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x v="158"/>
    <x v="158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x v="159"/>
    <x v="159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x v="160"/>
    <x v="160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x v="161"/>
    <x v="161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x v="162"/>
    <x v="162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x v="163"/>
    <x v="163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x v="164"/>
    <x v="164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x v="165"/>
    <x v="165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x v="166"/>
    <x v="166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x v="167"/>
    <x v="167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x v="168"/>
    <x v="168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x v="169"/>
    <x v="169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x v="170"/>
    <x v="170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x v="171"/>
    <x v="171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x v="172"/>
    <x v="172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x v="173"/>
    <x v="173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x v="174"/>
    <x v="174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x v="175"/>
    <x v="175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x v="176"/>
    <x v="176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x v="177"/>
    <x v="177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x v="178"/>
    <x v="178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x v="179"/>
    <x v="179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x v="180"/>
    <x v="180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x v="181"/>
    <x v="181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x v="182"/>
    <x v="182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x v="183"/>
    <x v="183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x v="184"/>
    <x v="184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x v="185"/>
    <x v="185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x v="186"/>
    <x v="186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x v="187"/>
    <x v="187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x v="188"/>
    <x v="188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x v="189"/>
    <x v="189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x v="190"/>
    <x v="190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x v="191"/>
    <x v="191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x v="192"/>
    <x v="192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x v="193"/>
    <x v="193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x v="194"/>
    <x v="194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x v="195"/>
    <x v="195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x v="196"/>
    <x v="196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x v="197"/>
    <x v="197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x v="198"/>
    <x v="198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x v="199"/>
    <x v="199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x v="200"/>
    <x v="200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x v="201"/>
    <x v="201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x v="202"/>
    <x v="202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x v="203"/>
    <x v="203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x v="204"/>
    <x v="204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x v="205"/>
    <x v="205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x v="206"/>
    <x v="206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x v="207"/>
    <x v="207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x v="208"/>
    <x v="208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x v="209"/>
    <x v="209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x v="210"/>
    <x v="210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x v="211"/>
    <x v="211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x v="212"/>
    <x v="212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x v="213"/>
    <x v="213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x v="214"/>
    <x v="214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x v="215"/>
    <x v="215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x v="216"/>
    <x v="216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x v="217"/>
    <x v="217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x v="218"/>
    <x v="218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x v="219"/>
    <x v="219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x v="220"/>
    <x v="220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x v="221"/>
    <x v="221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x v="222"/>
    <x v="222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x v="223"/>
    <x v="223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x v="224"/>
    <x v="224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x v="225"/>
    <x v="225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x v="102"/>
    <x v="226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x v="226"/>
    <x v="227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x v="227"/>
    <x v="228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x v="228"/>
    <x v="229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x v="229"/>
    <x v="230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x v="230"/>
    <x v="231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x v="231"/>
    <x v="232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x v="232"/>
    <x v="233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x v="233"/>
    <x v="234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x v="234"/>
    <x v="235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x v="235"/>
    <x v="236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x v="236"/>
    <x v="237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x v="237"/>
    <x v="238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x v="238"/>
    <x v="239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x v="239"/>
    <x v="240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x v="240"/>
    <x v="241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x v="241"/>
    <x v="242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x v="242"/>
    <x v="243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x v="243"/>
    <x v="244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x v="244"/>
    <x v="245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x v="245"/>
    <x v="246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x v="246"/>
    <x v="247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x v="247"/>
    <x v="248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x v="248"/>
    <x v="249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x v="249"/>
    <x v="250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x v="250"/>
    <x v="251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x v="251"/>
    <x v="252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x v="252"/>
    <x v="253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x v="253"/>
    <x v="254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x v="254"/>
    <x v="255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x v="255"/>
    <x v="256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x v="256"/>
    <x v="257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x v="257"/>
    <x v="258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x v="258"/>
    <x v="259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x v="259"/>
    <x v="260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x v="260"/>
    <x v="261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x v="261"/>
    <x v="262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x v="262"/>
    <x v="263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x v="263"/>
    <x v="264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x v="264"/>
    <x v="265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x v="265"/>
    <x v="266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x v="266"/>
    <x v="267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x v="267"/>
    <x v="268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x v="268"/>
    <x v="269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x v="269"/>
    <x v="270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x v="270"/>
    <x v="271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x v="271"/>
    <x v="272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x v="272"/>
    <x v="273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x v="273"/>
    <x v="274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x v="274"/>
    <x v="275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x v="275"/>
    <x v="276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x v="276"/>
    <x v="277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x v="277"/>
    <x v="278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x v="278"/>
    <x v="279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x v="279"/>
    <x v="280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x v="280"/>
    <x v="281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x v="281"/>
    <x v="282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x v="282"/>
    <x v="283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x v="283"/>
    <x v="284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x v="284"/>
    <x v="285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x v="285"/>
    <x v="286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x v="286"/>
    <x v="287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x v="287"/>
    <x v="288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x v="288"/>
    <x v="289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x v="289"/>
    <x v="290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x v="290"/>
    <x v="291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x v="291"/>
    <x v="292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x v="292"/>
    <x v="293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x v="293"/>
    <x v="294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x v="294"/>
    <x v="295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x v="295"/>
    <x v="296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x v="296"/>
    <x v="297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x v="297"/>
    <x v="298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x v="298"/>
    <x v="299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x v="299"/>
    <x v="300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x v="300"/>
    <x v="301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x v="301"/>
    <x v="302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x v="302"/>
    <x v="303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x v="303"/>
    <x v="304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x v="304"/>
    <x v="305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x v="305"/>
    <x v="306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x v="306"/>
    <x v="307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x v="307"/>
    <x v="308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x v="308"/>
    <x v="309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x v="309"/>
    <x v="310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x v="310"/>
    <x v="311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x v="311"/>
    <x v="312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x v="312"/>
    <x v="313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x v="313"/>
    <x v="314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x v="314"/>
    <x v="315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x v="315"/>
    <x v="316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x v="316"/>
    <x v="317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x v="317"/>
    <x v="318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x v="318"/>
    <x v="319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x v="319"/>
    <x v="320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x v="320"/>
    <x v="321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x v="321"/>
    <x v="322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x v="322"/>
    <x v="323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x v="323"/>
    <x v="324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x v="324"/>
    <x v="325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x v="325"/>
    <x v="326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x v="326"/>
    <x v="327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x v="327"/>
    <x v="328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x v="328"/>
    <x v="329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x v="329"/>
    <x v="330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x v="330"/>
    <x v="331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x v="331"/>
    <x v="332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x v="332"/>
    <x v="333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x v="333"/>
    <x v="334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x v="334"/>
    <x v="335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x v="335"/>
    <x v="336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x v="336"/>
    <x v="337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x v="337"/>
    <x v="338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x v="338"/>
    <x v="339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x v="339"/>
    <x v="340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x v="340"/>
    <x v="341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x v="341"/>
    <x v="342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x v="342"/>
    <x v="343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x v="343"/>
    <x v="344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x v="344"/>
    <x v="345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x v="345"/>
    <x v="346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x v="346"/>
    <x v="347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x v="347"/>
    <x v="348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x v="348"/>
    <x v="349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x v="349"/>
    <x v="350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x v="350"/>
    <x v="351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x v="351"/>
    <x v="352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x v="352"/>
    <x v="353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x v="353"/>
    <x v="354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x v="354"/>
    <x v="355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x v="355"/>
    <x v="356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x v="356"/>
    <x v="357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x v="357"/>
    <x v="358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x v="358"/>
    <x v="359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x v="359"/>
    <x v="360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x v="360"/>
    <x v="361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x v="361"/>
    <x v="362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x v="362"/>
    <x v="363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x v="363"/>
    <x v="364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x v="364"/>
    <x v="365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x v="365"/>
    <x v="366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x v="366"/>
    <x v="367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x v="367"/>
    <x v="368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x v="368"/>
    <x v="369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x v="369"/>
    <x v="370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x v="370"/>
    <x v="371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x v="371"/>
    <x v="372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x v="372"/>
    <x v="373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x v="373"/>
    <x v="374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x v="374"/>
    <x v="375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x v="375"/>
    <x v="376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x v="376"/>
    <x v="377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x v="377"/>
    <x v="378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x v="378"/>
    <x v="379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x v="379"/>
    <x v="380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x v="380"/>
    <x v="381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x v="381"/>
    <x v="382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x v="382"/>
    <x v="383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x v="383"/>
    <x v="384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x v="384"/>
    <x v="385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x v="385"/>
    <x v="386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x v="386"/>
    <x v="387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x v="387"/>
    <x v="388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x v="388"/>
    <x v="389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x v="389"/>
    <x v="390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x v="390"/>
    <x v="391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x v="391"/>
    <x v="392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x v="392"/>
    <x v="393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x v="393"/>
    <x v="394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x v="122"/>
    <x v="395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x v="394"/>
    <x v="396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x v="395"/>
    <x v="397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x v="396"/>
    <x v="398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x v="397"/>
    <x v="399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x v="398"/>
    <x v="400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x v="399"/>
    <x v="401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x v="400"/>
    <x v="402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x v="401"/>
    <x v="403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x v="402"/>
    <x v="404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x v="403"/>
    <x v="405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x v="404"/>
    <x v="406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x v="405"/>
    <x v="407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x v="406"/>
    <x v="408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x v="97"/>
    <x v="409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x v="407"/>
    <x v="410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x v="408"/>
    <x v="411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x v="409"/>
    <x v="412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x v="410"/>
    <x v="413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x v="411"/>
    <x v="414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x v="412"/>
    <x v="415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x v="413"/>
    <x v="416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x v="414"/>
    <x v="417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x v="32"/>
    <x v="418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x v="415"/>
    <x v="419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x v="416"/>
    <x v="420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x v="417"/>
    <x v="421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x v="418"/>
    <x v="422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x v="419"/>
    <x v="423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x v="420"/>
    <x v="424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x v="421"/>
    <x v="425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x v="422"/>
    <x v="426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x v="423"/>
    <x v="427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x v="424"/>
    <x v="428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x v="425"/>
    <x v="429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x v="426"/>
    <x v="430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x v="427"/>
    <x v="431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x v="428"/>
    <x v="432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x v="429"/>
    <x v="433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x v="430"/>
    <x v="434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x v="431"/>
    <x v="435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x v="432"/>
    <x v="436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x v="433"/>
    <x v="437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x v="434"/>
    <x v="438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x v="435"/>
    <x v="439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x v="436"/>
    <x v="440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x v="437"/>
    <x v="441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x v="438"/>
    <x v="442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x v="439"/>
    <x v="443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x v="347"/>
    <x v="444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x v="440"/>
    <x v="445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x v="441"/>
    <x v="446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x v="442"/>
    <x v="447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x v="443"/>
    <x v="448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x v="444"/>
    <x v="449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x v="445"/>
    <x v="450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x v="446"/>
    <x v="451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x v="447"/>
    <x v="452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x v="448"/>
    <x v="453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x v="449"/>
    <x v="454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x v="450"/>
    <x v="455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x v="451"/>
    <x v="456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x v="452"/>
    <x v="457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x v="453"/>
    <x v="458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x v="454"/>
    <x v="459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x v="455"/>
    <x v="460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x v="456"/>
    <x v="461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x v="457"/>
    <x v="462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x v="458"/>
    <x v="463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x v="459"/>
    <x v="464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x v="460"/>
    <x v="465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x v="461"/>
    <x v="466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x v="462"/>
    <x v="467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x v="463"/>
    <x v="468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x v="464"/>
    <x v="469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x v="465"/>
    <x v="470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x v="197"/>
    <x v="471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x v="466"/>
    <x v="472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x v="467"/>
    <x v="473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x v="468"/>
    <x v="474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x v="469"/>
    <x v="475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x v="470"/>
    <x v="476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x v="471"/>
    <x v="477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x v="472"/>
    <x v="478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x v="473"/>
    <x v="479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x v="474"/>
    <x v="480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x v="475"/>
    <x v="481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x v="476"/>
    <x v="482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x v="477"/>
    <x v="483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x v="478"/>
    <x v="484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x v="479"/>
    <x v="485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x v="480"/>
    <x v="486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x v="481"/>
    <x v="487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x v="482"/>
    <x v="488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x v="483"/>
    <x v="489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x v="484"/>
    <x v="490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x v="485"/>
    <x v="491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x v="486"/>
    <x v="492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x v="487"/>
    <x v="493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x v="488"/>
    <x v="494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x v="489"/>
    <x v="495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x v="490"/>
    <x v="496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x v="491"/>
    <x v="497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x v="492"/>
    <x v="498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x v="493"/>
    <x v="499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x v="494"/>
    <x v="500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x v="495"/>
    <x v="501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x v="212"/>
    <x v="502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x v="496"/>
    <x v="503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x v="497"/>
    <x v="504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x v="498"/>
    <x v="505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x v="499"/>
    <x v="506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x v="500"/>
    <x v="507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x v="501"/>
    <x v="508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x v="173"/>
    <x v="509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x v="502"/>
    <x v="510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x v="503"/>
    <x v="511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x v="504"/>
    <x v="512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x v="505"/>
    <x v="513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x v="506"/>
    <x v="514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x v="507"/>
    <x v="515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x v="508"/>
    <x v="516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x v="509"/>
    <x v="517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x v="510"/>
    <x v="518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x v="511"/>
    <x v="519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x v="512"/>
    <x v="520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x v="513"/>
    <x v="47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x v="514"/>
    <x v="521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x v="515"/>
    <x v="522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x v="516"/>
    <x v="523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x v="517"/>
    <x v="524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x v="518"/>
    <x v="525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x v="519"/>
    <x v="526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x v="520"/>
    <x v="527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x v="521"/>
    <x v="528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x v="522"/>
    <x v="529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x v="523"/>
    <x v="530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x v="524"/>
    <x v="531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x v="525"/>
    <x v="532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x v="526"/>
    <x v="533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x v="527"/>
    <x v="534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x v="528"/>
    <x v="535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x v="529"/>
    <x v="536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x v="530"/>
    <x v="537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x v="531"/>
    <x v="538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x v="532"/>
    <x v="539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x v="533"/>
    <x v="540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x v="534"/>
    <x v="541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x v="535"/>
    <x v="542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x v="536"/>
    <x v="543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x v="537"/>
    <x v="544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x v="538"/>
    <x v="545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x v="539"/>
    <x v="546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x v="540"/>
    <x v="547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x v="541"/>
    <x v="548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x v="542"/>
    <x v="549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x v="543"/>
    <x v="550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x v="544"/>
    <x v="551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x v="545"/>
    <x v="552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x v="546"/>
    <x v="553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x v="547"/>
    <x v="554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x v="195"/>
    <x v="555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x v="548"/>
    <x v="556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x v="549"/>
    <x v="557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x v="550"/>
    <x v="558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x v="551"/>
    <x v="559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x v="552"/>
    <x v="560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x v="553"/>
    <x v="561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x v="554"/>
    <x v="562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x v="555"/>
    <x v="563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x v="556"/>
    <x v="564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x v="557"/>
    <x v="565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x v="558"/>
    <x v="566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x v="559"/>
    <x v="567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x v="560"/>
    <x v="568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x v="561"/>
    <x v="569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x v="562"/>
    <x v="570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x v="563"/>
    <x v="571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x v="564"/>
    <x v="572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x v="565"/>
    <x v="573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x v="566"/>
    <x v="574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x v="567"/>
    <x v="575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x v="568"/>
    <x v="576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x v="569"/>
    <x v="577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x v="570"/>
    <x v="578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x v="251"/>
    <x v="579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x v="571"/>
    <x v="580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x v="572"/>
    <x v="581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x v="573"/>
    <x v="582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x v="8"/>
    <x v="583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x v="574"/>
    <x v="584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x v="575"/>
    <x v="585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x v="576"/>
    <x v="586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x v="577"/>
    <x v="587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x v="578"/>
    <x v="588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x v="579"/>
    <x v="589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x v="580"/>
    <x v="590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x v="581"/>
    <x v="591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x v="582"/>
    <x v="592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x v="583"/>
    <x v="593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x v="584"/>
    <x v="594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x v="585"/>
    <x v="595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x v="586"/>
    <x v="596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x v="587"/>
    <x v="597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x v="588"/>
    <x v="598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x v="589"/>
    <x v="599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x v="590"/>
    <x v="600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x v="591"/>
    <x v="601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x v="592"/>
    <x v="602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x v="593"/>
    <x v="603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x v="594"/>
    <x v="604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x v="595"/>
    <x v="605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x v="596"/>
    <x v="606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x v="597"/>
    <x v="607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x v="598"/>
    <x v="608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x v="599"/>
    <x v="609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x v="600"/>
    <x v="610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x v="601"/>
    <x v="611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x v="602"/>
    <x v="612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x v="603"/>
    <x v="613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x v="604"/>
    <x v="614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x v="605"/>
    <x v="615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x v="606"/>
    <x v="616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x v="607"/>
    <x v="617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x v="608"/>
    <x v="618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x v="609"/>
    <x v="619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x v="610"/>
    <x v="620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x v="611"/>
    <x v="621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x v="612"/>
    <x v="622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x v="613"/>
    <x v="623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x v="614"/>
    <x v="624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x v="615"/>
    <x v="625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x v="616"/>
    <x v="626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x v="617"/>
    <x v="627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x v="618"/>
    <x v="628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x v="619"/>
    <x v="629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x v="620"/>
    <x v="630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x v="621"/>
    <x v="631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x v="622"/>
    <x v="632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x v="623"/>
    <x v="633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x v="624"/>
    <x v="634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x v="625"/>
    <x v="635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x v="626"/>
    <x v="636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x v="627"/>
    <x v="637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x v="628"/>
    <x v="638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x v="629"/>
    <x v="639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x v="630"/>
    <x v="640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x v="631"/>
    <x v="641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x v="632"/>
    <x v="642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x v="633"/>
    <x v="643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x v="634"/>
    <x v="644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x v="635"/>
    <x v="645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x v="636"/>
    <x v="646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x v="637"/>
    <x v="647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x v="638"/>
    <x v="648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x v="639"/>
    <x v="649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x v="640"/>
    <x v="650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x v="641"/>
    <x v="651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x v="642"/>
    <x v="652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x v="643"/>
    <x v="653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x v="644"/>
    <x v="654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x v="645"/>
    <x v="655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x v="646"/>
    <x v="656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x v="647"/>
    <x v="657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x v="648"/>
    <x v="658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x v="649"/>
    <x v="659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x v="650"/>
    <x v="660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x v="651"/>
    <x v="661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x v="652"/>
    <x v="662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x v="327"/>
    <x v="663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x v="653"/>
    <x v="664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x v="654"/>
    <x v="665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x v="655"/>
    <x v="666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x v="656"/>
    <x v="667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x v="657"/>
    <x v="668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x v="635"/>
    <x v="669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x v="658"/>
    <x v="670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x v="659"/>
    <x v="671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x v="660"/>
    <x v="672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x v="661"/>
    <x v="673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x v="662"/>
    <x v="674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x v="663"/>
    <x v="675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x v="664"/>
    <x v="676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x v="665"/>
    <x v="677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x v="307"/>
    <x v="678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x v="666"/>
    <x v="679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x v="667"/>
    <x v="680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x v="668"/>
    <x v="681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x v="669"/>
    <x v="682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x v="670"/>
    <x v="683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x v="671"/>
    <x v="684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x v="672"/>
    <x v="685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x v="673"/>
    <x v="686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x v="674"/>
    <x v="687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x v="675"/>
    <x v="688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x v="676"/>
    <x v="689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x v="677"/>
    <x v="690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x v="678"/>
    <x v="691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x v="679"/>
    <x v="692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x v="680"/>
    <x v="693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x v="681"/>
    <x v="694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x v="682"/>
    <x v="695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x v="683"/>
    <x v="696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x v="684"/>
    <x v="697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x v="196"/>
    <x v="698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x v="685"/>
    <x v="699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x v="686"/>
    <x v="700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x v="687"/>
    <x v="701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x v="688"/>
    <x v="702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x v="689"/>
    <x v="703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x v="690"/>
    <x v="704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x v="691"/>
    <x v="705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x v="692"/>
    <x v="706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x v="693"/>
    <x v="707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x v="694"/>
    <x v="708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x v="695"/>
    <x v="709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x v="696"/>
    <x v="710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x v="697"/>
    <x v="711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x v="698"/>
    <x v="712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x v="699"/>
    <x v="713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x v="700"/>
    <x v="714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x v="701"/>
    <x v="715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x v="702"/>
    <x v="716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x v="703"/>
    <x v="717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x v="704"/>
    <x v="718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x v="705"/>
    <x v="719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x v="706"/>
    <x v="720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x v="707"/>
    <x v="721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x v="708"/>
    <x v="722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x v="709"/>
    <x v="723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x v="710"/>
    <x v="724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x v="711"/>
    <x v="725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x v="712"/>
    <x v="726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x v="713"/>
    <x v="727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x v="714"/>
    <x v="728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x v="715"/>
    <x v="729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x v="716"/>
    <x v="730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x v="717"/>
    <x v="731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x v="718"/>
    <x v="732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x v="719"/>
    <x v="733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x v="720"/>
    <x v="734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x v="721"/>
    <x v="735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x v="722"/>
    <x v="736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x v="486"/>
    <x v="737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x v="723"/>
    <x v="738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x v="724"/>
    <x v="739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x v="287"/>
    <x v="740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x v="725"/>
    <x v="741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x v="726"/>
    <x v="742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x v="727"/>
    <x v="743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x v="728"/>
    <x v="744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x v="729"/>
    <x v="745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x v="730"/>
    <x v="746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x v="731"/>
    <x v="747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x v="732"/>
    <x v="748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x v="733"/>
    <x v="749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x v="734"/>
    <x v="750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x v="735"/>
    <x v="751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x v="736"/>
    <x v="752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x v="737"/>
    <x v="753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x v="738"/>
    <x v="754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x v="739"/>
    <x v="755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x v="740"/>
    <x v="756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x v="741"/>
    <x v="757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x v="742"/>
    <x v="758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x v="743"/>
    <x v="759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x v="744"/>
    <x v="760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x v="307"/>
    <x v="761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x v="745"/>
    <x v="762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x v="746"/>
    <x v="763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x v="747"/>
    <x v="764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x v="748"/>
    <x v="765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x v="749"/>
    <x v="766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x v="750"/>
    <x v="767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x v="751"/>
    <x v="768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x v="752"/>
    <x v="769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x v="753"/>
    <x v="770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x v="754"/>
    <x v="771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x v="755"/>
    <x v="772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x v="756"/>
    <x v="773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x v="757"/>
    <x v="774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x v="758"/>
    <x v="775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x v="759"/>
    <x v="776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x v="760"/>
    <x v="777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x v="761"/>
    <x v="778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x v="762"/>
    <x v="779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x v="763"/>
    <x v="780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x v="764"/>
    <x v="781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x v="765"/>
    <x v="782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x v="766"/>
    <x v="783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x v="767"/>
    <x v="784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x v="768"/>
    <x v="785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x v="769"/>
    <x v="786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x v="770"/>
    <x v="787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x v="771"/>
    <x v="788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x v="772"/>
    <x v="789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x v="773"/>
    <x v="790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x v="774"/>
    <x v="791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x v="775"/>
    <x v="792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x v="776"/>
    <x v="793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x v="777"/>
    <x v="794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x v="778"/>
    <x v="795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x v="779"/>
    <x v="796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x v="780"/>
    <x v="797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x v="781"/>
    <x v="798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x v="782"/>
    <x v="799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x v="783"/>
    <x v="800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x v="784"/>
    <x v="801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x v="785"/>
    <x v="802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x v="786"/>
    <x v="803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x v="787"/>
    <x v="804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x v="788"/>
    <x v="805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x v="789"/>
    <x v="806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x v="790"/>
    <x v="807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x v="764"/>
    <x v="808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x v="791"/>
    <x v="809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x v="792"/>
    <x v="810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x v="793"/>
    <x v="811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x v="794"/>
    <x v="812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x v="795"/>
    <x v="813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x v="796"/>
    <x v="814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x v="797"/>
    <x v="815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x v="798"/>
    <x v="816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x v="311"/>
    <x v="817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x v="799"/>
    <x v="818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x v="800"/>
    <x v="819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x v="801"/>
    <x v="820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x v="802"/>
    <x v="821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x v="803"/>
    <x v="822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x v="804"/>
    <x v="823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x v="805"/>
    <x v="824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x v="806"/>
    <x v="825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x v="807"/>
    <x v="826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x v="808"/>
    <x v="827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x v="809"/>
    <x v="828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x v="810"/>
    <x v="829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x v="811"/>
    <x v="830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x v="812"/>
    <x v="831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x v="813"/>
    <x v="832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x v="814"/>
    <x v="833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x v="815"/>
    <x v="834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x v="816"/>
    <x v="835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x v="817"/>
    <x v="836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x v="818"/>
    <x v="837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x v="819"/>
    <x v="838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x v="820"/>
    <x v="839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x v="821"/>
    <x v="840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x v="822"/>
    <x v="841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x v="823"/>
    <x v="842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x v="824"/>
    <x v="843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x v="825"/>
    <x v="844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x v="826"/>
    <x v="845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x v="827"/>
    <x v="846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x v="828"/>
    <x v="847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x v="829"/>
    <x v="848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x v="830"/>
    <x v="849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x v="831"/>
    <x v="850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x v="832"/>
    <x v="851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x v="833"/>
    <x v="852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x v="834"/>
    <x v="853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x v="835"/>
    <x v="854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x v="764"/>
    <x v="855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x v="836"/>
    <x v="856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x v="837"/>
    <x v="857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x v="838"/>
    <x v="858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x v="839"/>
    <x v="859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x v="840"/>
    <x v="860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x v="841"/>
    <x v="861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x v="842"/>
    <x v="862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x v="843"/>
    <x v="863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x v="844"/>
    <x v="864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x v="845"/>
    <x v="865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x v="846"/>
    <x v="866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x v="847"/>
    <x v="867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x v="848"/>
    <x v="868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x v="849"/>
    <x v="869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x v="850"/>
    <x v="870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x v="851"/>
    <x v="871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x v="852"/>
    <x v="872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x v="853"/>
    <x v="873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x v="854"/>
    <x v="874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x v="855"/>
    <x v="875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x v="856"/>
    <x v="876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x v="857"/>
    <x v="877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x v="858"/>
    <x v="878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x v="859"/>
    <x v="879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x v="860"/>
    <x v="880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x v="861"/>
    <x v="881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x v="862"/>
    <x v="882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x v="863"/>
    <x v="883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x v="864"/>
    <x v="884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x v="865"/>
    <x v="885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x v="866"/>
    <x v="886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x v="867"/>
    <x v="887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x v="868"/>
    <x v="888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x v="869"/>
    <x v="889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x v="870"/>
    <x v="890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x v="871"/>
    <x v="891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x v="872"/>
    <x v="892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x v="873"/>
    <x v="893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x v="874"/>
    <x v="894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x v="875"/>
    <x v="895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x v="876"/>
    <x v="896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x v="877"/>
    <x v="897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x v="878"/>
    <x v="898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x v="879"/>
    <x v="899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x v="880"/>
    <x v="900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x v="881"/>
    <x v="901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x v="882"/>
    <x v="902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x v="883"/>
    <x v="903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x v="884"/>
    <x v="904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x v="885"/>
    <x v="905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x v="886"/>
    <x v="906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x v="887"/>
    <x v="907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x v="888"/>
    <x v="908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x v="889"/>
    <x v="909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x v="890"/>
    <x v="910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x v="891"/>
    <x v="911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x v="892"/>
    <x v="912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x v="893"/>
    <x v="913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x v="894"/>
    <x v="914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x v="895"/>
    <x v="915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x v="896"/>
    <x v="916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x v="897"/>
    <x v="917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x v="898"/>
    <x v="918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x v="899"/>
    <x v="919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x v="900"/>
    <x v="920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x v="901"/>
    <x v="921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x v="902"/>
    <x v="922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x v="903"/>
    <x v="923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x v="904"/>
    <x v="924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x v="905"/>
    <x v="925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x v="906"/>
    <x v="926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x v="907"/>
    <x v="927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x v="908"/>
    <x v="928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x v="909"/>
    <x v="929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x v="910"/>
    <x v="930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x v="911"/>
    <x v="931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x v="912"/>
    <x v="932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x v="913"/>
    <x v="933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x v="914"/>
    <x v="934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x v="591"/>
    <x v="935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x v="915"/>
    <x v="936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x v="916"/>
    <x v="937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x v="917"/>
    <x v="938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x v="918"/>
    <x v="939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x v="919"/>
    <x v="940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x v="916"/>
    <x v="941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x v="920"/>
    <x v="942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x v="921"/>
    <x v="943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x v="922"/>
    <x v="944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x v="923"/>
    <x v="945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x v="924"/>
    <x v="946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x v="925"/>
    <x v="947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x v="926"/>
    <x v="948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x v="927"/>
    <x v="949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x v="928"/>
    <x v="950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x v="929"/>
    <x v="951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x v="930"/>
    <x v="952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x v="931"/>
    <x v="953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x v="932"/>
    <x v="954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x v="933"/>
    <x v="955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x v="934"/>
    <x v="956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x v="935"/>
    <x v="957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x v="936"/>
    <x v="958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x v="937"/>
    <x v="959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x v="938"/>
    <x v="960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x v="939"/>
    <x v="961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x v="940"/>
    <x v="962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x v="941"/>
    <x v="963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x v="942"/>
    <x v="964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x v="411"/>
    <x v="965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x v="943"/>
    <x v="966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x v="944"/>
    <x v="967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x v="945"/>
    <x v="968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x v="946"/>
    <x v="969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x v="947"/>
    <x v="970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x v="948"/>
    <x v="971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x v="949"/>
    <x v="972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x v="950"/>
    <x v="973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x v="951"/>
    <x v="974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x v="952"/>
    <x v="975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x v="597"/>
    <x v="976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x v="953"/>
    <x v="977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x v="954"/>
    <x v="978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x v="955"/>
    <x v="979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x v="956"/>
    <x v="980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x v="957"/>
    <x v="981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x v="958"/>
    <x v="982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x v="959"/>
    <x v="983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x v="960"/>
    <x v="984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x v="961"/>
    <x v="985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x v="962"/>
    <x v="986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x v="963"/>
    <x v="987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x v="964"/>
    <x v="988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x v="965"/>
    <x v="989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x v="509"/>
    <x v="990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x v="966"/>
    <x v="991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x v="967"/>
    <x v="992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x v="968"/>
    <x v="993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x v="969"/>
    <x v="994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x v="970"/>
    <x v="995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x v="971"/>
    <x v="996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x v="972"/>
    <x v="997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x v="973"/>
    <x v="998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d v="2015-11-28T06:00:00"/>
    <d v="2015-12-15T06:00:0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d v="2014-08-19T05:00:00"/>
    <d v="2014-08-21T05:00:00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d v="2013-11-17T06:00:00"/>
    <d v="2013-11-19T06:00:00"/>
    <x v="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d v="2019-08-11T05:00:00"/>
    <d v="2019-09-20T05:00:00"/>
    <x v="1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d v="2019-01-20T06:00:00"/>
    <d v="2019-01-24T06:00:00"/>
    <x v="2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d v="2012-08-28T05:00:00"/>
    <d v="2012-09-08T05:00:00"/>
    <x v="1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d v="2017-09-13T05:00:00"/>
    <d v="2017-09-14T05:00:00"/>
    <x v="3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d v="2015-08-13T05:00:00"/>
    <d v="2015-08-15T05:00:00"/>
    <x v="1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d v="2010-08-09T05:00:00"/>
    <d v="2010-08-11T05:00:00"/>
    <x v="1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d v="2013-09-19T05:00:00"/>
    <d v="2013-11-07T06:00:00"/>
    <x v="3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d v="2010-08-14T05:00:00"/>
    <d v="2010-10-01T05:00:00"/>
    <x v="1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d v="2010-09-21T05:00:00"/>
    <d v="2010-09-27T05:00:00"/>
    <x v="3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d v="2019-10-22T05:00:00"/>
    <d v="2019-10-30T05:00:00"/>
    <x v="4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d v="2016-06-11T05:00:00"/>
    <d v="2016-06-23T05:00:00"/>
    <x v="5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d v="2012-03-06T06:00:00"/>
    <d v="2012-04-02T05:00:00"/>
    <x v="6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d v="2019-12-10T06:00:00"/>
    <d v="2019-12-14T06:00:00"/>
    <x v="7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d v="2014-01-22T06:00:00"/>
    <d v="2014-02-13T06:00:00"/>
    <x v="2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d v="2011-01-12T06:00:00"/>
    <d v="2011-01-13T06:00:00"/>
    <x v="2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d v="2018-09-08T05:00:00"/>
    <d v="2018-09-16T05:00:00"/>
    <x v="3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d v="2019-03-04T06:00:00"/>
    <d v="2019-03-25T05:00:00"/>
    <x v="6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d v="2014-07-28T05:00:00"/>
    <d v="2014-07-28T05:00:00"/>
    <x v="8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d v="2011-08-15T05:00:00"/>
    <d v="2011-09-18T05:00:00"/>
    <x v="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d v="2018-04-03T05:00:00"/>
    <d v="2018-04-18T05:00:00"/>
    <x v="9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d v="2019-02-14T06:00:00"/>
    <d v="2019-04-08T05:00:00"/>
    <x v="1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d v="2014-06-21T05:00:00"/>
    <d v="2014-06-23T05:00:00"/>
    <x v="5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d v="2011-05-18T05:00:00"/>
    <d v="2011-06-07T05:00:00"/>
    <x v="11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d v="2018-07-31T05:00:00"/>
    <d v="2018-08-27T05:00:00"/>
    <x v="8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d v="2015-10-03T05:00:00"/>
    <d v="2015-10-11T05:00:00"/>
    <x v="4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d v="2010-02-09T06:00:00"/>
    <d v="2010-03-04T06:00:00"/>
    <x v="1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d v="2018-07-20T05:00:00"/>
    <d v="2018-08-29T05:00:00"/>
    <x v="8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d v="2019-05-24T05:00:00"/>
    <d v="2019-05-29T05:00:00"/>
    <x v="11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d v="2016-01-05T06:00:00"/>
    <d v="2016-02-02T06:00:00"/>
    <x v="2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d v="2018-01-10T06:00:00"/>
    <d v="2018-02-06T06:00:00"/>
    <x v="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d v="2014-10-05T05:00:00"/>
    <d v="2014-11-11T06:00:00"/>
    <x v="4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d v="2017-03-23T05:00:00"/>
    <d v="2017-03-28T05:00:00"/>
    <x v="6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d v="2019-01-19T06:00:00"/>
    <d v="2019-03-02T06:00:00"/>
    <x v="2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d v="2011-02-26T06:00:00"/>
    <d v="2011-03-23T05:00:00"/>
    <x v="1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d v="2019-10-06T05:00:00"/>
    <d v="2019-11-08T06:00:00"/>
    <x v="4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d v="2010-10-18T05:00:00"/>
    <d v="2010-10-23T05:00:00"/>
    <x v="4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d v="2013-02-25T06:00:00"/>
    <d v="2013-03-11T05:00:00"/>
    <x v="1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d v="2010-06-05T05:00:00"/>
    <d v="2010-06-24T05:00:00"/>
    <x v="5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d v="2012-09-04T05:00:00"/>
    <d v="2012-09-30T05:00:00"/>
    <x v="3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d v="2011-07-04T05:00:00"/>
    <d v="2011-07-13T05:00:00"/>
    <x v="8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d v="2014-07-24T05:00:00"/>
    <d v="2014-08-09T05:00:00"/>
    <x v="8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d v="2019-03-17T05:00:00"/>
    <d v="2019-03-18T05:00:00"/>
    <x v="6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d v="2016-11-02T05:00:00"/>
    <d v="2016-11-17T06:00:00"/>
    <x v="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d v="2010-07-08T05:00:00"/>
    <d v="2010-07-31T05:00:00"/>
    <x v="8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d v="2014-03-29T05:00:00"/>
    <d v="2014-04-28T05:00:00"/>
    <x v="6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d v="2015-06-25T05:00:00"/>
    <d v="2015-07-07T05:00:00"/>
    <x v="5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d v="2019-10-20T05:00:00"/>
    <d v="2019-12-04T06:00:00"/>
    <x v="4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d v="2013-08-01T05:00:00"/>
    <d v="2013-08-29T05:00:00"/>
    <x v="1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d v="2012-03-27T05:00:00"/>
    <d v="2012-04-12T05:00:00"/>
    <x v="6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d v="2010-09-15T05:00:00"/>
    <d v="2010-09-19T05:00:00"/>
    <x v="3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d v="2014-05-20T05:00:00"/>
    <d v="2014-06-28T05:00:00"/>
    <x v="11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d v="2018-03-11T06:00:00"/>
    <d v="2018-03-17T05:00:00"/>
    <x v="6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d v="2018-07-30T05:00:00"/>
    <d v="2018-08-04T05:00:00"/>
    <x v="8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d v="2015-01-10T06:00:00"/>
    <d v="2015-01-17T06:00:00"/>
    <x v="2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d v="2017-09-01T05:00:00"/>
    <d v="2017-09-13T05:00:00"/>
    <x v="3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d v="2015-09-21T05:00:00"/>
    <d v="2015-10-04T05:00:00"/>
    <x v="3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d v="2017-06-12T05:00:00"/>
    <d v="2017-06-27T05:00:00"/>
    <x v="5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d v="2012-07-17T05:00:00"/>
    <d v="2012-07-20T05:00:00"/>
    <x v="8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d v="2011-02-21T06:00:00"/>
    <d v="2011-04-02T05:00:00"/>
    <x v="1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d v="2015-06-05T05:00:00"/>
    <d v="2015-06-06T05:00:00"/>
    <x v="5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d v="2017-04-28T05:00:00"/>
    <d v="2017-05-04T05:00:00"/>
    <x v="9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d v="2018-07-02T05:00:00"/>
    <d v="2018-07-17T05:00:00"/>
    <x v="8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d v="2011-01-27T06:00:00"/>
    <d v="2011-02-03T06:00:00"/>
    <x v="2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d v="2015-04-08T05:00:00"/>
    <d v="2015-04-13T05:00:00"/>
    <x v="9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d v="2010-01-25T06:00:00"/>
    <d v="2010-01-30T06:00:00"/>
    <x v="2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d v="2017-07-27T05:00:00"/>
    <d v="2017-09-12T05:00:00"/>
    <x v="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d v="2010-12-19T06:00:00"/>
    <d v="2011-01-22T06:00:00"/>
    <x v="7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d v="2010-11-02T05:00:00"/>
    <d v="2010-12-21T06:00:00"/>
    <x v="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d v="2019-11-30T06:00:00"/>
    <d v="2019-12-04T06:00:00"/>
    <x v="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d v="2015-07-01T05:00:00"/>
    <d v="2015-08-06T05:00:00"/>
    <x v="8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d v="2016-11-27T06:00:00"/>
    <d v="2016-11-30T06:00:00"/>
    <x v="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d v="2016-03-27T05:00:00"/>
    <d v="2016-03-28T05:00:00"/>
    <x v="6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d v="2018-07-15T05:00:00"/>
    <d v="2018-07-23T05:00:00"/>
    <x v="8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d v="2015-01-23T06:00:00"/>
    <d v="2015-03-13T05:00:00"/>
    <x v="2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d v="2010-09-27T05:00:00"/>
    <d v="2010-10-11T05:00:00"/>
    <x v="3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d v="2018-04-16T05:00:00"/>
    <d v="2018-04-17T05:00:00"/>
    <x v="9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d v="2018-06-16T05:00:00"/>
    <d v="2018-06-21T05:00:00"/>
    <x v="5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d v="2017-08-29T05:00:00"/>
    <d v="2017-09-28T05:00:00"/>
    <x v="1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d v="2017-11-23T06:00:00"/>
    <d v="2017-12-18T06:00:00"/>
    <x v="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d v="2019-01-17T06:00:00"/>
    <d v="2019-01-24T06:00:00"/>
    <x v="2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d v="2016-07-28T05:00:00"/>
    <d v="2016-08-19T05:00:00"/>
    <x v="8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d v="2012-07-28T05:00:00"/>
    <d v="2012-08-07T05:00:00"/>
    <x v="8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d v="2011-09-11T05:00:00"/>
    <d v="2011-09-19T05:00:00"/>
    <x v="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d v="2015-05-04T05:00:00"/>
    <d v="2015-05-17T05:00:00"/>
    <x v="11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d v="2011-03-08T06:00:00"/>
    <d v="2011-03-19T05:00:00"/>
    <x v="6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d v="2015-04-16T05:00:00"/>
    <d v="2015-05-08T05:00:00"/>
    <x v="9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d v="2010-04-15T05:00:00"/>
    <d v="2010-04-17T05:00:00"/>
    <x v="9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d v="2016-02-25T06:00:00"/>
    <d v="2016-02-25T06:00:00"/>
    <x v="1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d v="2016-08-06T05:00:00"/>
    <d v="2016-09-03T05:00:00"/>
    <x v="1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d v="2010-06-23T05:00:00"/>
    <d v="2010-06-24T05:00:00"/>
    <x v="5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d v="2012-10-20T05:00:00"/>
    <d v="2012-10-24T05:00:00"/>
    <x v="4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d v="2019-04-07T05:00:00"/>
    <d v="2019-04-18T05:00:00"/>
    <x v="9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d v="2019-10-14T05:00:00"/>
    <d v="2019-10-21T05:00:00"/>
    <x v="4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d v="2011-03-10T06:00:00"/>
    <d v="2011-03-23T05:00:00"/>
    <x v="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d v="2015-06-25T05:00:00"/>
    <d v="2015-08-18T05:00:00"/>
    <x v="5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d v="2015-07-27T05:00:00"/>
    <d v="2015-07-31T05:00:00"/>
    <x v="8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d v="2014-11-25T06:00:00"/>
    <d v="2014-12-24T06:00:00"/>
    <x v="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d v="2011-10-19T05:00:00"/>
    <d v="2011-11-06T05:00:00"/>
    <x v="4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d v="2015-02-21T06:00:00"/>
    <d v="2015-02-28T06:00:00"/>
    <x v="1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d v="2018-05-14T05:00:00"/>
    <d v="2018-05-21T05:00:00"/>
    <x v="11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d v="2010-10-24T05:00:00"/>
    <d v="2010-11-02T05:00:00"/>
    <x v="4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d v="2017-05-23T05:00:00"/>
    <d v="2017-05-24T05:00:00"/>
    <x v="11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d v="2013-04-02T05:00:00"/>
    <d v="2013-04-20T05:00:00"/>
    <x v="9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d v="2019-09-08T05:00:00"/>
    <d v="2019-09-13T05:00:00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d v="2018-04-23T05:00:00"/>
    <d v="2018-05-10T05:00:00"/>
    <x v="9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d v="2012-04-06T05:00:00"/>
    <d v="2012-05-13T05:00:00"/>
    <x v="9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d v="2014-01-12T06:00:00"/>
    <d v="2014-01-14T06:00:00"/>
    <x v="2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d v="2018-09-11T05:00:00"/>
    <d v="2018-09-30T05:00:00"/>
    <x v="3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d v="2012-09-22T05:00:00"/>
    <d v="2012-09-28T05:00:00"/>
    <x v="3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d v="2014-08-24T05:00:00"/>
    <d v="2014-09-08T05:00:00"/>
    <x v="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d v="2017-09-12T05:00:00"/>
    <d v="2017-09-19T05:00:00"/>
    <x v="3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d v="2019-04-09T05:00:00"/>
    <d v="2019-04-10T05:00:00"/>
    <x v="9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d v="2017-11-17T06:00:00"/>
    <d v="2017-12-22T06:00:00"/>
    <x v="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d v="2015-09-18T05:00:00"/>
    <d v="2015-09-19T05:00:00"/>
    <x v="3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d v="2011-09-22T05:00:00"/>
    <d v="2011-09-28T05:00:00"/>
    <x v="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d v="2014-01-26T06:00:00"/>
    <d v="2014-02-01T06:00:00"/>
    <x v="2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d v="2014-06-16T05:00:00"/>
    <d v="2014-07-03T05:00:00"/>
    <x v="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d v="2015-04-17T05:00:00"/>
    <d v="2015-04-21T05:00:00"/>
    <x v="9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d v="2014-10-05T05:00:00"/>
    <d v="2014-10-18T05:00:00"/>
    <x v="4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d v="2014-11-27T06:00:00"/>
    <d v="2014-12-24T06:00:00"/>
    <x v="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d v="2015-11-24T06:00:00"/>
    <d v="2015-11-27T06:00:00"/>
    <x v="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d v="2019-05-13T05:00:00"/>
    <d v="2019-07-05T05:00:00"/>
    <x v="11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d v="2018-09-19T05:00:00"/>
    <d v="2018-09-23T05:00:00"/>
    <x v="3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d v="2016-08-14T05:00:00"/>
    <d v="2016-09-11T05:00:00"/>
    <x v="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d v="2010-05-12T05:00:00"/>
    <d v="2010-05-15T05:00:00"/>
    <x v="11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d v="2010-08-27T05:00:00"/>
    <d v="2010-09-09T05:00:00"/>
    <x v="1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d v="2015-02-03T06:00:00"/>
    <d v="2015-02-28T06:00:00"/>
    <x v="1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d v="2011-10-26T05:00:00"/>
    <d v="2011-11-11T06:00:00"/>
    <x v="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d v="2013-11-29T06:00:00"/>
    <d v="2013-12-12T06:00:00"/>
    <x v="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d v="2018-01-12T06:00:00"/>
    <d v="2018-01-28T06:00:00"/>
    <x v="2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d v="2011-08-12T05:00:00"/>
    <d v="2011-09-03T05:00:00"/>
    <x v="1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d v="2011-06-19T05:00:00"/>
    <d v="2011-08-07T05:00:00"/>
    <x v="5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d v="2013-03-07T06:00:00"/>
    <d v="2013-03-12T05:00:00"/>
    <x v="6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d v="2014-06-07T05:00:00"/>
    <d v="2014-06-19T05:00:00"/>
    <x v="5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d v="2010-10-06T05:00:00"/>
    <d v="2010-10-12T05:00:00"/>
    <x v="4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d v="2012-09-28T05:00:00"/>
    <d v="2012-10-04T05:00:00"/>
    <x v="3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d v="2015-04-21T05:00:00"/>
    <d v="2015-05-07T05:00:00"/>
    <x v="9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d v="2018-02-25T06:00:00"/>
    <d v="2018-03-02T06:00:00"/>
    <x v="1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d v="2015-06-12T05:00:00"/>
    <d v="2015-06-18T05:00:00"/>
    <x v="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d v="2012-04-06T05:00:00"/>
    <d v="2012-05-17T05:00:00"/>
    <x v="9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d v="2010-06-28T05:00:00"/>
    <d v="2010-07-18T05:00:00"/>
    <x v="5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d v="2019-06-17T05:00:00"/>
    <d v="2019-06-25T05:00:00"/>
    <x v="5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d v="2014-09-07T05:00:00"/>
    <d v="2014-09-12T05:00:00"/>
    <x v="3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d v="2011-11-08T06:00:00"/>
    <d v="2011-11-28T06:00:00"/>
    <x v="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d v="2016-06-13T05:00:00"/>
    <d v="2016-06-19T05:00:00"/>
    <x v="5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d v="2017-07-25T05:00:00"/>
    <d v="2017-08-03T05:00:00"/>
    <x v="8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d v="2013-01-01T06:00:00"/>
    <d v="2013-02-22T06:00:00"/>
    <x v="2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d v="2018-12-16T06:00:00"/>
    <d v="2018-12-17T06:00:00"/>
    <x v="7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d v="2014-06-09T05:00:00"/>
    <d v="2014-07-30T05:00:00"/>
    <x v="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d v="2017-02-17T06:00:00"/>
    <d v="2017-02-24T06:00:00"/>
    <x v="1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d v="2012-10-19T05:00:00"/>
    <d v="2012-10-25T05:00:00"/>
    <x v="4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d v="2016-05-12T05:00:00"/>
    <d v="2016-06-04T05:00:00"/>
    <x v="11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d v="2010-03-25T05:00:00"/>
    <d v="2010-04-09T05:00:00"/>
    <x v="6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d v="2019-10-05T05:00:00"/>
    <d v="2019-10-29T05:00:00"/>
    <x v="4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d v="2013-12-30T06:00:00"/>
    <d v="2014-01-11T06:00:00"/>
    <x v="7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d v="2015-12-08T06:00:00"/>
    <d v="2015-12-09T06:00:00"/>
    <x v="7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d v="2019-03-27T05:00:00"/>
    <d v="2019-04-14T05:00:00"/>
    <x v="6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d v="2019-04-27T05:00:00"/>
    <d v="2019-05-13T05:00:00"/>
    <x v="9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d v="2015-09-23T05:00:00"/>
    <d v="2015-09-29T05:00:00"/>
    <x v="3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d v="2018-12-08T06:00:00"/>
    <d v="2019-01-07T06:00:00"/>
    <x v="7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d v="2017-10-20T05:00:00"/>
    <d v="2017-12-08T06:00:00"/>
    <x v="4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d v="2017-10-08T05:00:00"/>
    <d v="2017-10-09T05:00:00"/>
    <x v="4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d v="2017-08-01T05:00:00"/>
    <d v="2017-09-02T05:00:00"/>
    <x v="1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d v="2010-12-22T06:00:00"/>
    <d v="2010-12-26T06:00:00"/>
    <x v="7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d v="2013-06-10T05:00:00"/>
    <d v="2013-06-20T05:00:00"/>
    <x v="5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d v="2019-02-22T06:00:00"/>
    <d v="2019-03-17T05:00:00"/>
    <x v="1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d v="2012-06-17T05:00:00"/>
    <d v="2012-07-15T05:00:00"/>
    <x v="5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d v="2017-08-03T05:00:00"/>
    <d v="2017-08-10T05:00:00"/>
    <x v="1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d v="2014-03-20T05:00:00"/>
    <d v="2014-04-11T05:00:00"/>
    <x v="6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d v="2014-07-19T05:00:00"/>
    <d v="2014-08-03T05:00:00"/>
    <x v="8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d v="2013-05-18T05:00:00"/>
    <d v="2013-05-24T05:00:00"/>
    <x v="11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d v="2015-10-05T05:00:00"/>
    <d v="2015-10-06T05:00:00"/>
    <x v="4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d v="2016-08-31T05:00:00"/>
    <d v="2016-09-19T05:00:00"/>
    <x v="1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d v="2016-09-03T05:00:00"/>
    <d v="2016-09-12T05:00:00"/>
    <x v="3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d v="2010-11-15T06:00:00"/>
    <d v="2010-12-10T06:00:00"/>
    <x v="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d v="2017-09-21T05:00:00"/>
    <d v="2017-09-30T05:00:00"/>
    <x v="3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d v="2013-03-17T05:00:00"/>
    <d v="2013-03-18T05:00:00"/>
    <x v="6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d v="2010-03-22T05:00:00"/>
    <d v="2010-03-27T05:00:00"/>
    <x v="6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d v="2017-10-04T05:00:00"/>
    <d v="2017-10-22T05:00:00"/>
    <x v="4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d v="2019-06-15T05:00:00"/>
    <d v="2019-07-01T05:00:00"/>
    <x v="5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d v="2010-09-09T05:00:00"/>
    <d v="2010-09-22T05:00:00"/>
    <x v="3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d v="2019-05-03T05:00:00"/>
    <d v="2019-05-04T05:00:00"/>
    <x v="11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d v="2018-05-13T05:00:00"/>
    <d v="2018-05-24T05:00:00"/>
    <x v="11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d v="2014-05-23T05:00:00"/>
    <d v="2014-06-07T05:00:00"/>
    <x v="11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d v="2013-02-23T06:00:00"/>
    <d v="2013-03-23T05:00:00"/>
    <x v="1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d v="2014-12-02T06:00:00"/>
    <d v="2014-12-03T06:00:00"/>
    <x v="7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d v="2016-03-04T06:00:00"/>
    <d v="2016-03-04T06:00:00"/>
    <x v="6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d v="2013-06-04T05:00:00"/>
    <d v="2013-06-05T05:00:00"/>
    <x v="5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d v="2019-03-12T05:00:00"/>
    <d v="2019-03-15T05:00:00"/>
    <x v="6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d v="2014-06-27T05:00:00"/>
    <d v="2014-07-01T05:00:00"/>
    <x v="5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d v="2018-04-08T05:00:00"/>
    <d v="2018-04-12T05:00:00"/>
    <x v="9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d v="2015-09-14T05:00:00"/>
    <d v="2015-09-30T05:00:00"/>
    <x v="3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d v="2018-07-29T05:00:00"/>
    <d v="2018-08-05T05:00:00"/>
    <x v="8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d v="2016-09-03T05:00:00"/>
    <d v="2016-09-22T05:00:00"/>
    <x v="3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d v="2017-06-23T05:00:00"/>
    <d v="2017-07-07T05:00:00"/>
    <x v="5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d v="2010-08-06T05:00:00"/>
    <d v="2010-09-04T05:00:00"/>
    <x v="1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d v="2015-07-07T05:00:00"/>
    <d v="2015-07-11T05:00:00"/>
    <x v="8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d v="2010-03-25T05:00:00"/>
    <d v="2010-04-05T05:00:00"/>
    <x v="6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d v="2014-07-25T05:00:00"/>
    <d v="2014-08-12T05:00:00"/>
    <x v="8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d v="2011-10-02T05:00:00"/>
    <d v="2011-10-06T05:00:00"/>
    <x v="4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d v="2017-01-17T06:00:00"/>
    <d v="2017-01-19T06:00:00"/>
    <x v="2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d v="2011-04-03T05:00:00"/>
    <d v="2011-04-13T05:00:00"/>
    <x v="9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d v="2018-10-17T05:00:00"/>
    <d v="2018-10-29T05:00:00"/>
    <x v="4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d v="2010-02-27T06:00:00"/>
    <d v="2010-03-08T06:00:00"/>
    <x v="1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d v="2018-08-28T05:00:00"/>
    <d v="2018-09-17T05:00:00"/>
    <x v="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d v="2017-11-09T06:00:00"/>
    <d v="2017-12-03T06:00:00"/>
    <x v="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d v="2016-05-06T05:00:00"/>
    <d v="2016-05-13T05:00:00"/>
    <x v="11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d v="2017-03-03T06:00:00"/>
    <d v="2017-03-30T05:00:00"/>
    <x v="6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d v="2013-08-27T05:00:00"/>
    <d v="2013-09-20T05:00:00"/>
    <x v="1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d v="2019-12-15T06:00:00"/>
    <d v="2020-01-30T06:00:00"/>
    <x v="7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d v="2010-11-06T05:00:00"/>
    <d v="2010-11-14T06:00:00"/>
    <x v="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d v="2010-08-19T05:00:00"/>
    <d v="2010-08-25T05:00:00"/>
    <x v="1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d v="2019-02-13T06:00:00"/>
    <d v="2019-02-15T06:00:00"/>
    <x v="1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d v="2011-11-22T06:00:00"/>
    <d v="2011-11-24T06:00:00"/>
    <x v="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d v="2019-04-28T05:00:00"/>
    <d v="2019-05-07T05:00:00"/>
    <x v="9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d v="2011-11-11T06:00:00"/>
    <d v="2011-12-15T06:00:00"/>
    <x v="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d v="2012-08-16T05:00:00"/>
    <d v="2012-08-28T05:00:00"/>
    <x v="1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d v="2011-07-01T05:00:00"/>
    <d v="2011-07-19T05:00:00"/>
    <x v="8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d v="2012-06-21T05:00:00"/>
    <d v="2012-06-23T05:00:00"/>
    <x v="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d v="2014-10-02T05:00:00"/>
    <d v="2014-10-03T05:00:00"/>
    <x v="4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d v="2016-03-16T05:00:00"/>
    <d v="2016-03-30T05:00:00"/>
    <x v="6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d v="2014-09-24T05:00:00"/>
    <d v="2014-11-08T06:00:00"/>
    <x v="3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d v="2014-05-03T05:00:00"/>
    <d v="2014-05-03T05:00:00"/>
    <x v="1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d v="2010-04-08T05:00:00"/>
    <d v="2010-05-15T05:00:00"/>
    <x v="9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d v="2015-05-15T05:00:00"/>
    <d v="2015-05-21T05:00:00"/>
    <x v="11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d v="2016-08-31T05:00:00"/>
    <d v="2016-09-25T05:00:00"/>
    <x v="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d v="2017-06-01T05:00:00"/>
    <d v="2017-07-19T05:00:00"/>
    <x v="5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d v="2019-12-06T06:00:00"/>
    <d v="2019-12-06T06:00:00"/>
    <x v="7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d v="2013-05-21T05:00:00"/>
    <d v="2013-07-18T05:00:00"/>
    <x v="11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d v="2016-07-25T05:00:00"/>
    <d v="2016-07-26T05:00:00"/>
    <x v="8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d v="2011-06-12T05:00:00"/>
    <d v="2011-06-28T05:00:00"/>
    <x v="5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d v="2017-08-22T05:00:00"/>
    <d v="2017-08-29T05:00:00"/>
    <x v="1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d v="2017-02-13T06:00:00"/>
    <d v="2017-02-18T06:00:00"/>
    <x v="1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d v="2019-06-25T05:00:00"/>
    <d v="2019-07-02T05:00:00"/>
    <x v="5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d v="2014-04-25T05:00:00"/>
    <d v="2014-04-27T05:00:00"/>
    <x v="9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d v="2017-12-14T06:00:00"/>
    <d v="2018-01-08T06:00:00"/>
    <x v="7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d v="2015-08-29T05:00:00"/>
    <d v="2015-09-02T05:00:00"/>
    <x v="1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d v="2010-08-06T05:00:00"/>
    <d v="2010-08-07T05:00:00"/>
    <x v="1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d v="2014-04-13T05:00:00"/>
    <d v="2014-04-23T05:00:00"/>
    <x v="9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d v="2017-05-10T05:00:00"/>
    <d v="2017-05-20T05:00:00"/>
    <x v="11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d v="2018-03-04T06:00:00"/>
    <d v="2018-03-07T06:00:00"/>
    <x v="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d v="2014-07-14T05:00:00"/>
    <d v="2014-09-04T05:00:00"/>
    <x v="8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d v="2014-04-07T05:00:00"/>
    <d v="2014-04-08T05:00:00"/>
    <x v="9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d v="2013-08-05T05:00:00"/>
    <d v="2013-08-09T05:00:00"/>
    <x v="1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d v="2016-12-22T06:00:00"/>
    <d v="2017-01-06T06:00:00"/>
    <x v="7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d v="2014-12-31T06:00:00"/>
    <d v="2015-01-05T06:00:00"/>
    <x v="7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d v="2015-01-02T06:00:00"/>
    <d v="2015-01-09T06:00:00"/>
    <x v="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d v="2010-01-25T06:00:00"/>
    <d v="2010-03-01T06:00:00"/>
    <x v="2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d v="2012-12-09T06:00:00"/>
    <d v="2012-12-11T06:00:00"/>
    <x v="7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d v="2013-10-25T05:00:00"/>
    <d v="2013-10-30T05:00:00"/>
    <x v="4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d v="2011-04-08T05:00:00"/>
    <d v="2011-04-20T05:00:00"/>
    <x v="9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d v="2017-02-21T06:00:00"/>
    <d v="2017-02-23T06:00:00"/>
    <x v="1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d v="2011-02-16T06:00:00"/>
    <d v="2011-02-21T06:00:00"/>
    <x v="1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d v="2016-01-24T06:00:00"/>
    <d v="2016-03-01T06:00:00"/>
    <x v="2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d v="2013-03-05T06:00:00"/>
    <d v="2013-03-19T05:00:00"/>
    <x v="6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d v="2016-12-08T06:00:00"/>
    <d v="2016-12-28T06:00:00"/>
    <x v="7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d v="2012-12-08T06:00:00"/>
    <d v="2012-12-27T06:00:00"/>
    <x v="7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d v="2012-09-28T05:00:00"/>
    <d v="2012-10-10T05:00:00"/>
    <x v="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d v="2010-08-25T05:00:00"/>
    <d v="2010-08-29T05:00:00"/>
    <x v="1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d v="2011-04-05T05:00:00"/>
    <d v="2011-05-01T05:00:00"/>
    <x v="9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d v="2010-01-09T06:00:00"/>
    <d v="2010-01-09T06:00:00"/>
    <x v="2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d v="2013-02-12T06:00:00"/>
    <d v="2013-02-28T06:00:00"/>
    <x v="1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d v="2016-01-03T06:00:00"/>
    <d v="2016-02-16T06:00:00"/>
    <x v="2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d v="2014-11-07T06:00:00"/>
    <d v="2014-12-10T06:00:00"/>
    <x v="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d v="2012-10-24T05:00:00"/>
    <d v="2012-11-09T06:00:00"/>
    <x v="4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d v="2012-10-04T05:00:00"/>
    <d v="2012-11-19T06:00:00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d v="2019-01-31T06:00:00"/>
    <d v="2019-02-21T06:00:00"/>
    <x v="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d v="2010-12-02T06:00:00"/>
    <d v="2010-12-04T06:00:00"/>
    <x v="7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d v="2015-12-07T06:00:00"/>
    <d v="2016-01-07T06:00:00"/>
    <x v="7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d v="2019-07-10T05:00:00"/>
    <d v="2019-08-04T05:00:00"/>
    <x v="8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d v="2017-09-17T05:00:00"/>
    <d v="2017-09-20T05:00:00"/>
    <x v="3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d v="2017-11-06T06:00:00"/>
    <d v="2017-11-11T06:00:00"/>
    <x v="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d v="2019-04-06T05:00:00"/>
    <d v="2019-04-14T05:00:00"/>
    <x v="9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d v="2012-04-19T05:00:00"/>
    <d v="2012-04-24T05:00:00"/>
    <x v="9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d v="2010-07-19T05:00:00"/>
    <d v="2010-07-21T05:00:00"/>
    <x v="8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d v="2012-11-26T06:00:00"/>
    <d v="2012-12-21T06:00:00"/>
    <x v="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d v="2018-09-03T05:00:00"/>
    <d v="2018-09-06T05:00:00"/>
    <x v="3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d v="2017-11-21T06:00:00"/>
    <d v="2017-11-27T06:00:00"/>
    <x v="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d v="2012-03-11T06:00:00"/>
    <d v="2012-04-01T05:00:00"/>
    <x v="6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d v="2016-11-27T06:00:00"/>
    <d v="2016-12-03T06:00:00"/>
    <x v="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d v="2016-05-30T05:00:00"/>
    <d v="2016-06-04T05:00:00"/>
    <x v="11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d v="2012-05-01T05:00:00"/>
    <d v="2012-05-06T05:00:00"/>
    <x v="11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d v="2016-09-10T05:00:00"/>
    <d v="2016-10-18T05:00:00"/>
    <x v="3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d v="2016-11-23T06:00:00"/>
    <d v="2016-11-30T06:00:00"/>
    <x v="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d v="2015-04-28T05:00:00"/>
    <d v="2015-04-28T05:00:00"/>
    <x v="9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d v="2012-03-14T05:00:00"/>
    <d v="2012-03-15T05:00:00"/>
    <x v="6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d v="2015-08-03T05:00:00"/>
    <d v="2015-08-06T05:00:00"/>
    <x v="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d v="2013-05-10T05:00:00"/>
    <d v="2013-06-11T05:00:00"/>
    <x v="11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d v="2011-10-15T05:00:00"/>
    <d v="2011-10-19T05:00:00"/>
    <x v="4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d v="2012-03-16T05:00:00"/>
    <d v="2012-04-03T05:00:00"/>
    <x v="6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d v="2010-10-05T05:00:00"/>
    <d v="2010-10-14T05:00:00"/>
    <x v="4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d v="2018-10-26T05:00:00"/>
    <d v="2018-11-07T06:00:00"/>
    <x v="4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d v="2013-10-15T05:00:00"/>
    <d v="2013-11-09T06:00:00"/>
    <x v="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d v="2019-01-28T06:00:00"/>
    <d v="2019-02-19T06:00:00"/>
    <x v="2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d v="2014-01-14T06:00:00"/>
    <d v="2014-01-23T06:00:00"/>
    <x v="2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d v="2016-02-26T06:00:00"/>
    <d v="2016-03-15T05:00:00"/>
    <x v="1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d v="2016-03-03T06:00:00"/>
    <d v="2016-04-28T05:00:00"/>
    <x v="6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d v="2017-08-30T05:00:00"/>
    <d v="2017-08-31T05:00:00"/>
    <x v="1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d v="2015-02-26T06:00:00"/>
    <d v="2015-03-15T05:00:00"/>
    <x v="1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d v="2018-09-02T05:00:00"/>
    <d v="2018-09-16T05:00:00"/>
    <x v="3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d v="2016-01-07T06:00:00"/>
    <d v="2016-01-12T06:00:00"/>
    <x v="2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d v="2016-08-07T05:00:00"/>
    <d v="2016-09-17T05:00:00"/>
    <x v="1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d v="2016-03-19T05:00:00"/>
    <d v="2016-04-29T05:00:00"/>
    <x v="6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d v="2017-07-14T05:00:00"/>
    <d v="2017-07-17T05:00:00"/>
    <x v="8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d v="2012-06-06T05:00:00"/>
    <d v="2012-06-26T05:00:00"/>
    <x v="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d v="2011-04-18T05:00:00"/>
    <d v="2011-04-19T05:00:00"/>
    <x v="9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d v="2011-09-21T05:00:00"/>
    <d v="2011-10-11T05:00:00"/>
    <x v="3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d v="2010-04-09T05:00:00"/>
    <d v="2010-04-25T05:00:00"/>
    <x v="9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d v="2011-02-16T06:00:00"/>
    <d v="2011-02-28T06:00:00"/>
    <x v="1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d v="2013-10-25T05:00:00"/>
    <d v="2013-11-01T05:00:00"/>
    <x v="4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d v="2012-02-27T06:00:00"/>
    <d v="2012-02-29T06:00:00"/>
    <x v="1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d v="2019-03-12T05:00:00"/>
    <d v="2019-03-17T05:00:00"/>
    <x v="6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d v="2014-05-24T05:00:00"/>
    <d v="2014-06-22T05:00:00"/>
    <x v="11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d v="2019-11-19T06:00:00"/>
    <d v="2019-11-20T06:00:00"/>
    <x v="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d v="2017-05-14T05:00:00"/>
    <d v="2017-05-27T05:00:00"/>
    <x v="11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d v="2014-02-14T06:00:00"/>
    <d v="2014-02-16T06:00:00"/>
    <x v="1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d v="2010-08-12T05:00:00"/>
    <d v="2010-09-05T05:00:00"/>
    <x v="1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d v="2011-05-10T05:00:00"/>
    <d v="2011-05-19T05:00:00"/>
    <x v="11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d v="2011-04-01T05:00:00"/>
    <d v="2011-04-09T05:00:00"/>
    <x v="9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d v="2010-11-25T06:00:00"/>
    <d v="2010-12-08T06:00:00"/>
    <x v="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d v="2014-03-27T05:00:00"/>
    <d v="2014-03-29T05:00:00"/>
    <x v="6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d v="2015-06-21T05:00:00"/>
    <d v="2015-07-03T05:00:00"/>
    <x v="5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d v="2018-06-16T05:00:00"/>
    <d v="2018-07-09T05:00:00"/>
    <x v="5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d v="2015-12-26T06:00:00"/>
    <d v="2016-01-01T06:00:00"/>
    <x v="7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d v="2019-08-28T05:00:00"/>
    <d v="2019-09-01T05:00:00"/>
    <x v="1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d v="2018-11-30T06:00:00"/>
    <d v="2018-12-11T06:00:00"/>
    <x v="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d v="2016-12-12T06:00:00"/>
    <d v="2016-12-23T06:00:00"/>
    <x v="7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d v="2017-12-08T06:00:00"/>
    <d v="2017-12-09T06:00:00"/>
    <x v="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d v="2011-12-19T06:00:00"/>
    <d v="2011-12-20T06:00:00"/>
    <x v="7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d v="2013-03-28T05:00:00"/>
    <d v="2013-03-29T05:00:00"/>
    <x v="6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d v="2018-11-20T06:00:00"/>
    <d v="2018-12-18T06:00:00"/>
    <x v="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d v="2018-01-10T06:00:00"/>
    <d v="2018-01-17T06:00:00"/>
    <x v="2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d v="2019-11-15T06:00:00"/>
    <d v="2019-11-28T06:00:00"/>
    <x v="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d v="2010-12-15T06:00:00"/>
    <d v="2010-12-16T06:00:00"/>
    <x v="7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d v="2019-11-11T06:00:00"/>
    <d v="2019-11-12T06:00:00"/>
    <x v="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d v="2011-10-05T05:00:00"/>
    <d v="2011-11-04T05:00:00"/>
    <x v="4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d v="2017-08-02T05:00:00"/>
    <d v="2017-08-16T05:00:00"/>
    <x v="1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d v="2011-12-12T06:00:00"/>
    <d v="2011-12-13T06:00:00"/>
    <x v="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d v="2015-08-28T05:00:00"/>
    <d v="2015-09-04T05:00:00"/>
    <x v="1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d v="2013-07-20T05:00:00"/>
    <d v="2013-08-01T05:00:00"/>
    <x v="8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d v="2013-11-19T06:00:00"/>
    <d v="2014-01-11T06:00:00"/>
    <x v="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d v="2018-01-22T06:00:00"/>
    <d v="2018-03-03T06:00:00"/>
    <x v="2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d v="2015-07-09T05:00:00"/>
    <d v="2015-07-10T05:00:00"/>
    <x v="8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d v="2017-08-24T05:00:00"/>
    <d v="2017-10-18T05:00:00"/>
    <x v="1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d v="2015-02-11T06:00:00"/>
    <d v="2015-03-07T06:00:00"/>
    <x v="1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d v="2017-02-16T06:00:00"/>
    <d v="2017-03-01T06:00:00"/>
    <x v="1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d v="2017-07-14T05:00:00"/>
    <d v="2017-08-13T05:00:00"/>
    <x v="8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d v="2015-05-20T05:00:00"/>
    <d v="2015-06-07T05:00:00"/>
    <x v="11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d v="2015-08-24T05:00:00"/>
    <d v="2015-09-07T05:00:00"/>
    <x v="1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d v="2015-11-07T06:00:00"/>
    <d v="2015-11-15T06:00:00"/>
    <x v="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d v="2019-07-05T05:00:00"/>
    <d v="2019-07-06T05:00:00"/>
    <x v="8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d v="2013-09-03T05:00:00"/>
    <d v="2013-09-10T05:00:00"/>
    <x v="3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d v="2017-01-22T06:00:00"/>
    <d v="2017-03-03T06:00:00"/>
    <x v="2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d v="2012-01-14T06:00:00"/>
    <d v="2012-01-23T06:00:00"/>
    <x v="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d v="2015-09-03T05:00:00"/>
    <d v="2015-09-28T05:00:00"/>
    <x v="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d v="2018-08-10T05:00:00"/>
    <d v="2018-08-13T05:00:00"/>
    <x v="1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d v="2011-08-27T05:00:00"/>
    <d v="2011-09-03T05:00:00"/>
    <x v="1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d v="2011-01-01T06:00:00"/>
    <d v="2011-01-15T06:00:00"/>
    <x v="2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d v="2017-10-07T05:00:00"/>
    <d v="2017-10-31T05:00:00"/>
    <x v="4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d v="2011-01-27T06:00:00"/>
    <d v="2011-03-06T06:00:00"/>
    <x v="2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d v="2011-12-27T06:00:00"/>
    <d v="2011-12-28T06:00:00"/>
    <x v="7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d v="2018-03-05T06:00:00"/>
    <d v="2018-04-04T05:00:00"/>
    <x v="6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d v="2016-12-29T06:00:00"/>
    <d v="2017-01-25T06:00:00"/>
    <x v="7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d v="2011-01-03T06:00:00"/>
    <d v="2011-01-04T06:00:00"/>
    <x v="2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d v="2014-10-18T05:00:00"/>
    <d v="2014-11-11T06:00:00"/>
    <x v="4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d v="2010-10-13T05:00:00"/>
    <d v="2010-11-05T05:00:00"/>
    <x v="4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d v="2013-02-03T06:00:00"/>
    <d v="2013-03-14T05:00:00"/>
    <x v="1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d v="2019-04-15T05:00:00"/>
    <d v="2019-04-21T05:00:00"/>
    <x v="9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d v="2015-02-08T06:00:00"/>
    <d v="2015-03-31T05:00:00"/>
    <x v="1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d v="2015-01-08T06:00:00"/>
    <d v="2015-01-28T06:00:00"/>
    <x v="2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d v="2017-08-17T05:00:00"/>
    <d v="2017-08-25T05:00:00"/>
    <x v="1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d v="2019-01-11T06:00:00"/>
    <d v="2019-01-16T06:00:00"/>
    <x v="2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d v="2015-10-16T05:00:00"/>
    <d v="2015-12-12T06:00:00"/>
    <x v="4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d v="2014-07-06T05:00:00"/>
    <d v="2014-07-12T05:00:00"/>
    <x v="8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d v="2019-10-22T05:00:00"/>
    <d v="2019-11-05T06:00:00"/>
    <x v="4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d v="2018-05-21T05:00:00"/>
    <d v="2018-06-28T05:00:00"/>
    <x v="11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d v="2011-10-27T05:00:00"/>
    <d v="2011-11-10T06:00:00"/>
    <x v="4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d v="2013-06-23T05:00:00"/>
    <d v="2013-06-28T05:00:00"/>
    <x v="5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d v="2015-06-08T05:00:00"/>
    <d v="2015-07-24T05:00:00"/>
    <x v="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d v="2017-10-16T05:00:00"/>
    <d v="2017-11-04T05:00:00"/>
    <x v="4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d v="2019-02-13T06:00:00"/>
    <d v="2019-02-19T06:00:00"/>
    <x v="1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d v="2017-02-10T06:00:00"/>
    <d v="2017-03-09T06:00:00"/>
    <x v="1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d v="2019-03-29T05:00:00"/>
    <d v="2019-04-30T05:00:00"/>
    <x v="6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d v="2010-06-26T05:00:00"/>
    <d v="2010-07-08T05:00:00"/>
    <x v="5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d v="2012-06-12T05:00:00"/>
    <d v="2012-06-17T05:00:00"/>
    <x v="5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d v="2012-01-04T06:00:00"/>
    <d v="2012-01-06T06:00:00"/>
    <x v="2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d v="2010-10-28T05:00:00"/>
    <d v="2010-11-24T06:00:00"/>
    <x v="4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d v="2013-09-13T05:00:00"/>
    <d v="2013-09-28T05:00:00"/>
    <x v="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d v="2014-01-14T06:00:00"/>
    <d v="2014-01-16T06:00:00"/>
    <x v="2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d v="2011-01-06T06:00:00"/>
    <d v="2011-01-08T06:00:00"/>
    <x v="2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d v="2017-07-17T05:00:00"/>
    <d v="2017-07-18T05:00:00"/>
    <x v="8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d v="2013-07-29T05:00:00"/>
    <d v="2013-08-08T05:00:00"/>
    <x v="8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d v="2011-12-08T06:00:00"/>
    <d v="2011-12-09T06:00:00"/>
    <x v="7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d v="2018-10-05T05:00:00"/>
    <d v="2018-10-13T05:00:00"/>
    <x v="4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d v="2013-05-23T05:00:00"/>
    <d v="2013-05-29T05:00:00"/>
    <x v="11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d v="2018-05-08T05:00:00"/>
    <d v="2018-05-10T05:00:00"/>
    <x v="11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d v="2011-02-02T06:00:00"/>
    <d v="2011-02-09T06:00:00"/>
    <x v="1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d v="2013-08-16T05:00:00"/>
    <d v="2013-09-07T05:00:00"/>
    <x v="1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d v="2019-10-27T05:00:00"/>
    <d v="2019-10-27T05:00:00"/>
    <x v="4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d v="2012-01-06T06:00:00"/>
    <d v="2012-02-22T06:00:00"/>
    <x v="2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d v="2010-05-12T05:00:00"/>
    <d v="2010-06-17T05:00:00"/>
    <x v="11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d v="2017-11-14T06:00:00"/>
    <d v="2017-11-17T06:00:00"/>
    <x v="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d v="2018-06-04T05:00:00"/>
    <d v="2018-07-24T05:00:00"/>
    <x v="5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d v="2013-01-30T06:00:00"/>
    <d v="2013-02-11T06:00:00"/>
    <x v="2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d v="2019-10-13T05:00:00"/>
    <d v="2019-10-20T05:00:00"/>
    <x v="4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d v="2016-06-20T05:00:00"/>
    <d v="2016-07-10T05:00:00"/>
    <x v="5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d v="2017-04-18T05:00:00"/>
    <d v="2017-04-22T05:00:00"/>
    <x v="9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d v="2015-04-28T05:00:00"/>
    <d v="2015-04-28T05:00:00"/>
    <x v="9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d v="2017-05-29T05:00:00"/>
    <d v="2017-05-31T05:00:00"/>
    <x v="11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d v="2014-01-03T06:00:00"/>
    <d v="2014-01-13T06:00:00"/>
    <x v="2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d v="2018-11-27T06:00:00"/>
    <d v="2018-12-24T06:00:00"/>
    <x v="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d v="2010-04-20T05:00:00"/>
    <d v="2010-04-28T05:00:00"/>
    <x v="9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d v="2012-01-13T06:00:00"/>
    <d v="2012-01-30T06:00:00"/>
    <x v="2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d v="2011-01-17T06:00:00"/>
    <d v="2011-01-26T06:00:00"/>
    <x v="2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d v="2018-11-03T05:00:00"/>
    <d v="2018-11-27T06:00:00"/>
    <x v="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d v="2012-05-06T05:00:00"/>
    <d v="2012-05-07T05:00:00"/>
    <x v="11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d v="2011-12-22T06:00:00"/>
    <d v="2011-12-28T06:00:00"/>
    <x v="7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d v="2017-06-25T05:00:00"/>
    <d v="2017-07-09T05:00:00"/>
    <x v="5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d v="2017-06-29T05:00:00"/>
    <d v="2017-07-29T05:00:00"/>
    <x v="5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d v="2010-04-17T05:00:00"/>
    <d v="2010-05-07T05:00:00"/>
    <x v="9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d v="2011-09-22T05:00:00"/>
    <d v="2011-09-24T05:00:00"/>
    <x v="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d v="2018-04-18T05:00:00"/>
    <d v="2018-04-24T05:00:00"/>
    <x v="9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d v="2015-07-28T05:00:00"/>
    <d v="2015-08-03T05:00:00"/>
    <x v="8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d v="2013-02-27T06:00:00"/>
    <d v="2013-03-06T06:00:00"/>
    <x v="1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d v="2014-09-13T05:00:00"/>
    <d v="2014-10-15T05:00:00"/>
    <x v="3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d v="2011-02-11T06:00:00"/>
    <d v="2011-02-18T06:00:00"/>
    <x v="1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d v="2014-02-10T06:00:00"/>
    <d v="2014-03-10T05:00:00"/>
    <x v="1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d v="2019-09-29T05:00:00"/>
    <d v="2019-11-02T05:00:00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d v="2018-06-22T05:00:00"/>
    <d v="2018-07-09T05:00:00"/>
    <x v="5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d v="2014-05-02T05:00:00"/>
    <d v="2014-05-22T05:00:00"/>
    <x v="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d v="2013-11-25T06:00:00"/>
    <d v="2013-12-11T06:00:00"/>
    <x v="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d v="2016-12-01T06:00:00"/>
    <d v="2016-12-15T06:00:00"/>
    <x v="7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d v="2014-12-15T06:00:00"/>
    <d v="2014-12-27T06:00:00"/>
    <x v="7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d v="2019-04-20T05:00:00"/>
    <d v="2019-04-21T05:00:00"/>
    <x v="9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d v="2015-09-13T05:00:00"/>
    <d v="2015-09-16T05:00:00"/>
    <x v="3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d v="2013-03-04T06:00:00"/>
    <d v="2013-04-03T05:00:00"/>
    <x v="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d v="2016-11-06T05:00:00"/>
    <d v="2016-11-13T06:00:00"/>
    <x v="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d v="2017-06-30T05:00:00"/>
    <d v="2017-07-10T05:00:00"/>
    <x v="5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d v="2012-04-26T05:00:00"/>
    <d v="2012-05-24T05:00:00"/>
    <x v="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d v="2017-09-02T05:00:00"/>
    <d v="2017-09-18T05:00:00"/>
    <x v="3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d v="2010-09-30T05:00:00"/>
    <d v="2010-10-19T05:00:00"/>
    <x v="3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d v="2011-07-24T05:00:00"/>
    <d v="2011-07-26T05:00:00"/>
    <x v="8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d v="2010-12-03T06:00:00"/>
    <d v="2010-12-24T06:00:00"/>
    <x v="7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d v="2012-12-18T06:00:00"/>
    <d v="2012-12-20T06:00:00"/>
    <x v="7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d v="2017-12-19T06:00:00"/>
    <d v="2018-01-04T06:00:00"/>
    <x v="7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d v="2013-04-14T05:00:00"/>
    <d v="2013-04-16T05:00:00"/>
    <x v="9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d v="2019-03-06T06:00:00"/>
    <d v="2019-03-23T05:00:00"/>
    <x v="6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d v="2018-10-21T05:00:00"/>
    <d v="2018-11-13T06:00:00"/>
    <x v="4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d v="2017-07-19T05:00:00"/>
    <d v="2017-08-19T05:00:00"/>
    <x v="8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d v="2010-07-06T05:00:00"/>
    <d v="2010-07-07T05:00:00"/>
    <x v="8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d v="2016-12-01T06:00:00"/>
    <d v="2017-01-11T06:00:00"/>
    <x v="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d v="2013-10-21T05:00:00"/>
    <d v="2013-11-26T06:00:00"/>
    <x v="4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d v="2011-09-23T05:00:00"/>
    <d v="2011-10-16T05:00:00"/>
    <x v="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d v="2018-02-10T06:00:00"/>
    <d v="2018-02-10T06:00:00"/>
    <x v="1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d v="2016-10-14T05:00:00"/>
    <d v="2016-10-16T05:00:00"/>
    <x v="4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d v="2010-03-28T05:00:00"/>
    <d v="2010-05-11T05:00:00"/>
    <x v="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d v="2014-12-28T06:00:00"/>
    <d v="2015-01-22T06:00:00"/>
    <x v="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d v="2010-08-09T05:00:00"/>
    <d v="2010-08-12T05:00:00"/>
    <x v="1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d v="2014-04-28T05:00:00"/>
    <d v="2014-05-18T05:00:00"/>
    <x v="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d v="2013-01-30T06:00:00"/>
    <d v="2013-03-09T06:00:00"/>
    <x v="2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d v="2013-12-31T06:00:00"/>
    <d v="2014-01-04T06:00:00"/>
    <x v="7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d v="2018-02-11T06:00:00"/>
    <d v="2018-02-25T06:00:00"/>
    <x v="1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d v="2018-01-27T06:00:00"/>
    <d v="2018-02-05T06:00:00"/>
    <x v="2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d v="2013-05-15T05:00:00"/>
    <d v="2013-06-07T05:00:00"/>
    <x v="11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d v="2015-11-23T06:00:00"/>
    <d v="2015-11-30T06:00:00"/>
    <x v="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d v="2019-04-14T05:00:00"/>
    <d v="2019-04-30T05:00:00"/>
    <x v="9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d v="2015-05-18T05:00:00"/>
    <d v="2015-05-20T05:00:00"/>
    <x v="11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d v="2016-12-12T06:00:00"/>
    <d v="2016-12-19T06:00:00"/>
    <x v="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d v="2012-05-02T05:00:00"/>
    <d v="2012-05-02T05:00:00"/>
    <x v="11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d v="2019-03-11T05:00:00"/>
    <d v="2019-05-04T05:00:00"/>
    <x v="6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d v="2018-06-26T05:00:00"/>
    <d v="2018-06-27T05:00:00"/>
    <x v="5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d v="2014-12-16T06:00:00"/>
    <d v="2014-12-17T06:00:00"/>
    <x v="7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d v="2013-06-25T05:00:00"/>
    <d v="2013-06-29T05:00:00"/>
    <x v="5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d v="2018-08-10T05:00:00"/>
    <d v="2018-08-16T05:00:00"/>
    <x v="1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d v="2011-06-26T05:00:00"/>
    <d v="2011-07-23T05:00:00"/>
    <x v="5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d v="2015-03-09T05:00:00"/>
    <d v="2015-03-21T05:00:00"/>
    <x v="6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d v="2017-07-29T05:00:00"/>
    <d v="2017-07-31T05:00:00"/>
    <x v="8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d v="2010-03-11T06:00:00"/>
    <d v="2010-03-20T05:00:00"/>
    <x v="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d v="2014-10-01T05:00:00"/>
    <d v="2014-11-12T06:00:00"/>
    <x v="4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d v="2012-02-24T06:00:00"/>
    <d v="2012-03-06T06:00:00"/>
    <x v="1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d v="2019-12-12T06:00:00"/>
    <d v="2019-12-19T06:00:00"/>
    <x v="7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d v="2014-08-04T05:00:00"/>
    <d v="2014-09-22T05:00:00"/>
    <x v="1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d v="2019-06-10T05:00:00"/>
    <d v="2019-07-21T05:00:00"/>
    <x v="5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d v="2018-03-09T06:00:00"/>
    <d v="2018-03-24T05:00:00"/>
    <x v="6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d v="2017-04-20T05:00:00"/>
    <d v="2017-05-23T05:00:00"/>
    <x v="9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d v="2016-02-03T06:00:00"/>
    <d v="2016-02-20T06:00:00"/>
    <x v="1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d v="2010-08-16T05:00:00"/>
    <d v="2010-08-21T05:00:00"/>
    <x v="1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d v="2019-11-17T06:00:00"/>
    <d v="2019-11-24T06:00:00"/>
    <x v="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d v="2013-07-01T05:00:00"/>
    <d v="2013-07-27T05:00:00"/>
    <x v="8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d v="2010-06-07T05:00:00"/>
    <d v="2010-07-12T05:00:00"/>
    <x v="5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d v="2019-06-29T05:00:00"/>
    <d v="2019-07-12T05:00:00"/>
    <x v="5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d v="2012-03-22T05:00:00"/>
    <d v="2012-03-23T05:00:00"/>
    <x v="6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d v="2014-06-10T05:00:00"/>
    <d v="2014-06-14T05:00:00"/>
    <x v="5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d v="2017-05-21T05:00:00"/>
    <d v="2017-06-07T05:00:00"/>
    <x v="11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d v="2016-12-20T06:00:00"/>
    <d v="2016-12-20T06:00:00"/>
    <x v="7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d v="2015-01-01T06:00:00"/>
    <d v="2015-01-03T06:00:00"/>
    <x v="2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d v="2016-03-15T05:00:00"/>
    <d v="2016-03-20T05:00:00"/>
    <x v="6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d v="2013-05-01T05:00:00"/>
    <d v="2013-05-29T05:00:00"/>
    <x v="11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d v="2013-03-12T05:00:00"/>
    <d v="2013-03-14T05:00:00"/>
    <x v="6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d v="2012-07-27T05:00:00"/>
    <d v="2012-08-25T05:00:00"/>
    <x v="8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d v="2015-07-01T05:00:00"/>
    <d v="2015-07-21T05:00:00"/>
    <x v="8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d v="2015-05-18T05:00:00"/>
    <d v="2015-05-19T05:00:00"/>
    <x v="11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d v="2013-03-08T06:00:00"/>
    <d v="2013-04-19T05:00:00"/>
    <x v="6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d v="2017-11-23T06:00:00"/>
    <d v="2017-12-10T06:00:00"/>
    <x v="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d v="2013-04-09T05:00:00"/>
    <d v="2013-05-28T05:00:00"/>
    <x v="9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d v="2018-07-29T05:00:00"/>
    <d v="2018-08-19T05:00:00"/>
    <x v="8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d v="2012-05-05T05:00:00"/>
    <d v="2012-05-15T05:00:00"/>
    <x v="11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d v="2018-05-31T05:00:00"/>
    <d v="2018-06-24T05:00:00"/>
    <x v="11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d v="2019-07-25T05:00:00"/>
    <d v="2019-08-04T05:00:00"/>
    <x v="8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d v="2014-07-05T05:00:00"/>
    <d v="2014-07-06T05:00:00"/>
    <x v="8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d v="2010-09-09T05:00:00"/>
    <d v="2010-09-11T05:00:00"/>
    <x v="3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d v="2013-12-06T06:00:00"/>
    <d v="2013-12-11T06:00:00"/>
    <x v="7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d v="2011-12-23T06:00:00"/>
    <d v="2011-12-25T06:00:00"/>
    <x v="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d v="2010-08-06T05:00:00"/>
    <d v="2010-09-13T05:00:00"/>
    <x v="1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d v="2017-05-05T05:00:00"/>
    <d v="2017-05-10T05:00:00"/>
    <x v="11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d v="2018-02-23T06:00:00"/>
    <d v="2018-02-25T06:00:00"/>
    <x v="1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d v="2015-01-08T06:00:00"/>
    <d v="2015-01-22T06:00:00"/>
    <x v="2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d v="2019-04-19T05:00:00"/>
    <d v="2019-04-22T05:00:00"/>
    <x v="9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d v="2016-08-23T05:00:00"/>
    <d v="2016-08-29T05:00:00"/>
    <x v="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d v="2012-07-03T05:00:00"/>
    <d v="2012-07-15T05:00:00"/>
    <x v="8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d v="2010-03-04T06:00:00"/>
    <d v="2010-03-09T06:00:00"/>
    <x v="6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d v="2010-04-26T05:00:00"/>
    <d v="2010-05-09T05:00:00"/>
    <x v="9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d v="2010-11-23T06:00:00"/>
    <d v="2010-11-27T06:00:00"/>
    <x v="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d v="2015-12-26T06:00:00"/>
    <d v="2016-02-01T06:00:00"/>
    <x v="7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d v="2016-02-05T06:00:00"/>
    <d v="2016-03-12T06:00:00"/>
    <x v="1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d v="2013-11-23T06:00:00"/>
    <d v="2014-01-07T06:00:00"/>
    <x v="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d v="2014-05-10T05:00:00"/>
    <d v="2014-06-07T05:00:00"/>
    <x v="1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d v="2010-08-31T05:00:00"/>
    <d v="2010-09-14T05:00:00"/>
    <x v="1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d v="2013-11-11T06:00:00"/>
    <d v="2014-01-06T06:00:00"/>
    <x v="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d v="2018-01-25T06:00:00"/>
    <d v="2018-01-26T06:00:00"/>
    <x v="2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d v="2013-07-24T05:00:00"/>
    <d v="2013-08-29T05:00:00"/>
    <x v="8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d v="2018-08-17T05:00:00"/>
    <d v="2018-08-18T05:00:00"/>
    <x v="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d v="2018-06-08T05:00:00"/>
    <d v="2018-06-10T05:00:00"/>
    <x v="5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d v="2010-08-24T05:00:00"/>
    <d v="2010-09-19T05:00:00"/>
    <x v="1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d v="2018-08-30T05:00:00"/>
    <d v="2018-09-22T05:00:00"/>
    <x v="1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d v="2013-09-22T05:00:00"/>
    <d v="2013-10-08T05:00:00"/>
    <x v="3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d v="2019-07-01T05:00:00"/>
    <d v="2019-07-07T05:00:00"/>
    <x v="8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d v="2018-05-05T05:00:00"/>
    <d v="2018-05-27T05:00:00"/>
    <x v="11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d v="2015-06-10T05:00:00"/>
    <d v="2015-07-06T05:00:00"/>
    <x v="5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d v="2016-01-22T06:00:00"/>
    <d v="2016-02-21T06:00:00"/>
    <x v="2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d v="2013-09-11T05:00:00"/>
    <d v="2013-09-26T05:00:00"/>
    <x v="3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d v="2016-01-08T06:00:00"/>
    <d v="2016-01-21T06:00:00"/>
    <x v="2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d v="2019-12-25T06:00:00"/>
    <d v="2020-01-14T06:00:00"/>
    <x v="7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d v="2018-09-17T05:00:00"/>
    <d v="2018-09-20T05:00:00"/>
    <x v="3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d v="2015-01-25T06:00:00"/>
    <d v="2015-02-06T06:00:00"/>
    <x v="2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d v="2016-04-01T05:00:00"/>
    <d v="2016-04-14T05:00:00"/>
    <x v="9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d v="2013-05-28T05:00:00"/>
    <d v="2013-06-06T05:00:00"/>
    <x v="11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d v="2012-02-29T06:00:00"/>
    <d v="2012-03-21T05:00:00"/>
    <x v="1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d v="2014-12-20T06:00:00"/>
    <d v="2015-01-29T06:00:00"/>
    <x v="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d v="2016-11-26T06:00:00"/>
    <d v="2016-11-28T06:00:00"/>
    <x v="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d v="2011-01-02T06:00:00"/>
    <d v="2011-01-03T06:00:00"/>
    <x v="2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d v="2016-12-19T06:00:00"/>
    <d v="2016-12-25T06:00:00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d v="2014-04-02T05:00:00"/>
    <d v="2014-05-03T05:00:00"/>
    <x v="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d v="2011-09-06T05:00:00"/>
    <d v="2011-09-13T05:00:00"/>
    <x v="3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d v="2015-10-02T05:00:00"/>
    <d v="2015-10-05T05:00:00"/>
    <x v="4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d v="2016-02-24T06:00:00"/>
    <d v="2016-04-07T05:00:00"/>
    <x v="1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d v="2016-08-02T05:00:00"/>
    <d v="2016-08-09T05:00:00"/>
    <x v="1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d v="2011-11-18T06:00:00"/>
    <d v="2011-12-28T06:00:00"/>
    <x v="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d v="2011-10-17T05:00:00"/>
    <d v="2011-10-19T05:00:00"/>
    <x v="4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d v="2019-03-12T05:00:00"/>
    <d v="2019-03-14T05:00:00"/>
    <x v="6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d v="2018-11-13T06:00:00"/>
    <d v="2018-12-03T06:00:00"/>
    <x v="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d v="2015-03-15T05:00:00"/>
    <d v="2015-03-23T05:00:00"/>
    <x v="6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d v="2011-11-15T06:00:00"/>
    <d v="2011-12-05T06:00:00"/>
    <x v="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d v="2016-02-24T06:00:00"/>
    <d v="2016-03-18T05:00:00"/>
    <x v="1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d v="2014-07-10T05:00:00"/>
    <d v="2014-07-12T05:00:00"/>
    <x v="8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d v="2010-07-15T05:00:00"/>
    <d v="2010-08-29T05:00:00"/>
    <x v="8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d v="2011-01-11T06:00:00"/>
    <d v="2011-01-23T06:00:00"/>
    <x v="2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d v="2014-12-20T06:00:00"/>
    <d v="2014-12-26T06:00:00"/>
    <x v="7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d v="2015-06-19T05:00:00"/>
    <d v="2015-08-05T05:00:00"/>
    <x v="5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d v="2015-09-28T05:00:00"/>
    <d v="2015-10-14T05:00:00"/>
    <x v="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d v="2014-05-02T05:00:00"/>
    <d v="2014-05-04T05:00:00"/>
    <x v="11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d v="2019-12-07T06:00:00"/>
    <d v="2019-12-17T06:00:00"/>
    <x v="7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d v="2014-05-20T05:00:00"/>
    <d v="2014-05-23T05:00:00"/>
    <x v="11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d v="2017-11-01T05:00:00"/>
    <d v="2017-11-18T06:00:00"/>
    <x v="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d v="2011-03-11T06:00:00"/>
    <d v="2011-04-06T05:00:00"/>
    <x v="6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d v="2011-12-01T06:00:00"/>
    <d v="2011-12-04T06:00:00"/>
    <x v="7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d v="2011-08-07T05:00:00"/>
    <d v="2011-08-19T05:00:00"/>
    <x v="1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d v="2014-02-26T06:00:00"/>
    <d v="2014-03-06T06:00:00"/>
    <x v="1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d v="2011-04-29T05:00:00"/>
    <d v="2011-05-14T05:00:00"/>
    <x v="9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d v="2015-06-10T05:00:00"/>
    <d v="2015-06-15T05:00:00"/>
    <x v="5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d v="2012-02-20T06:00:00"/>
    <d v="2012-03-08T06:00:00"/>
    <x v="1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d v="2012-04-25T05:00:00"/>
    <d v="2012-05-09T05:00:00"/>
    <x v="9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d v="2010-03-18T05:00:00"/>
    <d v="2010-03-28T05:00:00"/>
    <x v="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d v="2010-11-17T06:00:00"/>
    <d v="2010-12-06T06:00:00"/>
    <x v="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d v="2019-01-19T06:00:00"/>
    <d v="2019-03-12T05:00:00"/>
    <x v="2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d v="2010-03-25T05:00:00"/>
    <d v="2010-04-25T05:00:00"/>
    <x v="6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d v="2015-07-05T05:00:00"/>
    <d v="2015-07-12T05:00:00"/>
    <x v="8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d v="2014-12-21T06:00:00"/>
    <d v="2015-01-01T06:00:00"/>
    <x v="7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d v="2010-07-14T05:00:00"/>
    <d v="2010-07-24T05:00:00"/>
    <x v="8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d v="2014-05-30T05:00:00"/>
    <d v="2014-06-08T05:00:00"/>
    <x v="11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d v="2014-03-26T05:00:00"/>
    <d v="2014-04-08T05:00:00"/>
    <x v="6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d v="2016-06-27T05:00:00"/>
    <d v="2016-06-30T05:00:00"/>
    <x v="5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d v="2010-03-16T05:00:00"/>
    <d v="2010-04-06T05:00:00"/>
    <x v="6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d v="2016-03-05T06:00:00"/>
    <d v="2016-03-12T06:00:00"/>
    <x v="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d v="2019-11-17T06:00:00"/>
    <d v="2019-12-05T06:00:00"/>
    <x v="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d v="2010-06-15T05:00:00"/>
    <d v="2010-07-14T05:00:00"/>
    <x v="5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d v="2015-02-12T06:00:00"/>
    <d v="2015-02-20T06:00:00"/>
    <x v="1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d v="2013-07-30T05:00:00"/>
    <d v="2013-08-11T05:00:00"/>
    <x v="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d v="2014-05-30T05:00:00"/>
    <d v="2014-06-16T05:00:00"/>
    <x v="11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d v="2015-06-05T05:00:00"/>
    <d v="2015-06-16T05:00:00"/>
    <x v="5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d v="2019-04-18T05:00:00"/>
    <d v="2019-05-15T05:00:00"/>
    <x v="9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d v="2011-01-22T06:00:00"/>
    <d v="2011-02-12T06:00:00"/>
    <x v="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d v="2015-10-03T05:00:00"/>
    <d v="2015-11-13T06:00:00"/>
    <x v="4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d v="2016-03-07T06:00:00"/>
    <d v="2016-03-18T05:00:00"/>
    <x v="6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d v="2014-03-23T05:00:00"/>
    <d v="2014-03-25T05:00:00"/>
    <x v="6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d v="2019-03-06T06:00:00"/>
    <d v="2019-03-10T06:00:00"/>
    <x v="6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d v="2019-01-16T06:00:00"/>
    <d v="2019-02-02T06:00:00"/>
    <x v="2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d v="2012-12-16T06:00:00"/>
    <d v="2012-12-30T06:00:00"/>
    <x v="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d v="2013-07-25T05:00:00"/>
    <d v="2013-08-06T05:00:00"/>
    <x v="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d v="2010-10-23T05:00:00"/>
    <d v="2010-11-15T06:00:00"/>
    <x v="4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d v="2017-08-26T05:00:00"/>
    <d v="2017-09-04T05:00:00"/>
    <x v="1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d v="2017-01-11T06:00:00"/>
    <d v="2017-01-29T06:00:00"/>
    <x v="2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d v="2016-04-29T05:00:00"/>
    <d v="2016-05-09T05:00:00"/>
    <x v="9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d v="2013-09-20T05:00:00"/>
    <d v="2013-09-21T05:00:00"/>
    <x v="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d v="2014-06-04T05:00:00"/>
    <d v="2014-06-14T05:00:00"/>
    <x v="5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d v="2013-05-02T05:00:00"/>
    <d v="2013-05-23T05:00:00"/>
    <x v="11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d v="2011-05-06T05:00:00"/>
    <d v="2011-05-07T05:00:00"/>
    <x v="11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d v="2016-07-08T05:00:00"/>
    <d v="2016-07-12T05:00:00"/>
    <x v="8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d v="2016-09-13T05:00:00"/>
    <d v="2016-09-18T05:00:00"/>
    <x v="3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d v="2018-04-15T05:00:00"/>
    <d v="2018-05-11T05:00:00"/>
    <x v="9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d v="2015-07-16T05:00:00"/>
    <d v="2015-07-21T05:00:00"/>
    <x v="8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d v="2015-01-25T06:00:00"/>
    <d v="2015-01-31T06:00:00"/>
    <x v="2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d v="2020-01-27T06:00:00"/>
    <d v="2020-02-10T06:00:00"/>
    <x v="2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d v="2010-09-28T05:00:00"/>
    <d v="2010-10-07T05:00:00"/>
    <x v="3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d v="2010-06-16T05:00:00"/>
    <d v="2010-07-10T05:00:00"/>
    <x v="5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d v="2010-10-04T05:00:00"/>
    <d v="2010-10-07T05:00:00"/>
    <x v="4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d v="2016-07-06T05:00:00"/>
    <d v="2016-07-08T05:00:00"/>
    <x v="8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d v="2019-05-01T05:00:00"/>
    <d v="2019-05-12T05:00:00"/>
    <x v="11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d v="2019-03-26T05:00:00"/>
    <d v="2019-03-30T05:00:00"/>
    <x v="6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d v="2014-11-02T05:00:00"/>
    <d v="2014-11-20T06:00:00"/>
    <x v="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d v="2015-11-07T06:00:00"/>
    <d v="2015-11-11T06:00:00"/>
    <x v="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d v="2017-03-25T05:00:00"/>
    <d v="2017-04-08T05:00:00"/>
    <x v="6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d v="2013-02-09T06:00:00"/>
    <d v="2013-03-13T05:00:00"/>
    <x v="1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d v="2012-01-18T06:00:00"/>
    <d v="2012-03-03T06:00:00"/>
    <x v="2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d v="2016-11-14T06:00:00"/>
    <d v="2016-11-22T06:00:00"/>
    <x v="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d v="2010-07-27T05:00:00"/>
    <d v="2010-08-08T05:00:00"/>
    <x v="8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d v="2018-07-28T05:00:00"/>
    <d v="2018-07-28T05:00:00"/>
    <x v="8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d v="2016-01-18T06:00:00"/>
    <d v="2016-01-21T06:00:00"/>
    <x v="2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d v="2017-02-20T06:00:00"/>
    <d v="2017-03-20T05:00:00"/>
    <x v="1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d v="2018-12-17T06:00:00"/>
    <d v="2018-12-26T06:00:00"/>
    <x v="7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d v="2017-03-01T06:00:00"/>
    <d v="2017-03-19T05:00:00"/>
    <x v="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d v="2018-12-18T06:00:00"/>
    <d v="2019-01-03T06:00:00"/>
    <x v="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d v="2018-09-26T05:00:00"/>
    <d v="2018-10-17T05:00:00"/>
    <x v="3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d v="2013-03-13T05:00:00"/>
    <d v="2013-03-24T05:00:00"/>
    <x v="6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d v="2018-04-09T05:00:00"/>
    <d v="2018-05-03T05:00:00"/>
    <x v="9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d v="2017-07-06T05:00:00"/>
    <d v="2017-07-24T05:00:00"/>
    <x v="8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d v="2010-10-20T05:00:00"/>
    <d v="2010-10-31T05:00:00"/>
    <x v="4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d v="2014-07-08T05:00:00"/>
    <d v="2014-08-04T05:00:00"/>
    <x v="8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d v="2014-02-22T06:00:00"/>
    <d v="2014-03-09T06:00:00"/>
    <x v="1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d v="2016-08-05T05:00:00"/>
    <d v="2016-09-17T05:00:00"/>
    <x v="1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d v="2016-04-08T05:00:00"/>
    <d v="2016-04-10T05:00:00"/>
    <x v="9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d v="2015-08-24T05:00:00"/>
    <d v="2015-08-29T05:00:00"/>
    <x v="1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d v="2017-03-02T06:00:00"/>
    <d v="2017-03-15T05:00:00"/>
    <x v="6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d v="2017-12-28T06:00:00"/>
    <d v="2018-01-02T06:00:00"/>
    <x v="7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d v="2017-12-27T06:00:00"/>
    <d v="2018-01-12T06:00:00"/>
    <x v="7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d v="2015-08-30T05:00:00"/>
    <d v="2015-09-22T05:00:00"/>
    <x v="1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d v="2011-01-27T06:00:00"/>
    <d v="2011-01-28T06:00:00"/>
    <x v="2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d v="2015-08-21T05:00:00"/>
    <d v="2015-08-30T05:00:00"/>
    <x v="1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d v="2012-03-28T05:00:00"/>
    <d v="2012-04-27T05:00:00"/>
    <x v="6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d v="2018-12-09T06:00:00"/>
    <d v="2018-12-13T06:00:00"/>
    <x v="7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d v="2010-10-07T05:00:00"/>
    <d v="2010-10-30T05:00:00"/>
    <x v="4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d v="2012-02-20T06:00:00"/>
    <d v="2012-03-01T06:00:00"/>
    <x v="1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d v="2011-07-09T05:00:00"/>
    <d v="2011-07-23T05:00:00"/>
    <x v="8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d v="2013-08-30T05:00:00"/>
    <d v="2013-09-05T05:00:00"/>
    <x v="1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d v="2014-09-10T05:00:00"/>
    <d v="2014-09-19T05:00:00"/>
    <x v="3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d v="2012-08-01T05:00:00"/>
    <d v="2012-08-13T05:00:00"/>
    <x v="1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d v="2017-06-26T05:00:00"/>
    <d v="2017-07-05T05:00:00"/>
    <x v="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d v="2016-02-25T06:00:00"/>
    <d v="2016-03-08T06:00:00"/>
    <x v="1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d v="2010-07-31T05:00:00"/>
    <d v="2010-08-04T05:00:00"/>
    <x v="8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d v="2018-03-21T05:00:00"/>
    <d v="2018-03-31T05:00:00"/>
    <x v="6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d v="2016-04-15T05:00:00"/>
    <d v="2016-05-06T05:00:00"/>
    <x v="9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d v="2011-08-19T05:00:00"/>
    <d v="2011-10-05T05:00:00"/>
    <x v="1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d v="2019-09-11T05:00:00"/>
    <d v="2019-09-18T05:00:00"/>
    <x v="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d v="2012-09-26T05:00:00"/>
    <d v="2012-10-05T05:00:00"/>
    <x v="3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d v="2016-07-10T05:00:00"/>
    <d v="2016-08-29T05:00:00"/>
    <x v="8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d v="2019-01-19T06:00:00"/>
    <d v="2019-01-21T06:00:00"/>
    <x v="2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d v="2019-10-18T05:00:00"/>
    <d v="2019-10-23T05:00:00"/>
    <x v="4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d v="2019-12-14T06:00:00"/>
    <d v="2019-12-16T06:00:00"/>
    <x v="7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d v="2011-12-21T06:00:00"/>
    <d v="2011-12-27T06:00:00"/>
    <x v="7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d v="2013-12-11T06:00:00"/>
    <d v="2013-12-20T06:00:00"/>
    <x v="7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d v="2018-09-16T05:00:00"/>
    <d v="2018-09-18T05:00:00"/>
    <x v="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d v="2010-06-29T05:00:00"/>
    <d v="2010-07-19T05:00:00"/>
    <x v="5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d v="2015-08-23T05:00:00"/>
    <d v="2015-09-16T05:00:00"/>
    <x v="1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d v="2018-03-27T05:00:00"/>
    <d v="2018-04-07T05:00:00"/>
    <x v="6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d v="2017-03-12T06:00:00"/>
    <d v="2017-03-15T05:00:00"/>
    <x v="6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d v="2019-01-10T06:00:00"/>
    <d v="2019-01-26T06:00:00"/>
    <x v="2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d v="2013-10-29T05:00:00"/>
    <d v="2013-11-10T06:00:00"/>
    <x v="4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d v="2011-11-27T06:00:00"/>
    <d v="2011-12-03T06:00:00"/>
    <x v="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d v="2012-10-03T05:00:00"/>
    <d v="2012-10-20T05:00:00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d v="2019-07-09T05:00:00"/>
    <d v="2019-07-27T05:00:00"/>
    <x v="8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d v="2017-10-17T05:00:00"/>
    <d v="2017-11-03T05:00:00"/>
    <x v="4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d v="2017-11-27T06:00:00"/>
    <d v="2018-01-03T06:00:00"/>
    <x v="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d v="2015-11-14T06:00:00"/>
    <d v="2015-11-30T06:00:00"/>
    <x v="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d v="2015-04-20T05:00:00"/>
    <d v="2015-04-21T05:00:00"/>
    <x v="9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d v="2018-03-31T05:00:00"/>
    <d v="2018-04-02T05:00:00"/>
    <x v="6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d v="2011-11-24T06:00:00"/>
    <d v="2011-12-08T06:00:00"/>
    <x v="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d v="2019-06-25T05:00:00"/>
    <d v="2019-06-26T05:00:00"/>
    <x v="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d v="2010-01-25T06:00:00"/>
    <d v="2010-02-09T06:00:00"/>
    <x v="2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d v="2011-03-27T05:00:00"/>
    <d v="2011-04-03T05:00:00"/>
    <x v="6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d v="2013-07-22T05:00:00"/>
    <d v="2013-07-27T05:00:00"/>
    <x v="8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d v="2012-04-21T05:00:00"/>
    <d v="2012-05-08T05:00:00"/>
    <x v="9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d v="2016-07-04T05:00:00"/>
    <d v="2016-07-19T05:00:00"/>
    <x v="8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d v="2013-12-11T06:00:00"/>
    <d v="2013-12-15T06:00:00"/>
    <x v="7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d v="2019-01-06T06:00:00"/>
    <d v="2019-01-14T06:00:00"/>
    <x v="2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d v="2018-12-08T06:00:00"/>
    <d v="2019-01-13T06:00:00"/>
    <x v="7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d v="2017-05-22T05:00:00"/>
    <d v="2017-06-01T05:00:00"/>
    <x v="11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d v="2012-04-19T05:00:00"/>
    <d v="2012-04-26T05:00:00"/>
    <x v="9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d v="2018-07-14T05:00:00"/>
    <d v="2018-07-21T05:00:00"/>
    <x v="8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d v="2016-01-24T06:00:00"/>
    <d v="2016-01-26T06:00:00"/>
    <x v="2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d v="2016-07-08T05:00:00"/>
    <d v="2016-08-18T05:00:00"/>
    <x v="8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d v="2016-08-22T05:00:00"/>
    <d v="2016-09-03T05:00:00"/>
    <x v="1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d v="2014-08-19T05:00:00"/>
    <d v="2014-08-20T05:00:00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d v="2010-08-07T05:00:00"/>
    <d v="2010-08-12T05:00:00"/>
    <x v="1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d v="2013-07-10T05:00:00"/>
    <d v="2013-08-07T05:00:00"/>
    <x v="8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d v="2011-08-22T05:00:00"/>
    <d v="2011-09-12T05:00:00"/>
    <x v="1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d v="2013-06-17T05:00:00"/>
    <d v="2013-07-13T05:00:00"/>
    <x v="5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d v="2012-05-29T05:00:00"/>
    <d v="2012-06-09T05:00:00"/>
    <x v="11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d v="2018-02-21T06:00:00"/>
    <d v="2018-03-07T06:00:00"/>
    <x v="1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d v="2018-04-04T05:00:00"/>
    <d v="2018-04-10T05:00:00"/>
    <x v="9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d v="2017-11-06T06:00:00"/>
    <d v="2017-12-03T06:00:00"/>
    <x v="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d v="2016-03-02T06:00:00"/>
    <d v="2016-03-23T05:00:00"/>
    <x v="6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d v="2014-10-22T05:00:00"/>
    <d v="2014-10-24T05:00:00"/>
    <x v="4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d v="2014-11-15T06:00:00"/>
    <d v="2014-11-17T06:00:00"/>
    <x v="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d v="2010-10-25T05:00:00"/>
    <d v="2010-10-31T05:00:00"/>
    <x v="4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d v="2019-01-20T06:00:00"/>
    <d v="2019-03-19T05:00:00"/>
    <x v="2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d v="2016-05-25T05:00:00"/>
    <d v="2016-06-05T05:00:00"/>
    <x v="11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d v="2013-02-04T06:00:00"/>
    <d v="2013-02-06T06:00:00"/>
    <x v="1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d v="2015-05-23T05:00:00"/>
    <d v="2015-05-29T05:00:00"/>
    <x v="11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d v="2017-07-23T05:00:00"/>
    <d v="2017-07-24T05:00:00"/>
    <x v="8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d v="2017-03-22T05:00:00"/>
    <d v="2017-04-14T05:00:00"/>
    <x v="6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d v="2014-07-24T05:00:00"/>
    <d v="2014-08-06T05:00:00"/>
    <x v="8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d v="2017-01-28T06:00:00"/>
    <d v="2017-02-09T06:00:00"/>
    <x v="2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d v="2016-03-30T05:00:00"/>
    <d v="2016-04-06T05:00:00"/>
    <x v="6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d v="2015-02-20T06:00:00"/>
    <d v="2015-02-24T06:00:00"/>
    <x v="1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d v="2016-11-11T06:00:00"/>
    <d v="2016-11-23T06:00:00"/>
    <x v="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d v="2014-11-16T06:00:00"/>
    <d v="2014-12-08T06:00:00"/>
    <x v="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d v="2012-06-29T05:00:00"/>
    <d v="2012-06-30T05:00:00"/>
    <x v="5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d v="2017-02-03T06:00:00"/>
    <d v="2017-02-06T06:00:00"/>
    <x v="1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d v="2010-05-23T05:00:00"/>
    <d v="2010-05-24T05:00:00"/>
    <x v="11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d v="2010-01-19T06:00:00"/>
    <d v="2010-03-02T06:00:00"/>
    <x v="2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d v="2015-10-21T05:00:00"/>
    <d v="2015-10-27T05:00:00"/>
    <x v="4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d v="2018-08-10T05:00:00"/>
    <d v="2018-08-12T05:00:00"/>
    <x v="1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d v="2010-05-30T05:00:00"/>
    <d v="2010-06-26T05:00:00"/>
    <x v="11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d v="2011-10-09T05:00:00"/>
    <d v="2011-10-14T05:00:00"/>
    <x v="4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d v="2010-09-02T05:00:00"/>
    <d v="2010-09-13T05:00:00"/>
    <x v="3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d v="2010-03-01T06:00:00"/>
    <d v="2010-03-26T05:00:00"/>
    <x v="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d v="2014-10-08T05:00:00"/>
    <d v="2014-10-20T05:00:00"/>
    <x v="4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d v="2010-07-01T05:00:00"/>
    <d v="2010-07-26T05:00:00"/>
    <x v="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d v="2016-03-17T05:00:00"/>
    <d v="2016-04-01T05:00:00"/>
    <x v="6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d v="2010-08-05T05:00:00"/>
    <d v="2010-08-23T05:00:00"/>
    <x v="1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d v="2010-05-23T05:00:00"/>
    <d v="2010-06-07T05:00:00"/>
    <x v="1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d v="2012-10-28T05:00:00"/>
    <d v="2012-12-20T06:00:00"/>
    <x v="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d v="2017-12-27T06:00:00"/>
    <d v="2018-01-08T06:00:00"/>
    <x v="7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d v="2015-01-20T06:00:00"/>
    <d v="2015-01-26T06:00:00"/>
    <x v="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d v="2011-05-12T05:00:00"/>
    <d v="2011-05-16T05:00:00"/>
    <x v="11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d v="2014-10-24T05:00:00"/>
    <d v="2014-11-02T05:00:00"/>
    <x v="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d v="2018-02-05T06:00:00"/>
    <d v="2018-03-07T06:00:00"/>
    <x v="1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d v="2019-08-01T05:00:00"/>
    <d v="2019-08-30T05:00:00"/>
    <x v="1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d v="2017-07-22T05:00:00"/>
    <d v="2017-07-27T05:00:00"/>
    <x v="8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d v="2012-11-28T06:00:00"/>
    <d v="2012-12-09T06:00:00"/>
    <x v="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d v="2012-05-08T05:00:00"/>
    <d v="2012-06-12T05:00:00"/>
    <x v="11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d v="2011-05-13T05:00:00"/>
    <d v="2011-05-21T05:00:00"/>
    <x v="11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d v="2017-04-15T05:00:00"/>
    <d v="2017-05-10T05:00:00"/>
    <x v="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d v="2018-09-19T05:00:00"/>
    <d v="2018-09-20T05:00:00"/>
    <x v="3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d v="2015-10-06T05:00:00"/>
    <d v="2015-11-20T06:00:00"/>
    <x v="4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d v="2013-12-11T06:00:00"/>
    <d v="2013-12-26T06:00:00"/>
    <x v="7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d v="2013-08-15T05:00:00"/>
    <d v="2013-09-10T05:00:00"/>
    <x v="1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d v="2014-04-14T05:00:00"/>
    <d v="2014-04-21T05:00:00"/>
    <x v="9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d v="2019-01-26T06:00:00"/>
    <d v="2019-02-22T06:00:00"/>
    <x v="2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d v="2019-02-09T06:00:00"/>
    <d v="2019-02-13T06:00:00"/>
    <x v="1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d v="2017-04-13T05:00:00"/>
    <d v="2017-04-23T05:00:00"/>
    <x v="9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d v="2016-05-23T05:00:00"/>
    <d v="2016-07-03T05:00:00"/>
    <x v="11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d v="2014-11-06T06:00:00"/>
    <d v="2014-11-16T06:00:00"/>
    <x v="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d v="2019-07-04T05:00:00"/>
    <d v="2019-07-22T05:00:00"/>
    <x v="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d v="2011-09-23T05:00:00"/>
    <d v="2011-10-22T05:00:00"/>
    <x v="3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d v="2011-08-13T05:00:00"/>
    <d v="2011-08-18T05:00:00"/>
    <x v="1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d v="2015-08-14T05:00:00"/>
    <d v="2015-08-23T05:00:00"/>
    <x v="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d v="2016-07-22T05:00:00"/>
    <d v="2016-08-10T05:00:00"/>
    <x v="8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d v="2010-10-31T05:00:00"/>
    <d v="2010-12-21T06:00:00"/>
    <x v="4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d v="2011-03-01T06:00:00"/>
    <d v="2011-03-29T05:00:00"/>
    <x v="6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d v="2013-12-17T06:00:00"/>
    <d v="2013-12-24T06:00:00"/>
    <x v="7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d v="2016-03-06T06:00:00"/>
    <d v="2016-03-17T05:00:00"/>
    <x v="6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d v="2019-04-27T05:00:00"/>
    <d v="2019-05-31T05:00:00"/>
    <x v="9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d v="2018-03-27T05:00:00"/>
    <d v="2018-04-03T05:00:00"/>
    <x v="6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d v="2011-05-21T05:00:00"/>
    <d v="2011-05-30T05:00:00"/>
    <x v="11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d v="2012-10-20T05:00:00"/>
    <d v="2012-11-10T06:00:00"/>
    <x v="4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d v="2014-05-27T05:00:00"/>
    <d v="2014-07-03T05:00:00"/>
    <x v="11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d v="2010-02-14T06:00:00"/>
    <d v="2010-02-20T06:00:00"/>
    <x v="1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d v="2016-12-11T06:00:00"/>
    <d v="2016-12-27T06:00:00"/>
    <x v="7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d v="2013-06-26T05:00:00"/>
    <d v="2013-07-24T05:00:00"/>
    <x v="5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d v="2013-06-25T05:00:00"/>
    <d v="2013-06-29T05:00:00"/>
    <x v="5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d v="2017-12-22T06:00:00"/>
    <d v="2018-01-03T06:00:00"/>
    <x v="7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d v="2016-11-01T05:00:00"/>
    <d v="2016-11-04T05:00:00"/>
    <x v="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d v="2014-08-08T05:00:00"/>
    <d v="2014-08-15T05:00:00"/>
    <x v="1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d v="2018-12-30T06:00:00"/>
    <d v="2019-01-22T06:00:00"/>
    <x v="7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d v="2012-05-31T05:00:00"/>
    <d v="2012-06-28T05:00:00"/>
    <x v="11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d v="2016-01-30T06:00:00"/>
    <d v="2016-02-03T06:00:00"/>
    <x v="2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d v="2015-06-12T05:00:00"/>
    <d v="2015-06-16T05:00:00"/>
    <x v="5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d v="2019-12-31T06:00:00"/>
    <d v="2020-01-22T06:00:00"/>
    <x v="7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d v="2019-07-04T05:00:00"/>
    <d v="2019-07-06T05:00:00"/>
    <x v="8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d v="2019-01-27T06:00:00"/>
    <d v="2019-03-02T06:00:00"/>
    <x v="2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d v="2018-01-02T06:00:00"/>
    <d v="2018-01-22T06:00:00"/>
    <x v="2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d v="2014-11-15T06:00:00"/>
    <d v="2015-01-05T06:00:00"/>
    <x v="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d v="2012-03-05T06:00:00"/>
    <d v="2012-03-29T05:00:00"/>
    <x v="6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d v="2019-10-15T05:00:00"/>
    <d v="2019-11-28T06:00:00"/>
    <x v="4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d v="2016-05-17T05:00:00"/>
    <d v="2016-06-03T05:00:00"/>
    <x v="1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d v="2012-08-14T05:00:00"/>
    <d v="2012-08-15T05:00:00"/>
    <x v="1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d v="2017-11-28T06:00:00"/>
    <d v="2017-12-08T06:00:00"/>
    <x v="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d v="2016-01-09T06:00:00"/>
    <d v="2016-01-11T06:00:00"/>
    <x v="2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d v="2018-04-16T05:00:00"/>
    <d v="2018-04-21T05:00:00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d v="2012-08-27T05:00:00"/>
    <d v="2012-09-06T05:00:00"/>
    <x v="1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d v="2016-05-27T05:00:00"/>
    <d v="2016-05-29T05:00:00"/>
    <x v="11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d v="2017-11-29T06:00:00"/>
    <d v="2017-12-25T06:00:00"/>
    <x v="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d v="2014-02-10T06:00:00"/>
    <d v="2014-02-12T06:00:00"/>
    <x v="1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d v="2019-05-04T05:00:00"/>
    <d v="2019-06-01T05:00:00"/>
    <x v="11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d v="2019-01-21T06:00:00"/>
    <d v="2019-02-03T06:00:00"/>
    <x v="2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d v="2012-11-24T06:00:00"/>
    <d v="2012-12-09T06:00:00"/>
    <x v="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d v="2018-07-29T05:00:00"/>
    <d v="2018-08-11T05:00:00"/>
    <x v="8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d v="2017-02-28T06:00:00"/>
    <d v="2017-03-13T05:00:00"/>
    <x v="1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d v="2014-02-28T06:00:00"/>
    <d v="2014-03-17T05:00:00"/>
    <x v="1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d v="2014-09-10T05:00:00"/>
    <d v="2014-10-05T05:00:00"/>
    <x v="3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d v="2010-06-19T05:00:00"/>
    <d v="2010-07-21T05:00:00"/>
    <x v="5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d v="2017-07-25T05:00:00"/>
    <d v="2017-08-06T05:00:00"/>
    <x v="8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d v="2010-12-13T06:00:00"/>
    <d v="2011-01-10T06:00:00"/>
    <x v="7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d v="2011-05-03T05:00:00"/>
    <d v="2011-05-15T05:00:00"/>
    <x v="11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d v="2018-08-28T05:00:00"/>
    <d v="2018-09-22T05:00:00"/>
    <x v="1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d v="2015-06-09T05:00:00"/>
    <d v="2015-06-24T05:00:00"/>
    <x v="5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d v="2018-01-03T06:00:00"/>
    <d v="2018-03-03T06:00:00"/>
    <x v="2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d v="2012-03-26T05:00:00"/>
    <d v="2012-04-29T05:00:00"/>
    <x v="6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d v="2015-10-22T05:00:00"/>
    <d v="2015-11-25T06:00:00"/>
    <x v="4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d v="2011-02-14T06:00:00"/>
    <d v="2011-02-25T06:00:00"/>
    <x v="1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d v="2013-06-23T05:00:00"/>
    <d v="2013-06-29T05:00:00"/>
    <x v="5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d v="2015-02-28T06:00:00"/>
    <d v="2015-03-06T06:00:00"/>
    <x v="1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d v="2010-02-05T06:00:00"/>
    <d v="2010-02-16T06:00:00"/>
    <x v="1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d v="2011-03-27T05:00:00"/>
    <d v="2011-05-20T05:00:00"/>
    <x v="6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d v="2018-09-27T05:00:00"/>
    <d v="2018-10-06T05:00:00"/>
    <x v="3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d v="2014-03-17T05:00:00"/>
    <d v="2014-05-01T05:00:00"/>
    <x v="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d v="2014-07-16T05:00:00"/>
    <d v="2014-07-18T05:00:00"/>
    <x v="8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d v="2016-02-19T06:00:00"/>
    <d v="2016-03-06T06:00:00"/>
    <x v="1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d v="2018-06-15T05:00:00"/>
    <d v="2018-06-18T05:00:00"/>
    <x v="5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d v="2018-08-26T05:00:00"/>
    <d v="2018-09-01T05:00:00"/>
    <x v="1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d v="2012-01-22T06:00:00"/>
    <d v="2012-01-25T06:00:00"/>
    <x v="2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d v="2018-05-15T05:00:00"/>
    <d v="2018-06-21T05:00:00"/>
    <x v="11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d v="2018-07-21T05:00:00"/>
    <d v="2018-08-26T05:00:00"/>
    <x v="8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d v="2018-01-07T06:00:00"/>
    <d v="2018-01-10T06:00:00"/>
    <x v="2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d v="2010-06-12T05:00:00"/>
    <d v="2010-06-21T05:00:00"/>
    <x v="5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d v="2012-02-09T06:00:00"/>
    <d v="2012-02-12T06:00:00"/>
    <x v="1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d v="2011-11-19T06:00:00"/>
    <d v="2011-12-04T06:00:00"/>
    <x v="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d v="2012-05-02T05:00:00"/>
    <d v="2012-06-04T05:00:00"/>
    <x v="11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d v="2011-07-16T05:00:00"/>
    <d v="2011-07-26T05:00:00"/>
    <x v="8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d v="2011-06-20T05:00:00"/>
    <d v="2011-06-25T05:00:00"/>
    <x v="5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d v="2019-11-18T06:00:00"/>
    <d v="2019-12-15T06:00:00"/>
    <x v="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d v="2011-06-18T05:00:00"/>
    <d v="2011-07-19T05:00:00"/>
    <x v="5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d v="2012-04-24T05:00:00"/>
    <d v="2012-05-11T05:00:00"/>
    <x v="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d v="2012-02-05T06:00:00"/>
    <d v="2012-02-28T06:00:00"/>
    <x v="1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d v="2018-04-21T05:00:00"/>
    <d v="2018-04-28T05:00:00"/>
    <x v="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d v="2013-03-01T06:00:00"/>
    <d v="2013-03-19T05:00:00"/>
    <x v="6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d v="2019-02-19T06:00:00"/>
    <d v="2019-03-01T06:00:00"/>
    <x v="1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d v="2010-03-21T05:00:00"/>
    <d v="2010-03-29T05:00:00"/>
    <x v="6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d v="2011-08-01T05:00:00"/>
    <d v="2011-08-05T05:00:00"/>
    <x v="1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d v="2015-06-17T05:00:00"/>
    <d v="2015-07-10T05:00:00"/>
    <x v="5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d v="2016-08-19T05:00:00"/>
    <d v="2016-08-24T05:00:00"/>
    <x v="1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d v="2014-09-15T05:00:00"/>
    <d v="2014-09-24T05:00:00"/>
    <x v="3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d v="2011-05-08T05:00:00"/>
    <d v="2011-05-09T05:00:00"/>
    <x v="11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d v="2018-10-09T05:00:00"/>
    <d v="2018-10-15T05:00:00"/>
    <x v="4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d v="2013-10-12T05:00:00"/>
    <d v="2013-10-23T05:00:00"/>
    <x v="4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d v="2010-06-21T05:00:00"/>
    <d v="2010-07-05T05:00:00"/>
    <x v="5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d v="2015-08-24T05:00:00"/>
    <d v="2015-09-18T05:00:00"/>
    <x v="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d v="2017-11-01T05:00:00"/>
    <d v="2017-11-19T06:00:00"/>
    <x v="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d v="2018-09-03T05:00:00"/>
    <d v="2018-09-08T05:00:00"/>
    <x v="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d v="2014-01-08T06:00:00"/>
    <d v="2014-01-13T06:00:00"/>
    <x v="2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d v="2010-04-23T05:00:00"/>
    <d v="2010-05-31T05:00:00"/>
    <x v="9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d v="2011-01-13T06:00:00"/>
    <d v="2011-01-14T06:00:00"/>
    <x v="2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d v="2019-06-08T05:00:00"/>
    <d v="2019-07-02T05:00:00"/>
    <x v="5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d v="2016-07-26T05:00:00"/>
    <d v="2016-07-27T05:00:00"/>
    <x v="8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d v="2020-01-15T06:00:00"/>
    <d v="2020-02-08T06:00:00"/>
    <x v="2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d v="2017-02-22T06:00:00"/>
    <d v="2017-03-03T06:00:00"/>
    <x v="1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d v="2019-07-21T05:00:00"/>
    <d v="2019-07-23T05:00:00"/>
    <x v="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d v="2015-07-09T05:00:00"/>
    <d v="2015-08-07T05:00:00"/>
    <x v="8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d v="2015-01-21T06:00:00"/>
    <d v="2015-01-25T06:00:00"/>
    <x v="2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d v="2010-05-25T05:00:00"/>
    <d v="2010-06-30T05:00:00"/>
    <x v="1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d v="2014-05-04T05:00:00"/>
    <d v="2014-05-06T05:00:00"/>
    <x v="1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d v="2010-06-06T05:00:00"/>
    <d v="2010-07-14T05:00:00"/>
    <x v="5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d v="2010-08-26T05:00:00"/>
    <d v="2010-09-13T05:00:00"/>
    <x v="1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d v="2015-07-17T05:00:00"/>
    <d v="2015-09-02T05:00:00"/>
    <x v="8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d v="2017-04-11T05:00:00"/>
    <d v="2017-04-30T05:00:00"/>
    <x v="9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d v="2014-03-12T05:00:00"/>
    <d v="2014-03-19T05:00:00"/>
    <x v="6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d v="2019-06-24T05:00:00"/>
    <d v="2019-06-25T05:00:00"/>
    <x v="5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d v="2011-12-03T06:00:00"/>
    <d v="2012-01-16T06:00:00"/>
    <x v="7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d v="2010-05-21T05:00:00"/>
    <d v="2010-07-01T05:00:00"/>
    <x v="11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d v="2015-06-15T05:00:00"/>
    <d v="2015-06-19T05:00:00"/>
    <x v="5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d v="2013-07-11T05:00:00"/>
    <d v="2013-08-10T05:00:00"/>
    <x v="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d v="2018-02-03T06:00:00"/>
    <d v="2018-02-12T06:00:00"/>
    <x v="1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d v="2011-07-14T05:00:00"/>
    <d v="2011-07-17T05:00:00"/>
    <x v="8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d v="2019-04-28T05:00:00"/>
    <d v="2019-04-30T05:00:00"/>
    <x v="9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d v="2019-12-16T06:00:00"/>
    <d v="2019-12-22T06:00:00"/>
    <x v="7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d v="2013-10-07T05:00:00"/>
    <d v="2013-10-25T05:00:00"/>
    <x v="4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d v="2014-09-19T05:00:00"/>
    <d v="2014-09-20T05:00:00"/>
    <x v="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d v="2018-07-17T05:00:00"/>
    <d v="2018-08-19T05:00:00"/>
    <x v="8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d v="2016-01-30T06:00:00"/>
    <d v="2016-03-12T06:00:00"/>
    <x v="2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d v="2012-05-05T05:00:00"/>
    <d v="2012-05-20T05:00:00"/>
    <x v="11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d v="2012-10-04T05:00:00"/>
    <d v="2012-10-08T05:00:00"/>
    <x v="4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d v="2013-09-19T05:00:00"/>
    <d v="2013-09-22T05:00:00"/>
    <x v="3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d v="2017-05-13T05:00:00"/>
    <d v="2017-06-18T05:00:00"/>
    <x v="11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d v="2011-04-27T05:00:00"/>
    <d v="2011-05-04T05:00:00"/>
    <x v="9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d v="2012-05-02T05:00:00"/>
    <d v="2012-05-13T05:00:00"/>
    <x v="11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d v="2018-06-04T05:00:00"/>
    <d v="2018-07-01T05:00:00"/>
    <x v="5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d v="2015-01-22T06:00:00"/>
    <d v="2015-01-23T06:00:00"/>
    <x v="2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d v="2019-09-09T05:00:00"/>
    <d v="2019-09-11T05:00:00"/>
    <x v="3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d v="2012-09-05T05:00:00"/>
    <d v="2012-09-18T05:00:00"/>
    <x v="3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d v="2019-05-12T05:00:00"/>
    <d v="2019-05-25T05:00:00"/>
    <x v="11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d v="2013-08-04T05:00:00"/>
    <d v="2013-08-16T05:00:00"/>
    <x v="1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d v="2017-08-29T05:00:00"/>
    <d v="2017-09-07T05:00:00"/>
    <x v="1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d v="2014-12-18T06:00:00"/>
    <d v="2014-12-27T06:00:00"/>
    <x v="7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d v="2011-06-28T05:00:00"/>
    <d v="2011-07-22T05:00:00"/>
    <x v="5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d v="2012-07-27T05:00:00"/>
    <d v="2012-08-07T05:00:00"/>
    <x v="8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d v="2017-10-14T05:00:00"/>
    <d v="2017-11-15T06:00:00"/>
    <x v="4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d v="2019-02-07T06:00:00"/>
    <d v="2019-02-27T06:00:00"/>
    <x v="1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d v="2012-02-12T06:00:00"/>
    <d v="2012-02-26T06:00:00"/>
    <x v="1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d v="2018-12-09T06:00:00"/>
    <d v="2018-12-18T06:00:00"/>
    <x v="7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d v="2010-07-14T05:00:00"/>
    <d v="2010-07-15T05:00:00"/>
    <x v="8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d v="2019-10-31T05:00:00"/>
    <d v="2019-11-11T06:00:00"/>
    <x v="4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d v="2017-09-22T05:00:00"/>
    <d v="2017-10-04T05:00:00"/>
    <x v="3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d v="2016-05-12T05:00:00"/>
    <d v="2016-05-16T05:00:00"/>
    <x v="11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d v="2012-07-12T05:00:00"/>
    <d v="2012-08-10T05:00:00"/>
    <x v="8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d v="2013-12-29T06:00:00"/>
    <d v="2014-01-07T06:00:00"/>
    <x v="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d v="2017-05-03T05:00:00"/>
    <d v="2017-05-17T05:00:00"/>
    <x v="11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d v="2015-02-25T06:00:00"/>
    <d v="2015-03-04T06:00:00"/>
    <x v="1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d v="2014-06-28T05:00:00"/>
    <d v="2014-06-30T05:00:00"/>
    <x v="5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d v="2014-03-11T05:00:00"/>
    <d v="2014-03-14T05:00:00"/>
    <x v="6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d v="2013-04-08T05:00:00"/>
    <d v="2013-04-21T05:00:00"/>
    <x v="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d v="2016-02-22T06:00:00"/>
    <d v="2016-02-28T06:00:00"/>
    <x v="1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d v="2015-07-24T05:00:00"/>
    <d v="2015-07-31T05:00:00"/>
    <x v="8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d v="2019-07-22T05:00:00"/>
    <d v="2019-07-25T05:00:00"/>
    <x v="8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d v="2015-11-26T06:00:00"/>
    <d v="2015-12-05T06:00:00"/>
    <x v="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d v="2018-06-12T05:00:00"/>
    <d v="2018-07-18T05:00:00"/>
    <x v="5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d v="2011-05-07T05:00:00"/>
    <d v="2011-05-24T05:00:00"/>
    <x v="11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d v="2012-12-01T06:00:00"/>
    <d v="2012-12-23T06:00:00"/>
    <x v="7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d v="2011-01-09T06:00:00"/>
    <d v="2011-02-13T06:00:00"/>
    <x v="2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d v="2011-01-25T06:00:00"/>
    <d v="2011-01-28T06:00:00"/>
    <x v="2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d v="2014-09-24T05:00:00"/>
    <d v="2014-10-29T05:00:00"/>
    <x v="3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d v="2017-02-10T06:00:00"/>
    <d v="2017-03-01T06:00:00"/>
    <x v="1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d v="2012-04-05T05:00:00"/>
    <d v="2012-04-20T05:00:00"/>
    <x v="9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d v="2011-06-16T05:00:00"/>
    <d v="2011-06-18T05:00:00"/>
    <x v="5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d v="2014-09-26T05:00:00"/>
    <d v="2014-10-03T05:00:00"/>
    <x v="3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d v="2014-12-12T06:00:00"/>
    <d v="2014-12-22T06:00:00"/>
    <x v="7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d v="2015-04-18T05:00:00"/>
    <d v="2015-05-07T05:00:00"/>
    <x v="9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d v="2019-04-16T05:00:00"/>
    <d v="2019-04-21T05:00:00"/>
    <x v="9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d v="2016-12-26T06:00:00"/>
    <d v="2016-12-27T06:00:00"/>
    <x v="7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d v="2016-08-09T05:00:00"/>
    <d v="2016-08-23T05:00:00"/>
    <x v="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d v="2015-12-20T06:00:00"/>
    <d v="2016-01-25T06:00:00"/>
    <x v="7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d v="2012-09-22T05:00:00"/>
    <d v="2012-10-16T05:00:00"/>
    <x v="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d v="2012-11-25T06:00:00"/>
    <d v="2012-11-27T06:00:00"/>
    <x v="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d v="2015-12-22T06:00:00"/>
    <d v="2015-12-26T06:00:00"/>
    <x v="7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d v="2012-02-16T06:00:00"/>
    <d v="2012-02-19T06:00:00"/>
    <x v="1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d v="2010-06-21T05:00:00"/>
    <d v="2010-07-13T05:00:00"/>
    <x v="5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d v="2010-06-28T05:00:00"/>
    <d v="2010-07-26T05:00:00"/>
    <x v="5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d v="2016-02-08T06:00:00"/>
    <d v="2016-03-16T05:00:00"/>
    <x v="1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d v="2011-02-17T06:00:00"/>
    <d v="2011-02-21T06:00:00"/>
    <x v="1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d v="2013-11-14T06:00:00"/>
    <d v="2013-12-05T06:00:00"/>
    <x v="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d v="2011-03-05T06:00:00"/>
    <d v="2011-03-11T06:00:00"/>
    <x v="6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d v="2015-05-11T05:00:00"/>
    <d v="2015-05-16T05:00:00"/>
    <x v="1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d v="2010-01-25T06:00:00"/>
    <d v="2010-03-06T06:00:00"/>
    <x v="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d v="2017-06-15T05:00:00"/>
    <d v="2017-06-17T05:00:00"/>
    <x v="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d v="2012-04-06T05:00:00"/>
    <d v="2012-05-13T05:00:00"/>
    <x v="9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d v="2011-01-01T06:00:00"/>
    <d v="2011-01-16T06:00:00"/>
    <x v="2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d v="2019-12-22T06:00:00"/>
    <d v="2019-12-29T06:00:00"/>
    <x v="7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d v="2011-05-09T05:00:00"/>
    <d v="2011-05-10T05:00:00"/>
    <x v="11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d v="2013-10-08T05:00:00"/>
    <d v="2013-10-14T05:00:00"/>
    <x v="4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d v="2014-06-02T05:00:00"/>
    <d v="2014-06-11T05:00:00"/>
    <x v="5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d v="2010-12-10T06:00:00"/>
    <d v="2010-12-12T06:00:00"/>
    <x v="7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d v="2013-05-18T05:00:00"/>
    <d v="2013-05-19T05:00:00"/>
    <x v="11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d v="2015-11-29T06:00:00"/>
    <d v="2016-01-07T06:00:00"/>
    <x v="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d v="2011-01-28T06:00:00"/>
    <d v="2011-02-03T06:00:00"/>
    <x v="2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d v="2018-02-07T06:00:00"/>
    <d v="2018-03-11T06:00:00"/>
    <x v="1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d v="2016-11-12T06:00:00"/>
    <d v="2016-12-04T06:00:00"/>
    <x v="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d v="2015-03-15T05:00:00"/>
    <d v="2015-03-21T05:00:00"/>
    <x v="6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d v="2015-10-30T05:00:00"/>
    <d v="2015-11-04T06:00:00"/>
    <x v="4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d v="2017-12-25T06:00:00"/>
    <d v="2018-01-27T06:00:00"/>
    <x v="7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d v="2011-07-19T05:00:00"/>
    <d v="2011-07-21T05:00:00"/>
    <x v="8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d v="2019-08-04T05:00:00"/>
    <d v="2019-08-19T05:00:00"/>
    <x v="1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d v="2019-09-08T05:00:00"/>
    <d v="2019-10-04T05:00:00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d v="2013-12-06T06:00:00"/>
    <d v="2014-01-01T06:00:00"/>
    <x v="7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d v="2011-04-05T05:00:00"/>
    <d v="2011-04-19T05:00:00"/>
    <x v="9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d v="2017-04-27T05:00:00"/>
    <d v="2017-05-11T05:00:00"/>
    <x v="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d v="2016-11-12T06:00:00"/>
    <d v="2016-12-03T06:00:00"/>
    <x v="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d v="2019-04-16T05:00:00"/>
    <d v="2019-04-21T05:00:00"/>
    <x v="9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d v="2016-03-03T06:00:00"/>
    <d v="2016-03-25T05:00:00"/>
    <x v="6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d v="2014-09-25T05:00:00"/>
    <d v="2014-09-29T05:00:00"/>
    <x v="3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d v="2018-05-07T05:00:00"/>
    <d v="2018-05-21T05:00:00"/>
    <x v="11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d v="2015-12-24T06:00:00"/>
    <d v="2016-01-10T06:00:00"/>
    <x v="7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d v="2014-10-17T05:00:00"/>
    <d v="2014-10-23T05:00:00"/>
    <x v="4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d v="2018-11-04T05:00:00"/>
    <d v="2018-12-03T06:00:00"/>
    <x v="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d v="2013-01-02T06:00:00"/>
    <d v="2013-02-01T06:00:00"/>
    <x v="2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d v="2014-01-20T06:00:00"/>
    <d v="2014-01-25T06:00:00"/>
    <x v="2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d v="2010-02-11T06:00:00"/>
    <d v="2010-02-25T06:00:00"/>
    <x v="1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d v="2016-06-29T05:00:00"/>
    <d v="2016-07-06T05:00: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D4730-E55E-604C-8118-5A256C9A098C}" name="PivotTable2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6">
    <chartFormat chart="0" format="1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40E90-08CC-BF49-B1F9-BA01A295E44B}" name="PivotTable3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1" colPageCount="1"/>
  <pivotFields count="18">
    <pivotField showAll="0"/>
    <pivotField showAll="0"/>
    <pivotField dataField="1"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745"/>
        <item x="389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691"/>
        <item x="503"/>
        <item x="666"/>
        <item x="433"/>
        <item x="680"/>
        <item x="318"/>
        <item x="257"/>
        <item x="338"/>
        <item x="564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09"/>
        <item x="238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50"/>
        <item x="96"/>
        <item x="782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983"/>
        <item x="558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641"/>
        <item x="568"/>
        <item x="91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8"/>
        <item x="646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8"/>
        <item x="204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432"/>
        <item x="669"/>
        <item x="859"/>
        <item x="363"/>
        <item x="237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791"/>
        <item x="911"/>
        <item x="502"/>
        <item x="200"/>
        <item x="101"/>
        <item x="631"/>
        <item x="709"/>
        <item x="990"/>
        <item x="40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673"/>
        <item x="450"/>
        <item x="587"/>
        <item x="190"/>
        <item x="844"/>
        <item x="249"/>
        <item x="508"/>
        <item x="465"/>
        <item x="597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813"/>
        <item x="322"/>
        <item x="404"/>
        <item x="342"/>
        <item x="706"/>
        <item x="44"/>
        <item x="729"/>
        <item x="382"/>
        <item t="default"/>
      </items>
    </pivotField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blurb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70C20-D021-C24A-9AF4-0D4B733D7B29}" name="PivotTable5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7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/>
    <pivotField numFmtId="164" showAll="0"/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workbookViewId="0">
      <pane ySplit="1" topLeftCell="A2" activePane="bottomLeft" state="frozen"/>
      <selection pane="bottomLeft" activeCell="X13" sqref="X13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" style="6" customWidth="1"/>
    <col min="16" max="16" width="17.5" customWidth="1"/>
    <col min="17" max="17" width="15" customWidth="1"/>
    <col min="18" max="18" width="14.5" customWidth="1"/>
    <col min="19" max="19" width="22" customWidth="1"/>
    <col min="20" max="20" width="20.33203125" customWidth="1"/>
    <col min="21" max="21" width="13" customWidth="1"/>
    <col min="22" max="22" width="12.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  <c r="U1" s="1" t="s">
        <v>2096</v>
      </c>
      <c r="V1" s="1" t="s">
        <v>2109</v>
      </c>
    </row>
    <row r="2" spans="1:22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(E2/D2)*100</f>
        <v>0</v>
      </c>
      <c r="P2" s="6" t="e">
        <f>E2/G2</f>
        <v>#DIV/0!</v>
      </c>
      <c r="Q2" t="str">
        <f>LEFT(N2, SEARCH("/", N2)-1)</f>
        <v>food</v>
      </c>
      <c r="R2" t="str">
        <f>RIGHT(N2, LEN(N2)-SEARCH("/", N2))</f>
        <v>food trucks</v>
      </c>
      <c r="S2" s="10">
        <f>(J2/86400)+DATE(1970,1,1)</f>
        <v>42336.25</v>
      </c>
      <c r="T2" s="10">
        <f>(K2/86400)+DATE(1970,1,1)</f>
        <v>42353.25</v>
      </c>
      <c r="U2" t="str">
        <f>TEXT(S2, "mmm")</f>
        <v>Nov</v>
      </c>
      <c r="V2">
        <f>YEAR(S2)</f>
        <v>2015</v>
      </c>
    </row>
    <row r="3" spans="1:22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(E3/D3)*100</f>
        <v>1040</v>
      </c>
      <c r="P3" s="6">
        <f t="shared" ref="P3:P66" si="1">E3/G3</f>
        <v>92.151898734177209</v>
      </c>
      <c r="Q3" t="str">
        <f t="shared" ref="Q3:Q66" si="2">LEFT(N3, SEARCH("/", N3)-1)</f>
        <v>music</v>
      </c>
      <c r="R3" t="str">
        <f t="shared" ref="R3:R66" si="3">RIGHT(N3, LEN(N3)-SEARCH("/", N3))</f>
        <v>rock</v>
      </c>
      <c r="S3" s="10">
        <f t="shared" ref="S3:S66" si="4">(J3/86400)+DATE(1970,1,1)</f>
        <v>41870.208333333336</v>
      </c>
      <c r="T3" s="10">
        <f t="shared" ref="T3:T66" si="5">(K3/86400)+DATE(1970,1,1)</f>
        <v>41872.208333333336</v>
      </c>
      <c r="U3" t="str">
        <f t="shared" ref="U3:U66" si="6">TEXT(S3, "mmm")</f>
        <v>Aug</v>
      </c>
      <c r="V3">
        <f t="shared" ref="V3:V66" si="7">YEAR(S3)</f>
        <v>2014</v>
      </c>
    </row>
    <row r="4" spans="1:22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131.4787822878229</v>
      </c>
      <c r="P4" s="6">
        <f t="shared" si="1"/>
        <v>100.01614035087719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  <c r="U4" t="str">
        <f t="shared" si="6"/>
        <v>Nov</v>
      </c>
      <c r="V4">
        <f t="shared" si="7"/>
        <v>2013</v>
      </c>
    </row>
    <row r="5" spans="1:22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58.976190476190467</v>
      </c>
      <c r="P5" s="6">
        <f t="shared" si="1"/>
        <v>103.20833333333333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  <c r="U5" t="str">
        <f t="shared" si="6"/>
        <v>Aug</v>
      </c>
      <c r="V5">
        <f t="shared" si="7"/>
        <v>2019</v>
      </c>
    </row>
    <row r="6" spans="1:22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69.276315789473685</v>
      </c>
      <c r="P6" s="6">
        <f t="shared" si="1"/>
        <v>99.339622641509436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  <c r="U6" t="str">
        <f t="shared" si="6"/>
        <v>Jan</v>
      </c>
      <c r="V6">
        <f t="shared" si="7"/>
        <v>2019</v>
      </c>
    </row>
    <row r="7" spans="1:22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173.61842105263159</v>
      </c>
      <c r="P7" s="6">
        <f t="shared" si="1"/>
        <v>75.833333333333329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  <c r="U7" t="str">
        <f t="shared" si="6"/>
        <v>Aug</v>
      </c>
      <c r="V7">
        <f t="shared" si="7"/>
        <v>2012</v>
      </c>
    </row>
    <row r="8" spans="1:22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20.961538461538463</v>
      </c>
      <c r="P8" s="6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  <c r="U8" t="str">
        <f t="shared" si="6"/>
        <v>Sep</v>
      </c>
      <c r="V8">
        <f t="shared" si="7"/>
        <v>2017</v>
      </c>
    </row>
    <row r="9" spans="1:22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327.57777777777778</v>
      </c>
      <c r="P9" s="6">
        <f t="shared" si="1"/>
        <v>64.93832599118943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  <c r="U9" t="str">
        <f t="shared" si="6"/>
        <v>Aug</v>
      </c>
      <c r="V9">
        <f t="shared" si="7"/>
        <v>2015</v>
      </c>
    </row>
    <row r="10" spans="1:22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19.932788374205266</v>
      </c>
      <c r="P10" s="6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  <c r="U10" t="str">
        <f t="shared" si="6"/>
        <v>Aug</v>
      </c>
      <c r="V10">
        <f t="shared" si="7"/>
        <v>2010</v>
      </c>
    </row>
    <row r="11" spans="1:22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51.741935483870968</v>
      </c>
      <c r="P11" s="6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  <c r="U11" t="str">
        <f t="shared" si="6"/>
        <v>Sep</v>
      </c>
      <c r="V11">
        <f t="shared" si="7"/>
        <v>2013</v>
      </c>
    </row>
    <row r="12" spans="1:22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266.11538461538464</v>
      </c>
      <c r="P12" s="6">
        <f t="shared" si="1"/>
        <v>62.9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  <c r="U12" t="str">
        <f t="shared" si="6"/>
        <v>Aug</v>
      </c>
      <c r="V12">
        <f t="shared" si="7"/>
        <v>2010</v>
      </c>
    </row>
    <row r="13" spans="1:22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48.095238095238095</v>
      </c>
      <c r="P13" s="6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  <c r="U13" t="str">
        <f t="shared" si="6"/>
        <v>Sep</v>
      </c>
      <c r="V13">
        <f t="shared" si="7"/>
        <v>2010</v>
      </c>
    </row>
    <row r="14" spans="1:22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89.349206349206341</v>
      </c>
      <c r="P14" s="6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  <c r="U14" t="str">
        <f t="shared" si="6"/>
        <v>Oct</v>
      </c>
      <c r="V14">
        <f t="shared" si="7"/>
        <v>2019</v>
      </c>
    </row>
    <row r="15" spans="1:22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245.11904761904765</v>
      </c>
      <c r="P15" s="6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  <c r="U15" t="str">
        <f t="shared" si="6"/>
        <v>Jun</v>
      </c>
      <c r="V15">
        <f t="shared" si="7"/>
        <v>2016</v>
      </c>
    </row>
    <row r="16" spans="1:22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66.769503546099301</v>
      </c>
      <c r="P16" s="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  <c r="U16" t="str">
        <f t="shared" si="6"/>
        <v>Mar</v>
      </c>
      <c r="V16">
        <f t="shared" si="7"/>
        <v>2012</v>
      </c>
    </row>
    <row r="17" spans="1:22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47.307881773399011</v>
      </c>
      <c r="P17" s="6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  <c r="U17" t="str">
        <f t="shared" si="6"/>
        <v>Dec</v>
      </c>
      <c r="V17">
        <f t="shared" si="7"/>
        <v>2019</v>
      </c>
    </row>
    <row r="18" spans="1:22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649.47058823529414</v>
      </c>
      <c r="P18" s="6">
        <f t="shared" si="1"/>
        <v>110.41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  <c r="U18" t="str">
        <f t="shared" si="6"/>
        <v>Jan</v>
      </c>
      <c r="V18">
        <f t="shared" si="7"/>
        <v>2014</v>
      </c>
    </row>
    <row r="19" spans="1:22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159.39125295508273</v>
      </c>
      <c r="P19" s="6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  <c r="U19" t="str">
        <f t="shared" si="6"/>
        <v>Jan</v>
      </c>
      <c r="V19">
        <f t="shared" si="7"/>
        <v>2011</v>
      </c>
    </row>
    <row r="20" spans="1:22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66.912087912087912</v>
      </c>
      <c r="P20" s="6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  <c r="U20" t="str">
        <f t="shared" si="6"/>
        <v>Sep</v>
      </c>
      <c r="V20">
        <f t="shared" si="7"/>
        <v>2018</v>
      </c>
    </row>
    <row r="21" spans="1:22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48.529600000000002</v>
      </c>
      <c r="P21" s="6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  <c r="U21" t="str">
        <f t="shared" si="6"/>
        <v>Mar</v>
      </c>
      <c r="V21">
        <f t="shared" si="7"/>
        <v>2019</v>
      </c>
    </row>
    <row r="22" spans="1:22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112.24279210925646</v>
      </c>
      <c r="P22" s="6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  <c r="U22" t="str">
        <f t="shared" si="6"/>
        <v>Jul</v>
      </c>
      <c r="V22">
        <f t="shared" si="7"/>
        <v>2014</v>
      </c>
    </row>
    <row r="23" spans="1:22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40.992553191489364</v>
      </c>
      <c r="P23" s="6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  <c r="U23" t="str">
        <f t="shared" si="6"/>
        <v>Aug</v>
      </c>
      <c r="V23">
        <f t="shared" si="7"/>
        <v>2011</v>
      </c>
    </row>
    <row r="24" spans="1:22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128.07106598984771</v>
      </c>
      <c r="P24" s="6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  <c r="U24" t="str">
        <f t="shared" si="6"/>
        <v>Apr</v>
      </c>
      <c r="V24">
        <f t="shared" si="7"/>
        <v>2018</v>
      </c>
    </row>
    <row r="25" spans="1:22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332.04444444444448</v>
      </c>
      <c r="P25" s="6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  <c r="U25" t="str">
        <f t="shared" si="6"/>
        <v>Feb</v>
      </c>
      <c r="V25">
        <f t="shared" si="7"/>
        <v>2019</v>
      </c>
    </row>
    <row r="26" spans="1:22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112.83225108225108</v>
      </c>
      <c r="P26" s="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  <c r="U26" t="str">
        <f t="shared" si="6"/>
        <v>Jun</v>
      </c>
      <c r="V26">
        <f t="shared" si="7"/>
        <v>2014</v>
      </c>
    </row>
    <row r="27" spans="1:22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216.43636363636364</v>
      </c>
      <c r="P27" s="6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  <c r="U27" t="str">
        <f t="shared" si="6"/>
        <v>May</v>
      </c>
      <c r="V27">
        <f t="shared" si="7"/>
        <v>2011</v>
      </c>
    </row>
    <row r="28" spans="1:22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48.199069767441863</v>
      </c>
      <c r="P28" s="6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  <c r="U28" t="str">
        <f t="shared" si="6"/>
        <v>Jul</v>
      </c>
      <c r="V28">
        <f t="shared" si="7"/>
        <v>2018</v>
      </c>
    </row>
    <row r="29" spans="1:22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79.95</v>
      </c>
      <c r="P29" s="6">
        <f t="shared" si="1"/>
        <v>106.6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  <c r="U29" t="str">
        <f t="shared" si="6"/>
        <v>Oct</v>
      </c>
      <c r="V29">
        <f t="shared" si="7"/>
        <v>2015</v>
      </c>
    </row>
    <row r="30" spans="1:22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105.22553516819573</v>
      </c>
      <c r="P30" s="6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  <c r="U30" t="str">
        <f t="shared" si="6"/>
        <v>Feb</v>
      </c>
      <c r="V30">
        <f t="shared" si="7"/>
        <v>2010</v>
      </c>
    </row>
    <row r="31" spans="1:22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328.89978213507629</v>
      </c>
      <c r="P31" s="6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  <c r="U31" t="str">
        <f t="shared" si="6"/>
        <v>Jul</v>
      </c>
      <c r="V31">
        <f t="shared" si="7"/>
        <v>2018</v>
      </c>
    </row>
    <row r="32" spans="1:22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160.61111111111111</v>
      </c>
      <c r="P32" s="6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  <c r="U32" t="str">
        <f t="shared" si="6"/>
        <v>May</v>
      </c>
      <c r="V32">
        <f t="shared" si="7"/>
        <v>2019</v>
      </c>
    </row>
    <row r="33" spans="1:22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310</v>
      </c>
      <c r="P33" s="6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  <c r="U33" t="str">
        <f t="shared" si="6"/>
        <v>Jan</v>
      </c>
      <c r="V33">
        <f t="shared" si="7"/>
        <v>2016</v>
      </c>
    </row>
    <row r="34" spans="1:22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86.807920792079202</v>
      </c>
      <c r="P34" s="6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  <c r="U34" t="str">
        <f t="shared" si="6"/>
        <v>Jan</v>
      </c>
      <c r="V34">
        <f t="shared" si="7"/>
        <v>2018</v>
      </c>
    </row>
    <row r="35" spans="1:22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377.82071713147411</v>
      </c>
      <c r="P35" s="6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  <c r="U35" t="str">
        <f t="shared" si="6"/>
        <v>Oct</v>
      </c>
      <c r="V35">
        <f t="shared" si="7"/>
        <v>2014</v>
      </c>
    </row>
    <row r="36" spans="1:22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150.80645161290323</v>
      </c>
      <c r="P36" s="6">
        <f t="shared" si="1"/>
        <v>85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  <c r="U36" t="str">
        <f t="shared" si="6"/>
        <v>Mar</v>
      </c>
      <c r="V36">
        <f t="shared" si="7"/>
        <v>2017</v>
      </c>
    </row>
    <row r="37" spans="1:22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150.30119521912351</v>
      </c>
      <c r="P37" s="6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  <c r="U37" t="str">
        <f t="shared" si="6"/>
        <v>Jan</v>
      </c>
      <c r="V37">
        <f t="shared" si="7"/>
        <v>2019</v>
      </c>
    </row>
    <row r="38" spans="1:22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157.28571428571431</v>
      </c>
      <c r="P38" s="6">
        <f t="shared" si="1"/>
        <v>68.8125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  <c r="U38" t="str">
        <f t="shared" si="6"/>
        <v>Feb</v>
      </c>
      <c r="V38">
        <f t="shared" si="7"/>
        <v>2011</v>
      </c>
    </row>
    <row r="39" spans="1:22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139.98765432098764</v>
      </c>
      <c r="P39" s="6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  <c r="U39" t="str">
        <f t="shared" si="6"/>
        <v>Oct</v>
      </c>
      <c r="V39">
        <f t="shared" si="7"/>
        <v>2019</v>
      </c>
    </row>
    <row r="40" spans="1:22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325.32258064516128</v>
      </c>
      <c r="P40" s="6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  <c r="U40" t="str">
        <f t="shared" si="6"/>
        <v>Oct</v>
      </c>
      <c r="V40">
        <f t="shared" si="7"/>
        <v>2010</v>
      </c>
    </row>
    <row r="41" spans="1:22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50.777777777777779</v>
      </c>
      <c r="P41" s="6">
        <f t="shared" si="1"/>
        <v>57.125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  <c r="U41" t="str">
        <f t="shared" si="6"/>
        <v>Feb</v>
      </c>
      <c r="V41">
        <f t="shared" si="7"/>
        <v>2013</v>
      </c>
    </row>
    <row r="42" spans="1:22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169.06818181818181</v>
      </c>
      <c r="P42" s="6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  <c r="U42" t="str">
        <f t="shared" si="6"/>
        <v>Jun</v>
      </c>
      <c r="V42">
        <f t="shared" si="7"/>
        <v>2010</v>
      </c>
    </row>
    <row r="43" spans="1:22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212.92857142857144</v>
      </c>
      <c r="P43" s="6">
        <f t="shared" si="1"/>
        <v>107.42342342342343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  <c r="U43" t="str">
        <f t="shared" si="6"/>
        <v>Sep</v>
      </c>
      <c r="V43">
        <f t="shared" si="7"/>
        <v>2012</v>
      </c>
    </row>
    <row r="44" spans="1:22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443.94444444444446</v>
      </c>
      <c r="P44" s="6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  <c r="U44" t="str">
        <f t="shared" si="6"/>
        <v>Jul</v>
      </c>
      <c r="V44">
        <f t="shared" si="7"/>
        <v>2011</v>
      </c>
    </row>
    <row r="45" spans="1:22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185.9390243902439</v>
      </c>
      <c r="P45" s="6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  <c r="U45" t="str">
        <f t="shared" si="6"/>
        <v>Jul</v>
      </c>
      <c r="V45">
        <f t="shared" si="7"/>
        <v>2014</v>
      </c>
    </row>
    <row r="46" spans="1:22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658.8125</v>
      </c>
      <c r="P46" s="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  <c r="U46" t="str">
        <f t="shared" si="6"/>
        <v>Mar</v>
      </c>
      <c r="V46">
        <f t="shared" si="7"/>
        <v>2019</v>
      </c>
    </row>
    <row r="47" spans="1:22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47.684210526315788</v>
      </c>
      <c r="P47" s="6">
        <f t="shared" si="1"/>
        <v>94.375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  <c r="U47" t="str">
        <f t="shared" si="6"/>
        <v>Nov</v>
      </c>
      <c r="V47">
        <f t="shared" si="7"/>
        <v>2016</v>
      </c>
    </row>
    <row r="48" spans="1:22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114.78378378378378</v>
      </c>
      <c r="P48" s="6">
        <f t="shared" si="1"/>
        <v>46.163043478260867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  <c r="U48" t="str">
        <f t="shared" si="6"/>
        <v>Jul</v>
      </c>
      <c r="V48">
        <f t="shared" si="7"/>
        <v>2010</v>
      </c>
    </row>
    <row r="49" spans="1:22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475.26666666666665</v>
      </c>
      <c r="P49" s="6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  <c r="U49" t="str">
        <f t="shared" si="6"/>
        <v>Mar</v>
      </c>
      <c r="V49">
        <f t="shared" si="7"/>
        <v>2014</v>
      </c>
    </row>
    <row r="50" spans="1:22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386.97297297297297</v>
      </c>
      <c r="P50" s="6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  <c r="U50" t="str">
        <f t="shared" si="6"/>
        <v>Jun</v>
      </c>
      <c r="V50">
        <f t="shared" si="7"/>
        <v>2015</v>
      </c>
    </row>
    <row r="51" spans="1:22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189.625</v>
      </c>
      <c r="P51" s="6">
        <f t="shared" si="1"/>
        <v>45.059405940594061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  <c r="U51" t="str">
        <f t="shared" si="6"/>
        <v>Oct</v>
      </c>
      <c r="V51">
        <f t="shared" si="7"/>
        <v>2019</v>
      </c>
    </row>
    <row r="52" spans="1:22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2</v>
      </c>
      <c r="P52" s="6">
        <f t="shared" si="1"/>
        <v>2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  <c r="U52" t="str">
        <f t="shared" si="6"/>
        <v>Aug</v>
      </c>
      <c r="V52">
        <f t="shared" si="7"/>
        <v>2013</v>
      </c>
    </row>
    <row r="53" spans="1:22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91.867805186590772</v>
      </c>
      <c r="P53" s="6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  <c r="U53" t="str">
        <f t="shared" si="6"/>
        <v>Mar</v>
      </c>
      <c r="V53">
        <f t="shared" si="7"/>
        <v>2012</v>
      </c>
    </row>
    <row r="54" spans="1:22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34.152777777777779</v>
      </c>
      <c r="P54" s="6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  <c r="U54" t="str">
        <f t="shared" si="6"/>
        <v>Sep</v>
      </c>
      <c r="V54">
        <f t="shared" si="7"/>
        <v>2010</v>
      </c>
    </row>
    <row r="55" spans="1:22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140.40909090909091</v>
      </c>
      <c r="P55" s="6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  <c r="U55" t="str">
        <f t="shared" si="6"/>
        <v>May</v>
      </c>
      <c r="V55">
        <f t="shared" si="7"/>
        <v>2014</v>
      </c>
    </row>
    <row r="56" spans="1:22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89.86666666666666</v>
      </c>
      <c r="P56" s="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  <c r="U56" t="str">
        <f t="shared" si="6"/>
        <v>Mar</v>
      </c>
      <c r="V56">
        <f t="shared" si="7"/>
        <v>2018</v>
      </c>
    </row>
    <row r="57" spans="1:22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177.96969696969697</v>
      </c>
      <c r="P57" s="6">
        <f t="shared" si="1"/>
        <v>89.664122137404576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  <c r="U57" t="str">
        <f t="shared" si="6"/>
        <v>Jul</v>
      </c>
      <c r="V57">
        <f t="shared" si="7"/>
        <v>2018</v>
      </c>
    </row>
    <row r="58" spans="1:22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143.66249999999999</v>
      </c>
      <c r="P58" s="6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  <c r="U58" t="str">
        <f t="shared" si="6"/>
        <v>Jan</v>
      </c>
      <c r="V58">
        <f t="shared" si="7"/>
        <v>2015</v>
      </c>
    </row>
    <row r="59" spans="1:22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215.27586206896552</v>
      </c>
      <c r="P59" s="6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  <c r="U59" t="str">
        <f t="shared" si="6"/>
        <v>Sep</v>
      </c>
      <c r="V59">
        <f t="shared" si="7"/>
        <v>2017</v>
      </c>
    </row>
    <row r="60" spans="1:22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227.11111111111114</v>
      </c>
      <c r="P60" s="6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  <c r="U60" t="str">
        <f t="shared" si="6"/>
        <v>Sep</v>
      </c>
      <c r="V60">
        <f t="shared" si="7"/>
        <v>2015</v>
      </c>
    </row>
    <row r="61" spans="1:22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275.07142857142861</v>
      </c>
      <c r="P61" s="6">
        <f t="shared" si="1"/>
        <v>30.0859375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  <c r="U61" t="str">
        <f t="shared" si="6"/>
        <v>Jun</v>
      </c>
      <c r="V61">
        <f t="shared" si="7"/>
        <v>2017</v>
      </c>
    </row>
    <row r="62" spans="1:22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144.37048832271762</v>
      </c>
      <c r="P62" s="6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  <c r="U62" t="str">
        <f t="shared" si="6"/>
        <v>Jul</v>
      </c>
      <c r="V62">
        <f t="shared" si="7"/>
        <v>2012</v>
      </c>
    </row>
    <row r="63" spans="1:22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92.74598393574297</v>
      </c>
      <c r="P63" s="6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  <c r="U63" t="str">
        <f t="shared" si="6"/>
        <v>Feb</v>
      </c>
      <c r="V63">
        <f t="shared" si="7"/>
        <v>2011</v>
      </c>
    </row>
    <row r="64" spans="1:22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722.6</v>
      </c>
      <c r="P64" s="6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  <c r="U64" t="str">
        <f t="shared" si="6"/>
        <v>Jun</v>
      </c>
      <c r="V64">
        <f t="shared" si="7"/>
        <v>2015</v>
      </c>
    </row>
    <row r="65" spans="1:22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11.851063829787234</v>
      </c>
      <c r="P65" s="6">
        <f t="shared" si="1"/>
        <v>111.4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  <c r="U65" t="str">
        <f t="shared" si="6"/>
        <v>Apr</v>
      </c>
      <c r="V65">
        <f t="shared" si="7"/>
        <v>2017</v>
      </c>
    </row>
    <row r="66" spans="1:22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97.642857142857139</v>
      </c>
      <c r="P66" s="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  <c r="U66" t="str">
        <f t="shared" si="6"/>
        <v>Jul</v>
      </c>
      <c r="V66">
        <f t="shared" si="7"/>
        <v>2018</v>
      </c>
    </row>
    <row r="67" spans="1:22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8">(E67/D67)*100</f>
        <v>236.14754098360655</v>
      </c>
      <c r="P67" s="6">
        <f t="shared" ref="P67:P130" si="9">E67/G67</f>
        <v>61.038135593220339</v>
      </c>
      <c r="Q67" t="str">
        <f t="shared" ref="Q67:Q130" si="10">LEFT(N67, SEARCH("/", N67)-1)</f>
        <v>theater</v>
      </c>
      <c r="R67" t="str">
        <f t="shared" ref="R67:R130" si="11">RIGHT(N67, LEN(N67)-SEARCH("/", N67))</f>
        <v>plays</v>
      </c>
      <c r="S67" s="10">
        <f t="shared" ref="S67:S130" si="12">(J67/86400)+DATE(1970,1,1)</f>
        <v>40570.25</v>
      </c>
      <c r="T67" s="10">
        <f t="shared" ref="T67:T130" si="13">(K67/86400)+DATE(1970,1,1)</f>
        <v>40577.25</v>
      </c>
      <c r="U67" t="str">
        <f t="shared" ref="U67:U130" si="14">TEXT(S67, "mmm")</f>
        <v>Jan</v>
      </c>
      <c r="V67">
        <f t="shared" ref="V67:V130" si="15">YEAR(S67)</f>
        <v>2011</v>
      </c>
    </row>
    <row r="68" spans="1:22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8"/>
        <v>45.068965517241381</v>
      </c>
      <c r="P68" s="6">
        <f t="shared" si="9"/>
        <v>108.91666666666667</v>
      </c>
      <c r="Q68" t="str">
        <f t="shared" si="10"/>
        <v>theater</v>
      </c>
      <c r="R68" t="str">
        <f t="shared" si="11"/>
        <v>plays</v>
      </c>
      <c r="S68" s="10">
        <f t="shared" si="12"/>
        <v>42102.208333333328</v>
      </c>
      <c r="T68" s="10">
        <f t="shared" si="13"/>
        <v>42107.208333333328</v>
      </c>
      <c r="U68" t="str">
        <f t="shared" si="14"/>
        <v>Apr</v>
      </c>
      <c r="V68">
        <f t="shared" si="15"/>
        <v>2015</v>
      </c>
    </row>
    <row r="69" spans="1:22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8"/>
        <v>162.38567493112947</v>
      </c>
      <c r="P69" s="6">
        <f t="shared" si="9"/>
        <v>29.001722017220171</v>
      </c>
      <c r="Q69" t="str">
        <f t="shared" si="10"/>
        <v>technology</v>
      </c>
      <c r="R69" t="str">
        <f t="shared" si="11"/>
        <v>wearables</v>
      </c>
      <c r="S69" s="10">
        <f t="shared" si="12"/>
        <v>40203.25</v>
      </c>
      <c r="T69" s="10">
        <f t="shared" si="13"/>
        <v>40208.25</v>
      </c>
      <c r="U69" t="str">
        <f t="shared" si="14"/>
        <v>Jan</v>
      </c>
      <c r="V69">
        <f t="shared" si="15"/>
        <v>2010</v>
      </c>
    </row>
    <row r="70" spans="1:22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8"/>
        <v>254.52631578947367</v>
      </c>
      <c r="P70" s="6">
        <f t="shared" si="9"/>
        <v>58.975609756097562</v>
      </c>
      <c r="Q70" t="str">
        <f t="shared" si="10"/>
        <v>theater</v>
      </c>
      <c r="R70" t="str">
        <f t="shared" si="11"/>
        <v>plays</v>
      </c>
      <c r="S70" s="10">
        <f t="shared" si="12"/>
        <v>42943.208333333328</v>
      </c>
      <c r="T70" s="10">
        <f t="shared" si="13"/>
        <v>42990.208333333328</v>
      </c>
      <c r="U70" t="str">
        <f t="shared" si="14"/>
        <v>Jul</v>
      </c>
      <c r="V70">
        <f t="shared" si="15"/>
        <v>2017</v>
      </c>
    </row>
    <row r="71" spans="1:22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8"/>
        <v>24.063291139240505</v>
      </c>
      <c r="P71" s="6">
        <f t="shared" si="9"/>
        <v>111.82352941176471</v>
      </c>
      <c r="Q71" t="str">
        <f t="shared" si="10"/>
        <v>theater</v>
      </c>
      <c r="R71" t="str">
        <f t="shared" si="11"/>
        <v>plays</v>
      </c>
      <c r="S71" s="10">
        <f t="shared" si="12"/>
        <v>40531.25</v>
      </c>
      <c r="T71" s="10">
        <f t="shared" si="13"/>
        <v>40565.25</v>
      </c>
      <c r="U71" t="str">
        <f t="shared" si="14"/>
        <v>Dec</v>
      </c>
      <c r="V71">
        <f t="shared" si="15"/>
        <v>2010</v>
      </c>
    </row>
    <row r="72" spans="1:22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8"/>
        <v>123.74140625000001</v>
      </c>
      <c r="P72" s="6">
        <f t="shared" si="9"/>
        <v>63.995555555555555</v>
      </c>
      <c r="Q72" t="str">
        <f t="shared" si="10"/>
        <v>theater</v>
      </c>
      <c r="R72" t="str">
        <f t="shared" si="11"/>
        <v>plays</v>
      </c>
      <c r="S72" s="10">
        <f t="shared" si="12"/>
        <v>40484.208333333336</v>
      </c>
      <c r="T72" s="10">
        <f t="shared" si="13"/>
        <v>40533.25</v>
      </c>
      <c r="U72" t="str">
        <f t="shared" si="14"/>
        <v>Nov</v>
      </c>
      <c r="V72">
        <f t="shared" si="15"/>
        <v>2010</v>
      </c>
    </row>
    <row r="73" spans="1:22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8"/>
        <v>108.06666666666666</v>
      </c>
      <c r="P73" s="6">
        <f t="shared" si="9"/>
        <v>85.315789473684205</v>
      </c>
      <c r="Q73" t="str">
        <f t="shared" si="10"/>
        <v>theater</v>
      </c>
      <c r="R73" t="str">
        <f t="shared" si="11"/>
        <v>plays</v>
      </c>
      <c r="S73" s="10">
        <f t="shared" si="12"/>
        <v>43799.25</v>
      </c>
      <c r="T73" s="10">
        <f t="shared" si="13"/>
        <v>43803.25</v>
      </c>
      <c r="U73" t="str">
        <f t="shared" si="14"/>
        <v>Nov</v>
      </c>
      <c r="V73">
        <f t="shared" si="15"/>
        <v>2019</v>
      </c>
    </row>
    <row r="74" spans="1:22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8"/>
        <v>670.33333333333326</v>
      </c>
      <c r="P74" s="6">
        <f t="shared" si="9"/>
        <v>74.481481481481481</v>
      </c>
      <c r="Q74" t="str">
        <f t="shared" si="10"/>
        <v>film &amp; video</v>
      </c>
      <c r="R74" t="str">
        <f t="shared" si="11"/>
        <v>animation</v>
      </c>
      <c r="S74" s="10">
        <f t="shared" si="12"/>
        <v>42186.208333333328</v>
      </c>
      <c r="T74" s="10">
        <f t="shared" si="13"/>
        <v>42222.208333333328</v>
      </c>
      <c r="U74" t="str">
        <f t="shared" si="14"/>
        <v>Jul</v>
      </c>
      <c r="V74">
        <f t="shared" si="15"/>
        <v>2015</v>
      </c>
    </row>
    <row r="75" spans="1:22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8"/>
        <v>660.92857142857144</v>
      </c>
      <c r="P75" s="6">
        <f t="shared" si="9"/>
        <v>105.14772727272727</v>
      </c>
      <c r="Q75" t="str">
        <f t="shared" si="10"/>
        <v>music</v>
      </c>
      <c r="R75" t="str">
        <f t="shared" si="11"/>
        <v>jazz</v>
      </c>
      <c r="S75" s="10">
        <f t="shared" si="12"/>
        <v>42701.25</v>
      </c>
      <c r="T75" s="10">
        <f t="shared" si="13"/>
        <v>42704.25</v>
      </c>
      <c r="U75" t="str">
        <f t="shared" si="14"/>
        <v>Nov</v>
      </c>
      <c r="V75">
        <f t="shared" si="15"/>
        <v>2016</v>
      </c>
    </row>
    <row r="76" spans="1:22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8"/>
        <v>122.46153846153847</v>
      </c>
      <c r="P76" s="6">
        <f t="shared" si="9"/>
        <v>56.188235294117646</v>
      </c>
      <c r="Q76" t="str">
        <f t="shared" si="10"/>
        <v>music</v>
      </c>
      <c r="R76" t="str">
        <f t="shared" si="11"/>
        <v>metal</v>
      </c>
      <c r="S76" s="10">
        <f t="shared" si="12"/>
        <v>42456.208333333328</v>
      </c>
      <c r="T76" s="10">
        <f t="shared" si="13"/>
        <v>42457.208333333328</v>
      </c>
      <c r="U76" t="str">
        <f t="shared" si="14"/>
        <v>Mar</v>
      </c>
      <c r="V76">
        <f t="shared" si="15"/>
        <v>2016</v>
      </c>
    </row>
    <row r="77" spans="1:22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8"/>
        <v>150.57731958762886</v>
      </c>
      <c r="P77" s="6">
        <f t="shared" si="9"/>
        <v>85.917647058823533</v>
      </c>
      <c r="Q77" t="str">
        <f t="shared" si="10"/>
        <v>photography</v>
      </c>
      <c r="R77" t="str">
        <f t="shared" si="11"/>
        <v>photography books</v>
      </c>
      <c r="S77" s="10">
        <f t="shared" si="12"/>
        <v>43296.208333333328</v>
      </c>
      <c r="T77" s="10">
        <f t="shared" si="13"/>
        <v>43304.208333333328</v>
      </c>
      <c r="U77" t="str">
        <f t="shared" si="14"/>
        <v>Jul</v>
      </c>
      <c r="V77">
        <f t="shared" si="15"/>
        <v>2018</v>
      </c>
    </row>
    <row r="78" spans="1:22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8"/>
        <v>78.106590724165997</v>
      </c>
      <c r="P78" s="6">
        <f t="shared" si="9"/>
        <v>57.00296912114014</v>
      </c>
      <c r="Q78" t="str">
        <f t="shared" si="10"/>
        <v>theater</v>
      </c>
      <c r="R78" t="str">
        <f t="shared" si="11"/>
        <v>plays</v>
      </c>
      <c r="S78" s="10">
        <f t="shared" si="12"/>
        <v>42027.25</v>
      </c>
      <c r="T78" s="10">
        <f t="shared" si="13"/>
        <v>42076.208333333328</v>
      </c>
      <c r="U78" t="str">
        <f t="shared" si="14"/>
        <v>Jan</v>
      </c>
      <c r="V78">
        <f t="shared" si="15"/>
        <v>2015</v>
      </c>
    </row>
    <row r="79" spans="1:22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8"/>
        <v>46.94736842105263</v>
      </c>
      <c r="P79" s="6">
        <f t="shared" si="9"/>
        <v>79.642857142857139</v>
      </c>
      <c r="Q79" t="str">
        <f t="shared" si="10"/>
        <v>film &amp; video</v>
      </c>
      <c r="R79" t="str">
        <f t="shared" si="11"/>
        <v>animation</v>
      </c>
      <c r="S79" s="10">
        <f t="shared" si="12"/>
        <v>40448.208333333336</v>
      </c>
      <c r="T79" s="10">
        <f t="shared" si="13"/>
        <v>40462.208333333336</v>
      </c>
      <c r="U79" t="str">
        <f t="shared" si="14"/>
        <v>Sep</v>
      </c>
      <c r="V79">
        <f t="shared" si="15"/>
        <v>2010</v>
      </c>
    </row>
    <row r="80" spans="1:22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8"/>
        <v>300.8</v>
      </c>
      <c r="P80" s="6">
        <f t="shared" si="9"/>
        <v>41.018181818181816</v>
      </c>
      <c r="Q80" t="str">
        <f t="shared" si="10"/>
        <v>publishing</v>
      </c>
      <c r="R80" t="str">
        <f t="shared" si="11"/>
        <v>translations</v>
      </c>
      <c r="S80" s="10">
        <f t="shared" si="12"/>
        <v>43206.208333333328</v>
      </c>
      <c r="T80" s="10">
        <f t="shared" si="13"/>
        <v>43207.208333333328</v>
      </c>
      <c r="U80" t="str">
        <f t="shared" si="14"/>
        <v>Apr</v>
      </c>
      <c r="V80">
        <f t="shared" si="15"/>
        <v>2018</v>
      </c>
    </row>
    <row r="81" spans="1:22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8"/>
        <v>69.598615916955026</v>
      </c>
      <c r="P81" s="6">
        <f t="shared" si="9"/>
        <v>48.004773269689736</v>
      </c>
      <c r="Q81" t="str">
        <f t="shared" si="10"/>
        <v>theater</v>
      </c>
      <c r="R81" t="str">
        <f t="shared" si="11"/>
        <v>plays</v>
      </c>
      <c r="S81" s="10">
        <f t="shared" si="12"/>
        <v>43267.208333333328</v>
      </c>
      <c r="T81" s="10">
        <f t="shared" si="13"/>
        <v>43272.208333333328</v>
      </c>
      <c r="U81" t="str">
        <f t="shared" si="14"/>
        <v>Jun</v>
      </c>
      <c r="V81">
        <f t="shared" si="15"/>
        <v>2018</v>
      </c>
    </row>
    <row r="82" spans="1:22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8"/>
        <v>637.4545454545455</v>
      </c>
      <c r="P82" s="6">
        <f t="shared" si="9"/>
        <v>55.212598425196852</v>
      </c>
      <c r="Q82" t="str">
        <f t="shared" si="10"/>
        <v>games</v>
      </c>
      <c r="R82" t="str">
        <f t="shared" si="11"/>
        <v>video games</v>
      </c>
      <c r="S82" s="10">
        <f t="shared" si="12"/>
        <v>42976.208333333328</v>
      </c>
      <c r="T82" s="10">
        <f t="shared" si="13"/>
        <v>43006.208333333328</v>
      </c>
      <c r="U82" t="str">
        <f t="shared" si="14"/>
        <v>Aug</v>
      </c>
      <c r="V82">
        <f t="shared" si="15"/>
        <v>2017</v>
      </c>
    </row>
    <row r="83" spans="1:22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8"/>
        <v>225.33928571428569</v>
      </c>
      <c r="P83" s="6">
        <f t="shared" si="9"/>
        <v>92.109489051094897</v>
      </c>
      <c r="Q83" t="str">
        <f t="shared" si="10"/>
        <v>music</v>
      </c>
      <c r="R83" t="str">
        <f t="shared" si="11"/>
        <v>rock</v>
      </c>
      <c r="S83" s="10">
        <f t="shared" si="12"/>
        <v>43062.25</v>
      </c>
      <c r="T83" s="10">
        <f t="shared" si="13"/>
        <v>43087.25</v>
      </c>
      <c r="U83" t="str">
        <f t="shared" si="14"/>
        <v>Nov</v>
      </c>
      <c r="V83">
        <f t="shared" si="15"/>
        <v>2017</v>
      </c>
    </row>
    <row r="84" spans="1:22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8"/>
        <v>1497.3000000000002</v>
      </c>
      <c r="P84" s="6">
        <f t="shared" si="9"/>
        <v>83.183333333333337</v>
      </c>
      <c r="Q84" t="str">
        <f t="shared" si="10"/>
        <v>games</v>
      </c>
      <c r="R84" t="str">
        <f t="shared" si="11"/>
        <v>video games</v>
      </c>
      <c r="S84" s="10">
        <f t="shared" si="12"/>
        <v>43482.25</v>
      </c>
      <c r="T84" s="10">
        <f t="shared" si="13"/>
        <v>43489.25</v>
      </c>
      <c r="U84" t="str">
        <f t="shared" si="14"/>
        <v>Jan</v>
      </c>
      <c r="V84">
        <f t="shared" si="15"/>
        <v>2019</v>
      </c>
    </row>
    <row r="85" spans="1:22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8"/>
        <v>37.590225563909776</v>
      </c>
      <c r="P85" s="6">
        <f t="shared" si="9"/>
        <v>39.996000000000002</v>
      </c>
      <c r="Q85" t="str">
        <f t="shared" si="10"/>
        <v>music</v>
      </c>
      <c r="R85" t="str">
        <f t="shared" si="11"/>
        <v>electric music</v>
      </c>
      <c r="S85" s="10">
        <f t="shared" si="12"/>
        <v>42579.208333333328</v>
      </c>
      <c r="T85" s="10">
        <f t="shared" si="13"/>
        <v>42601.208333333328</v>
      </c>
      <c r="U85" t="str">
        <f t="shared" si="14"/>
        <v>Jul</v>
      </c>
      <c r="V85">
        <f t="shared" si="15"/>
        <v>2016</v>
      </c>
    </row>
    <row r="86" spans="1:22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8"/>
        <v>132.36942675159236</v>
      </c>
      <c r="P86" s="6">
        <f t="shared" si="9"/>
        <v>111.1336898395722</v>
      </c>
      <c r="Q86" t="str">
        <f t="shared" si="10"/>
        <v>technology</v>
      </c>
      <c r="R86" t="str">
        <f t="shared" si="11"/>
        <v>wearables</v>
      </c>
      <c r="S86" s="10">
        <f t="shared" si="12"/>
        <v>41118.208333333336</v>
      </c>
      <c r="T86" s="10">
        <f t="shared" si="13"/>
        <v>41128.208333333336</v>
      </c>
      <c r="U86" t="str">
        <f t="shared" si="14"/>
        <v>Jul</v>
      </c>
      <c r="V86">
        <f t="shared" si="15"/>
        <v>2012</v>
      </c>
    </row>
    <row r="87" spans="1:22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8"/>
        <v>131.22448979591837</v>
      </c>
      <c r="P87" s="6">
        <f t="shared" si="9"/>
        <v>90.563380281690144</v>
      </c>
      <c r="Q87" t="str">
        <f t="shared" si="10"/>
        <v>music</v>
      </c>
      <c r="R87" t="str">
        <f t="shared" si="11"/>
        <v>indie rock</v>
      </c>
      <c r="S87" s="10">
        <f t="shared" si="12"/>
        <v>40797.208333333336</v>
      </c>
      <c r="T87" s="10">
        <f t="shared" si="13"/>
        <v>40805.208333333336</v>
      </c>
      <c r="U87" t="str">
        <f t="shared" si="14"/>
        <v>Sep</v>
      </c>
      <c r="V87">
        <f t="shared" si="15"/>
        <v>2011</v>
      </c>
    </row>
    <row r="88" spans="1:22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8"/>
        <v>167.63513513513513</v>
      </c>
      <c r="P88" s="6">
        <f t="shared" si="9"/>
        <v>61.108374384236456</v>
      </c>
      <c r="Q88" t="str">
        <f t="shared" si="10"/>
        <v>theater</v>
      </c>
      <c r="R88" t="str">
        <f t="shared" si="11"/>
        <v>plays</v>
      </c>
      <c r="S88" s="10">
        <f t="shared" si="12"/>
        <v>42128.208333333328</v>
      </c>
      <c r="T88" s="10">
        <f t="shared" si="13"/>
        <v>42141.208333333328</v>
      </c>
      <c r="U88" t="str">
        <f t="shared" si="14"/>
        <v>May</v>
      </c>
      <c r="V88">
        <f t="shared" si="15"/>
        <v>2015</v>
      </c>
    </row>
    <row r="89" spans="1:22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8"/>
        <v>61.984886649874063</v>
      </c>
      <c r="P89" s="6">
        <f t="shared" si="9"/>
        <v>83.022941970310384</v>
      </c>
      <c r="Q89" t="str">
        <f t="shared" si="10"/>
        <v>music</v>
      </c>
      <c r="R89" t="str">
        <f t="shared" si="11"/>
        <v>rock</v>
      </c>
      <c r="S89" s="10">
        <f t="shared" si="12"/>
        <v>40610.25</v>
      </c>
      <c r="T89" s="10">
        <f t="shared" si="13"/>
        <v>40621.208333333336</v>
      </c>
      <c r="U89" t="str">
        <f t="shared" si="14"/>
        <v>Mar</v>
      </c>
      <c r="V89">
        <f t="shared" si="15"/>
        <v>2011</v>
      </c>
    </row>
    <row r="90" spans="1:22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8"/>
        <v>260.75</v>
      </c>
      <c r="P90" s="6">
        <f t="shared" si="9"/>
        <v>110.76106194690266</v>
      </c>
      <c r="Q90" t="str">
        <f t="shared" si="10"/>
        <v>publishing</v>
      </c>
      <c r="R90" t="str">
        <f t="shared" si="11"/>
        <v>translations</v>
      </c>
      <c r="S90" s="10">
        <f t="shared" si="12"/>
        <v>42110.208333333328</v>
      </c>
      <c r="T90" s="10">
        <f t="shared" si="13"/>
        <v>42132.208333333328</v>
      </c>
      <c r="U90" t="str">
        <f t="shared" si="14"/>
        <v>Apr</v>
      </c>
      <c r="V90">
        <f t="shared" si="15"/>
        <v>2015</v>
      </c>
    </row>
    <row r="91" spans="1:22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8"/>
        <v>252.58823529411765</v>
      </c>
      <c r="P91" s="6">
        <f t="shared" si="9"/>
        <v>89.458333333333329</v>
      </c>
      <c r="Q91" t="str">
        <f t="shared" si="10"/>
        <v>theater</v>
      </c>
      <c r="R91" t="str">
        <f t="shared" si="11"/>
        <v>plays</v>
      </c>
      <c r="S91" s="10">
        <f t="shared" si="12"/>
        <v>40283.208333333336</v>
      </c>
      <c r="T91" s="10">
        <f t="shared" si="13"/>
        <v>40285.208333333336</v>
      </c>
      <c r="U91" t="str">
        <f t="shared" si="14"/>
        <v>Apr</v>
      </c>
      <c r="V91">
        <f t="shared" si="15"/>
        <v>2010</v>
      </c>
    </row>
    <row r="92" spans="1:22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8"/>
        <v>78.615384615384613</v>
      </c>
      <c r="P92" s="6">
        <f t="shared" si="9"/>
        <v>57.849056603773583</v>
      </c>
      <c r="Q92" t="str">
        <f t="shared" si="10"/>
        <v>theater</v>
      </c>
      <c r="R92" t="str">
        <f t="shared" si="11"/>
        <v>plays</v>
      </c>
      <c r="S92" s="10">
        <f t="shared" si="12"/>
        <v>42425.25</v>
      </c>
      <c r="T92" s="10">
        <f t="shared" si="13"/>
        <v>42425.25</v>
      </c>
      <c r="U92" t="str">
        <f t="shared" si="14"/>
        <v>Feb</v>
      </c>
      <c r="V92">
        <f t="shared" si="15"/>
        <v>2016</v>
      </c>
    </row>
    <row r="93" spans="1:22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8"/>
        <v>48.404406999351913</v>
      </c>
      <c r="P93" s="6">
        <f t="shared" si="9"/>
        <v>109.99705449189985</v>
      </c>
      <c r="Q93" t="str">
        <f t="shared" si="10"/>
        <v>publishing</v>
      </c>
      <c r="R93" t="str">
        <f t="shared" si="11"/>
        <v>translations</v>
      </c>
      <c r="S93" s="10">
        <f t="shared" si="12"/>
        <v>42588.208333333328</v>
      </c>
      <c r="T93" s="10">
        <f t="shared" si="13"/>
        <v>42616.208333333328</v>
      </c>
      <c r="U93" t="str">
        <f t="shared" si="14"/>
        <v>Aug</v>
      </c>
      <c r="V93">
        <f t="shared" si="15"/>
        <v>2016</v>
      </c>
    </row>
    <row r="94" spans="1:22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8"/>
        <v>258.875</v>
      </c>
      <c r="P94" s="6">
        <f t="shared" si="9"/>
        <v>103.96586345381526</v>
      </c>
      <c r="Q94" t="str">
        <f t="shared" si="10"/>
        <v>games</v>
      </c>
      <c r="R94" t="str">
        <f t="shared" si="11"/>
        <v>video games</v>
      </c>
      <c r="S94" s="10">
        <f t="shared" si="12"/>
        <v>40352.208333333336</v>
      </c>
      <c r="T94" s="10">
        <f t="shared" si="13"/>
        <v>40353.208333333336</v>
      </c>
      <c r="U94" t="str">
        <f t="shared" si="14"/>
        <v>Jun</v>
      </c>
      <c r="V94">
        <f t="shared" si="15"/>
        <v>2010</v>
      </c>
    </row>
    <row r="95" spans="1:22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8"/>
        <v>60.548713235294116</v>
      </c>
      <c r="P95" s="6">
        <f t="shared" si="9"/>
        <v>107.99508196721311</v>
      </c>
      <c r="Q95" t="str">
        <f t="shared" si="10"/>
        <v>theater</v>
      </c>
      <c r="R95" t="str">
        <f t="shared" si="11"/>
        <v>plays</v>
      </c>
      <c r="S95" s="10">
        <f t="shared" si="12"/>
        <v>41202.208333333336</v>
      </c>
      <c r="T95" s="10">
        <f t="shared" si="13"/>
        <v>41206.208333333336</v>
      </c>
      <c r="U95" t="str">
        <f t="shared" si="14"/>
        <v>Oct</v>
      </c>
      <c r="V95">
        <f t="shared" si="15"/>
        <v>2012</v>
      </c>
    </row>
    <row r="96" spans="1:22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8"/>
        <v>303.68965517241378</v>
      </c>
      <c r="P96" s="6">
        <f t="shared" si="9"/>
        <v>48.927777777777777</v>
      </c>
      <c r="Q96" t="str">
        <f t="shared" si="10"/>
        <v>technology</v>
      </c>
      <c r="R96" t="str">
        <f t="shared" si="11"/>
        <v>web</v>
      </c>
      <c r="S96" s="10">
        <f t="shared" si="12"/>
        <v>43562.208333333328</v>
      </c>
      <c r="T96" s="10">
        <f t="shared" si="13"/>
        <v>43573.208333333328</v>
      </c>
      <c r="U96" t="str">
        <f t="shared" si="14"/>
        <v>Apr</v>
      </c>
      <c r="V96">
        <f t="shared" si="15"/>
        <v>2019</v>
      </c>
    </row>
    <row r="97" spans="1:22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8"/>
        <v>112.99999999999999</v>
      </c>
      <c r="P97" s="6">
        <f t="shared" si="9"/>
        <v>37.666666666666664</v>
      </c>
      <c r="Q97" t="str">
        <f t="shared" si="10"/>
        <v>film &amp; video</v>
      </c>
      <c r="R97" t="str">
        <f t="shared" si="11"/>
        <v>documentary</v>
      </c>
      <c r="S97" s="10">
        <f t="shared" si="12"/>
        <v>43752.208333333328</v>
      </c>
      <c r="T97" s="10">
        <f t="shared" si="13"/>
        <v>43759.208333333328</v>
      </c>
      <c r="U97" t="str">
        <f t="shared" si="14"/>
        <v>Oct</v>
      </c>
      <c r="V97">
        <f t="shared" si="15"/>
        <v>2019</v>
      </c>
    </row>
    <row r="98" spans="1:22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8"/>
        <v>217.37876614060258</v>
      </c>
      <c r="P98" s="6">
        <f t="shared" si="9"/>
        <v>64.999141999141997</v>
      </c>
      <c r="Q98" t="str">
        <f t="shared" si="10"/>
        <v>theater</v>
      </c>
      <c r="R98" t="str">
        <f t="shared" si="11"/>
        <v>plays</v>
      </c>
      <c r="S98" s="10">
        <f t="shared" si="12"/>
        <v>40612.25</v>
      </c>
      <c r="T98" s="10">
        <f t="shared" si="13"/>
        <v>40625.208333333336</v>
      </c>
      <c r="U98" t="str">
        <f t="shared" si="14"/>
        <v>Mar</v>
      </c>
      <c r="V98">
        <f t="shared" si="15"/>
        <v>2011</v>
      </c>
    </row>
    <row r="99" spans="1:22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8"/>
        <v>926.69230769230762</v>
      </c>
      <c r="P99" s="6">
        <f t="shared" si="9"/>
        <v>106.61061946902655</v>
      </c>
      <c r="Q99" t="str">
        <f t="shared" si="10"/>
        <v>food</v>
      </c>
      <c r="R99" t="str">
        <f t="shared" si="11"/>
        <v>food trucks</v>
      </c>
      <c r="S99" s="10">
        <f t="shared" si="12"/>
        <v>42180.208333333328</v>
      </c>
      <c r="T99" s="10">
        <f t="shared" si="13"/>
        <v>42234.208333333328</v>
      </c>
      <c r="U99" t="str">
        <f t="shared" si="14"/>
        <v>Jun</v>
      </c>
      <c r="V99">
        <f t="shared" si="15"/>
        <v>2015</v>
      </c>
    </row>
    <row r="100" spans="1:22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8"/>
        <v>33.692229038854805</v>
      </c>
      <c r="P100" s="6">
        <f t="shared" si="9"/>
        <v>27.009016393442622</v>
      </c>
      <c r="Q100" t="str">
        <f t="shared" si="10"/>
        <v>games</v>
      </c>
      <c r="R100" t="str">
        <f t="shared" si="11"/>
        <v>video games</v>
      </c>
      <c r="S100" s="10">
        <f t="shared" si="12"/>
        <v>42212.208333333328</v>
      </c>
      <c r="T100" s="10">
        <f t="shared" si="13"/>
        <v>42216.208333333328</v>
      </c>
      <c r="U100" t="str">
        <f t="shared" si="14"/>
        <v>Jul</v>
      </c>
      <c r="V100">
        <f t="shared" si="15"/>
        <v>2015</v>
      </c>
    </row>
    <row r="101" spans="1:22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8"/>
        <v>196.7236842105263</v>
      </c>
      <c r="P101" s="6">
        <f t="shared" si="9"/>
        <v>91.16463414634147</v>
      </c>
      <c r="Q101" t="str">
        <f t="shared" si="10"/>
        <v>theater</v>
      </c>
      <c r="R101" t="str">
        <f t="shared" si="11"/>
        <v>plays</v>
      </c>
      <c r="S101" s="10">
        <f t="shared" si="12"/>
        <v>41968.25</v>
      </c>
      <c r="T101" s="10">
        <f t="shared" si="13"/>
        <v>41997.25</v>
      </c>
      <c r="U101" t="str">
        <f t="shared" si="14"/>
        <v>Nov</v>
      </c>
      <c r="V101">
        <f t="shared" si="15"/>
        <v>2014</v>
      </c>
    </row>
    <row r="102" spans="1:22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8"/>
        <v>1</v>
      </c>
      <c r="P102" s="6">
        <f t="shared" si="9"/>
        <v>1</v>
      </c>
      <c r="Q102" t="str">
        <f t="shared" si="10"/>
        <v>theater</v>
      </c>
      <c r="R102" t="str">
        <f t="shared" si="11"/>
        <v>plays</v>
      </c>
      <c r="S102" s="10">
        <f t="shared" si="12"/>
        <v>40835.208333333336</v>
      </c>
      <c r="T102" s="10">
        <f t="shared" si="13"/>
        <v>40853.208333333336</v>
      </c>
      <c r="U102" t="str">
        <f t="shared" si="14"/>
        <v>Oct</v>
      </c>
      <c r="V102">
        <f t="shared" si="15"/>
        <v>2011</v>
      </c>
    </row>
    <row r="103" spans="1:22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8"/>
        <v>1021.4444444444445</v>
      </c>
      <c r="P103" s="6">
        <f t="shared" si="9"/>
        <v>56.054878048780488</v>
      </c>
      <c r="Q103" t="str">
        <f t="shared" si="10"/>
        <v>music</v>
      </c>
      <c r="R103" t="str">
        <f t="shared" si="11"/>
        <v>electric music</v>
      </c>
      <c r="S103" s="10">
        <f t="shared" si="12"/>
        <v>42056.25</v>
      </c>
      <c r="T103" s="10">
        <f t="shared" si="13"/>
        <v>42063.25</v>
      </c>
      <c r="U103" t="str">
        <f t="shared" si="14"/>
        <v>Feb</v>
      </c>
      <c r="V103">
        <f t="shared" si="15"/>
        <v>2015</v>
      </c>
    </row>
    <row r="104" spans="1:22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8"/>
        <v>281.67567567567568</v>
      </c>
      <c r="P104" s="6">
        <f t="shared" si="9"/>
        <v>31.017857142857142</v>
      </c>
      <c r="Q104" t="str">
        <f t="shared" si="10"/>
        <v>technology</v>
      </c>
      <c r="R104" t="str">
        <f t="shared" si="11"/>
        <v>wearables</v>
      </c>
      <c r="S104" s="10">
        <f t="shared" si="12"/>
        <v>43234.208333333328</v>
      </c>
      <c r="T104" s="10">
        <f t="shared" si="13"/>
        <v>43241.208333333328</v>
      </c>
      <c r="U104" t="str">
        <f t="shared" si="14"/>
        <v>May</v>
      </c>
      <c r="V104">
        <f t="shared" si="15"/>
        <v>2018</v>
      </c>
    </row>
    <row r="105" spans="1:22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8"/>
        <v>24.610000000000003</v>
      </c>
      <c r="P105" s="6">
        <f t="shared" si="9"/>
        <v>66.513513513513516</v>
      </c>
      <c r="Q105" t="str">
        <f t="shared" si="10"/>
        <v>music</v>
      </c>
      <c r="R105" t="str">
        <f t="shared" si="11"/>
        <v>electric music</v>
      </c>
      <c r="S105" s="10">
        <f t="shared" si="12"/>
        <v>40475.208333333336</v>
      </c>
      <c r="T105" s="10">
        <f t="shared" si="13"/>
        <v>40484.208333333336</v>
      </c>
      <c r="U105" t="str">
        <f t="shared" si="14"/>
        <v>Oct</v>
      </c>
      <c r="V105">
        <f t="shared" si="15"/>
        <v>2010</v>
      </c>
    </row>
    <row r="106" spans="1:22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8"/>
        <v>143.14010067114094</v>
      </c>
      <c r="P106" s="6">
        <f t="shared" si="9"/>
        <v>89.005216484089729</v>
      </c>
      <c r="Q106" t="str">
        <f t="shared" si="10"/>
        <v>music</v>
      </c>
      <c r="R106" t="str">
        <f t="shared" si="11"/>
        <v>indie rock</v>
      </c>
      <c r="S106" s="10">
        <f t="shared" si="12"/>
        <v>42878.208333333328</v>
      </c>
      <c r="T106" s="10">
        <f t="shared" si="13"/>
        <v>42879.208333333328</v>
      </c>
      <c r="U106" t="str">
        <f t="shared" si="14"/>
        <v>May</v>
      </c>
      <c r="V106">
        <f t="shared" si="15"/>
        <v>2017</v>
      </c>
    </row>
    <row r="107" spans="1:22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8"/>
        <v>144.54411764705884</v>
      </c>
      <c r="P107" s="6">
        <f t="shared" si="9"/>
        <v>103.46315789473684</v>
      </c>
      <c r="Q107" t="str">
        <f t="shared" si="10"/>
        <v>technology</v>
      </c>
      <c r="R107" t="str">
        <f t="shared" si="11"/>
        <v>web</v>
      </c>
      <c r="S107" s="10">
        <f t="shared" si="12"/>
        <v>41366.208333333336</v>
      </c>
      <c r="T107" s="10">
        <f t="shared" si="13"/>
        <v>41384.208333333336</v>
      </c>
      <c r="U107" t="str">
        <f t="shared" si="14"/>
        <v>Apr</v>
      </c>
      <c r="V107">
        <f t="shared" si="15"/>
        <v>2013</v>
      </c>
    </row>
    <row r="108" spans="1:22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8"/>
        <v>359.12820512820514</v>
      </c>
      <c r="P108" s="6">
        <f t="shared" si="9"/>
        <v>95.278911564625844</v>
      </c>
      <c r="Q108" t="str">
        <f t="shared" si="10"/>
        <v>theater</v>
      </c>
      <c r="R108" t="str">
        <f t="shared" si="11"/>
        <v>plays</v>
      </c>
      <c r="S108" s="10">
        <f t="shared" si="12"/>
        <v>43716.208333333328</v>
      </c>
      <c r="T108" s="10">
        <f t="shared" si="13"/>
        <v>43721.208333333328</v>
      </c>
      <c r="U108" t="str">
        <f t="shared" si="14"/>
        <v>Sep</v>
      </c>
      <c r="V108">
        <f t="shared" si="15"/>
        <v>2019</v>
      </c>
    </row>
    <row r="109" spans="1:22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8"/>
        <v>186.48571428571427</v>
      </c>
      <c r="P109" s="6">
        <f t="shared" si="9"/>
        <v>75.895348837209298</v>
      </c>
      <c r="Q109" t="str">
        <f t="shared" si="10"/>
        <v>theater</v>
      </c>
      <c r="R109" t="str">
        <f t="shared" si="11"/>
        <v>plays</v>
      </c>
      <c r="S109" s="10">
        <f t="shared" si="12"/>
        <v>43213.208333333328</v>
      </c>
      <c r="T109" s="10">
        <f t="shared" si="13"/>
        <v>43230.208333333328</v>
      </c>
      <c r="U109" t="str">
        <f t="shared" si="14"/>
        <v>Apr</v>
      </c>
      <c r="V109">
        <f t="shared" si="15"/>
        <v>2018</v>
      </c>
    </row>
    <row r="110" spans="1:22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8"/>
        <v>595.26666666666665</v>
      </c>
      <c r="P110" s="6">
        <f t="shared" si="9"/>
        <v>107.57831325301204</v>
      </c>
      <c r="Q110" t="str">
        <f t="shared" si="10"/>
        <v>film &amp; video</v>
      </c>
      <c r="R110" t="str">
        <f t="shared" si="11"/>
        <v>documentary</v>
      </c>
      <c r="S110" s="10">
        <f t="shared" si="12"/>
        <v>41005.208333333336</v>
      </c>
      <c r="T110" s="10">
        <f t="shared" si="13"/>
        <v>41042.208333333336</v>
      </c>
      <c r="U110" t="str">
        <f t="shared" si="14"/>
        <v>Apr</v>
      </c>
      <c r="V110">
        <f t="shared" si="15"/>
        <v>2012</v>
      </c>
    </row>
    <row r="111" spans="1:22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8"/>
        <v>59.21153846153846</v>
      </c>
      <c r="P111" s="6">
        <f t="shared" si="9"/>
        <v>51.31666666666667</v>
      </c>
      <c r="Q111" t="str">
        <f t="shared" si="10"/>
        <v>film &amp; video</v>
      </c>
      <c r="R111" t="str">
        <f t="shared" si="11"/>
        <v>television</v>
      </c>
      <c r="S111" s="10">
        <f t="shared" si="12"/>
        <v>41651.25</v>
      </c>
      <c r="T111" s="10">
        <f t="shared" si="13"/>
        <v>41653.25</v>
      </c>
      <c r="U111" t="str">
        <f t="shared" si="14"/>
        <v>Jan</v>
      </c>
      <c r="V111">
        <f t="shared" si="15"/>
        <v>2014</v>
      </c>
    </row>
    <row r="112" spans="1:22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8"/>
        <v>14.962780898876405</v>
      </c>
      <c r="P112" s="6">
        <f t="shared" si="9"/>
        <v>71.983108108108112</v>
      </c>
      <c r="Q112" t="str">
        <f t="shared" si="10"/>
        <v>food</v>
      </c>
      <c r="R112" t="str">
        <f t="shared" si="11"/>
        <v>food trucks</v>
      </c>
      <c r="S112" s="10">
        <f t="shared" si="12"/>
        <v>43354.208333333328</v>
      </c>
      <c r="T112" s="10">
        <f t="shared" si="13"/>
        <v>43373.208333333328</v>
      </c>
      <c r="U112" t="str">
        <f t="shared" si="14"/>
        <v>Sep</v>
      </c>
      <c r="V112">
        <f t="shared" si="15"/>
        <v>2018</v>
      </c>
    </row>
    <row r="113" spans="1:22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8"/>
        <v>119.95602605863192</v>
      </c>
      <c r="P113" s="6">
        <f t="shared" si="9"/>
        <v>108.95414201183432</v>
      </c>
      <c r="Q113" t="str">
        <f t="shared" si="10"/>
        <v>publishing</v>
      </c>
      <c r="R113" t="str">
        <f t="shared" si="11"/>
        <v>radio &amp; podcasts</v>
      </c>
      <c r="S113" s="10">
        <f t="shared" si="12"/>
        <v>41174.208333333336</v>
      </c>
      <c r="T113" s="10">
        <f t="shared" si="13"/>
        <v>41180.208333333336</v>
      </c>
      <c r="U113" t="str">
        <f t="shared" si="14"/>
        <v>Sep</v>
      </c>
      <c r="V113">
        <f t="shared" si="15"/>
        <v>2012</v>
      </c>
    </row>
    <row r="114" spans="1:22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8"/>
        <v>268.82978723404256</v>
      </c>
      <c r="P114" s="6">
        <f t="shared" si="9"/>
        <v>35</v>
      </c>
      <c r="Q114" t="str">
        <f t="shared" si="10"/>
        <v>technology</v>
      </c>
      <c r="R114" t="str">
        <f t="shared" si="11"/>
        <v>web</v>
      </c>
      <c r="S114" s="10">
        <f t="shared" si="12"/>
        <v>41875.208333333336</v>
      </c>
      <c r="T114" s="10">
        <f t="shared" si="13"/>
        <v>41890.208333333336</v>
      </c>
      <c r="U114" t="str">
        <f t="shared" si="14"/>
        <v>Aug</v>
      </c>
      <c r="V114">
        <f t="shared" si="15"/>
        <v>2014</v>
      </c>
    </row>
    <row r="115" spans="1:22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8"/>
        <v>376.87878787878788</v>
      </c>
      <c r="P115" s="6">
        <f t="shared" si="9"/>
        <v>94.938931297709928</v>
      </c>
      <c r="Q115" t="str">
        <f t="shared" si="10"/>
        <v>food</v>
      </c>
      <c r="R115" t="str">
        <f t="shared" si="11"/>
        <v>food trucks</v>
      </c>
      <c r="S115" s="10">
        <f t="shared" si="12"/>
        <v>42990.208333333328</v>
      </c>
      <c r="T115" s="10">
        <f t="shared" si="13"/>
        <v>42997.208333333328</v>
      </c>
      <c r="U115" t="str">
        <f t="shared" si="14"/>
        <v>Sep</v>
      </c>
      <c r="V115">
        <f t="shared" si="15"/>
        <v>2017</v>
      </c>
    </row>
    <row r="116" spans="1:22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8"/>
        <v>727.15789473684208</v>
      </c>
      <c r="P116" s="6">
        <f t="shared" si="9"/>
        <v>109.65079365079364</v>
      </c>
      <c r="Q116" t="str">
        <f t="shared" si="10"/>
        <v>technology</v>
      </c>
      <c r="R116" t="str">
        <f t="shared" si="11"/>
        <v>wearables</v>
      </c>
      <c r="S116" s="10">
        <f t="shared" si="12"/>
        <v>43564.208333333328</v>
      </c>
      <c r="T116" s="10">
        <f t="shared" si="13"/>
        <v>43565.208333333328</v>
      </c>
      <c r="U116" t="str">
        <f t="shared" si="14"/>
        <v>Apr</v>
      </c>
      <c r="V116">
        <f t="shared" si="15"/>
        <v>2019</v>
      </c>
    </row>
    <row r="117" spans="1:22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8"/>
        <v>87.211757648470297</v>
      </c>
      <c r="P117" s="6">
        <f t="shared" si="9"/>
        <v>44.001815980629537</v>
      </c>
      <c r="Q117" t="str">
        <f t="shared" si="10"/>
        <v>publishing</v>
      </c>
      <c r="R117" t="str">
        <f t="shared" si="11"/>
        <v>fiction</v>
      </c>
      <c r="S117" s="10">
        <f t="shared" si="12"/>
        <v>43056.25</v>
      </c>
      <c r="T117" s="10">
        <f t="shared" si="13"/>
        <v>43091.25</v>
      </c>
      <c r="U117" t="str">
        <f t="shared" si="14"/>
        <v>Nov</v>
      </c>
      <c r="V117">
        <f t="shared" si="15"/>
        <v>2017</v>
      </c>
    </row>
    <row r="118" spans="1:22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8"/>
        <v>88</v>
      </c>
      <c r="P118" s="6">
        <f t="shared" si="9"/>
        <v>86.794520547945211</v>
      </c>
      <c r="Q118" t="str">
        <f t="shared" si="10"/>
        <v>theater</v>
      </c>
      <c r="R118" t="str">
        <f t="shared" si="11"/>
        <v>plays</v>
      </c>
      <c r="S118" s="10">
        <f t="shared" si="12"/>
        <v>42265.208333333328</v>
      </c>
      <c r="T118" s="10">
        <f t="shared" si="13"/>
        <v>42266.208333333328</v>
      </c>
      <c r="U118" t="str">
        <f t="shared" si="14"/>
        <v>Sep</v>
      </c>
      <c r="V118">
        <f t="shared" si="15"/>
        <v>2015</v>
      </c>
    </row>
    <row r="119" spans="1:22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8"/>
        <v>173.9387755102041</v>
      </c>
      <c r="P119" s="6">
        <f t="shared" si="9"/>
        <v>30.992727272727272</v>
      </c>
      <c r="Q119" t="str">
        <f t="shared" si="10"/>
        <v>film &amp; video</v>
      </c>
      <c r="R119" t="str">
        <f t="shared" si="11"/>
        <v>television</v>
      </c>
      <c r="S119" s="10">
        <f t="shared" si="12"/>
        <v>40808.208333333336</v>
      </c>
      <c r="T119" s="10">
        <f t="shared" si="13"/>
        <v>40814.208333333336</v>
      </c>
      <c r="U119" t="str">
        <f t="shared" si="14"/>
        <v>Sep</v>
      </c>
      <c r="V119">
        <f t="shared" si="15"/>
        <v>2011</v>
      </c>
    </row>
    <row r="120" spans="1:22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8"/>
        <v>117.61111111111111</v>
      </c>
      <c r="P120" s="6">
        <f t="shared" si="9"/>
        <v>94.791044776119406</v>
      </c>
      <c r="Q120" t="str">
        <f t="shared" si="10"/>
        <v>photography</v>
      </c>
      <c r="R120" t="str">
        <f t="shared" si="11"/>
        <v>photography books</v>
      </c>
      <c r="S120" s="10">
        <f t="shared" si="12"/>
        <v>41665.25</v>
      </c>
      <c r="T120" s="10">
        <f t="shared" si="13"/>
        <v>41671.25</v>
      </c>
      <c r="U120" t="str">
        <f t="shared" si="14"/>
        <v>Jan</v>
      </c>
      <c r="V120">
        <f t="shared" si="15"/>
        <v>2014</v>
      </c>
    </row>
    <row r="121" spans="1:22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8"/>
        <v>214.96</v>
      </c>
      <c r="P121" s="6">
        <f t="shared" si="9"/>
        <v>69.79220779220779</v>
      </c>
      <c r="Q121" t="str">
        <f t="shared" si="10"/>
        <v>film &amp; video</v>
      </c>
      <c r="R121" t="str">
        <f t="shared" si="11"/>
        <v>documentary</v>
      </c>
      <c r="S121" s="10">
        <f t="shared" si="12"/>
        <v>41806.208333333336</v>
      </c>
      <c r="T121" s="10">
        <f t="shared" si="13"/>
        <v>41823.208333333336</v>
      </c>
      <c r="U121" t="str">
        <f t="shared" si="14"/>
        <v>Jun</v>
      </c>
      <c r="V121">
        <f t="shared" si="15"/>
        <v>2014</v>
      </c>
    </row>
    <row r="122" spans="1:22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8"/>
        <v>149.49667110519306</v>
      </c>
      <c r="P122" s="6">
        <f t="shared" si="9"/>
        <v>63.003367003367003</v>
      </c>
      <c r="Q122" t="str">
        <f t="shared" si="10"/>
        <v>games</v>
      </c>
      <c r="R122" t="str">
        <f t="shared" si="11"/>
        <v>mobile games</v>
      </c>
      <c r="S122" s="10">
        <f t="shared" si="12"/>
        <v>42111.208333333328</v>
      </c>
      <c r="T122" s="10">
        <f t="shared" si="13"/>
        <v>42115.208333333328</v>
      </c>
      <c r="U122" t="str">
        <f t="shared" si="14"/>
        <v>Apr</v>
      </c>
      <c r="V122">
        <f t="shared" si="15"/>
        <v>2015</v>
      </c>
    </row>
    <row r="123" spans="1:22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8"/>
        <v>219.33995584988963</v>
      </c>
      <c r="P123" s="6">
        <f t="shared" si="9"/>
        <v>110.0343300110742</v>
      </c>
      <c r="Q123" t="str">
        <f t="shared" si="10"/>
        <v>games</v>
      </c>
      <c r="R123" t="str">
        <f t="shared" si="11"/>
        <v>video games</v>
      </c>
      <c r="S123" s="10">
        <f t="shared" si="12"/>
        <v>41917.208333333336</v>
      </c>
      <c r="T123" s="10">
        <f t="shared" si="13"/>
        <v>41930.208333333336</v>
      </c>
      <c r="U123" t="str">
        <f t="shared" si="14"/>
        <v>Oct</v>
      </c>
      <c r="V123">
        <f t="shared" si="15"/>
        <v>2014</v>
      </c>
    </row>
    <row r="124" spans="1:22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8"/>
        <v>64.367690058479525</v>
      </c>
      <c r="P124" s="6">
        <f t="shared" si="9"/>
        <v>25.997933274284026</v>
      </c>
      <c r="Q124" t="str">
        <f t="shared" si="10"/>
        <v>publishing</v>
      </c>
      <c r="R124" t="str">
        <f t="shared" si="11"/>
        <v>fiction</v>
      </c>
      <c r="S124" s="10">
        <f t="shared" si="12"/>
        <v>41970.25</v>
      </c>
      <c r="T124" s="10">
        <f t="shared" si="13"/>
        <v>41997.25</v>
      </c>
      <c r="U124" t="str">
        <f t="shared" si="14"/>
        <v>Nov</v>
      </c>
      <c r="V124">
        <f t="shared" si="15"/>
        <v>2014</v>
      </c>
    </row>
    <row r="125" spans="1:22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8"/>
        <v>18.622397298818232</v>
      </c>
      <c r="P125" s="6">
        <f t="shared" si="9"/>
        <v>49.987915407854985</v>
      </c>
      <c r="Q125" t="str">
        <f t="shared" si="10"/>
        <v>theater</v>
      </c>
      <c r="R125" t="str">
        <f t="shared" si="11"/>
        <v>plays</v>
      </c>
      <c r="S125" s="10">
        <f t="shared" si="12"/>
        <v>42332.25</v>
      </c>
      <c r="T125" s="10">
        <f t="shared" si="13"/>
        <v>42335.25</v>
      </c>
      <c r="U125" t="str">
        <f t="shared" si="14"/>
        <v>Nov</v>
      </c>
      <c r="V125">
        <f t="shared" si="15"/>
        <v>2015</v>
      </c>
    </row>
    <row r="126" spans="1:22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8"/>
        <v>367.76923076923077</v>
      </c>
      <c r="P126" s="6">
        <f t="shared" si="9"/>
        <v>101.72340425531915</v>
      </c>
      <c r="Q126" t="str">
        <f t="shared" si="10"/>
        <v>photography</v>
      </c>
      <c r="R126" t="str">
        <f t="shared" si="11"/>
        <v>photography books</v>
      </c>
      <c r="S126" s="10">
        <f t="shared" si="12"/>
        <v>43598.208333333328</v>
      </c>
      <c r="T126" s="10">
        <f t="shared" si="13"/>
        <v>43651.208333333328</v>
      </c>
      <c r="U126" t="str">
        <f t="shared" si="14"/>
        <v>May</v>
      </c>
      <c r="V126">
        <f t="shared" si="15"/>
        <v>2019</v>
      </c>
    </row>
    <row r="127" spans="1:22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8"/>
        <v>159.90566037735849</v>
      </c>
      <c r="P127" s="6">
        <f t="shared" si="9"/>
        <v>47.083333333333336</v>
      </c>
      <c r="Q127" t="str">
        <f t="shared" si="10"/>
        <v>theater</v>
      </c>
      <c r="R127" t="str">
        <f t="shared" si="11"/>
        <v>plays</v>
      </c>
      <c r="S127" s="10">
        <f t="shared" si="12"/>
        <v>43362.208333333328</v>
      </c>
      <c r="T127" s="10">
        <f t="shared" si="13"/>
        <v>43366.208333333328</v>
      </c>
      <c r="U127" t="str">
        <f t="shared" si="14"/>
        <v>Sep</v>
      </c>
      <c r="V127">
        <f t="shared" si="15"/>
        <v>2018</v>
      </c>
    </row>
    <row r="128" spans="1:22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8"/>
        <v>38.633185349611544</v>
      </c>
      <c r="P128" s="6">
        <f t="shared" si="9"/>
        <v>89.944444444444443</v>
      </c>
      <c r="Q128" t="str">
        <f t="shared" si="10"/>
        <v>theater</v>
      </c>
      <c r="R128" t="str">
        <f t="shared" si="11"/>
        <v>plays</v>
      </c>
      <c r="S128" s="10">
        <f t="shared" si="12"/>
        <v>42596.208333333328</v>
      </c>
      <c r="T128" s="10">
        <f t="shared" si="13"/>
        <v>42624.208333333328</v>
      </c>
      <c r="U128" t="str">
        <f t="shared" si="14"/>
        <v>Aug</v>
      </c>
      <c r="V128">
        <f t="shared" si="15"/>
        <v>2016</v>
      </c>
    </row>
    <row r="129" spans="1:22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8"/>
        <v>51.42151162790698</v>
      </c>
      <c r="P129" s="6">
        <f t="shared" si="9"/>
        <v>78.96875</v>
      </c>
      <c r="Q129" t="str">
        <f t="shared" si="10"/>
        <v>theater</v>
      </c>
      <c r="R129" t="str">
        <f t="shared" si="11"/>
        <v>plays</v>
      </c>
      <c r="S129" s="10">
        <f t="shared" si="12"/>
        <v>40310.208333333336</v>
      </c>
      <c r="T129" s="10">
        <f t="shared" si="13"/>
        <v>40313.208333333336</v>
      </c>
      <c r="U129" t="str">
        <f t="shared" si="14"/>
        <v>May</v>
      </c>
      <c r="V129">
        <f t="shared" si="15"/>
        <v>2010</v>
      </c>
    </row>
    <row r="130" spans="1:22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8"/>
        <v>60.334277620396605</v>
      </c>
      <c r="P130" s="6">
        <f t="shared" si="9"/>
        <v>80.067669172932327</v>
      </c>
      <c r="Q130" t="str">
        <f t="shared" si="10"/>
        <v>music</v>
      </c>
      <c r="R130" t="str">
        <f t="shared" si="11"/>
        <v>rock</v>
      </c>
      <c r="S130" s="10">
        <f t="shared" si="12"/>
        <v>40417.208333333336</v>
      </c>
      <c r="T130" s="10">
        <f t="shared" si="13"/>
        <v>40430.208333333336</v>
      </c>
      <c r="U130" t="str">
        <f t="shared" si="14"/>
        <v>Aug</v>
      </c>
      <c r="V130">
        <f t="shared" si="15"/>
        <v>2010</v>
      </c>
    </row>
    <row r="131" spans="1:22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16">(E131/D131)*100</f>
        <v>3.202693602693603</v>
      </c>
      <c r="P131" s="6">
        <f t="shared" ref="P131:P194" si="17">E131/G131</f>
        <v>86.472727272727269</v>
      </c>
      <c r="Q131" t="str">
        <f t="shared" ref="Q131:Q194" si="18">LEFT(N131, SEARCH("/", N131)-1)</f>
        <v>food</v>
      </c>
      <c r="R131" t="str">
        <f t="shared" ref="R131:R194" si="19">RIGHT(N131, LEN(N131)-SEARCH("/", N131))</f>
        <v>food trucks</v>
      </c>
      <c r="S131" s="10">
        <f t="shared" ref="S131:S194" si="20">(J131/86400)+DATE(1970,1,1)</f>
        <v>42038.25</v>
      </c>
      <c r="T131" s="10">
        <f t="shared" ref="T131:T194" si="21">(K131/86400)+DATE(1970,1,1)</f>
        <v>42063.25</v>
      </c>
      <c r="U131" t="str">
        <f t="shared" ref="U131:U194" si="22">TEXT(S131, "mmm")</f>
        <v>Feb</v>
      </c>
      <c r="V131">
        <f t="shared" ref="V131:V194" si="23">YEAR(S131)</f>
        <v>2015</v>
      </c>
    </row>
    <row r="132" spans="1:22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16"/>
        <v>155.46875</v>
      </c>
      <c r="P132" s="6">
        <f t="shared" si="17"/>
        <v>28.001876172607879</v>
      </c>
      <c r="Q132" t="str">
        <f t="shared" si="18"/>
        <v>film &amp; video</v>
      </c>
      <c r="R132" t="str">
        <f t="shared" si="19"/>
        <v>drama</v>
      </c>
      <c r="S132" s="10">
        <f t="shared" si="20"/>
        <v>40842.208333333336</v>
      </c>
      <c r="T132" s="10">
        <f t="shared" si="21"/>
        <v>40858.25</v>
      </c>
      <c r="U132" t="str">
        <f t="shared" si="22"/>
        <v>Oct</v>
      </c>
      <c r="V132">
        <f t="shared" si="23"/>
        <v>2011</v>
      </c>
    </row>
    <row r="133" spans="1:22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16"/>
        <v>100.85974499089254</v>
      </c>
      <c r="P133" s="6">
        <f t="shared" si="17"/>
        <v>67.996725337699544</v>
      </c>
      <c r="Q133" t="str">
        <f t="shared" si="18"/>
        <v>technology</v>
      </c>
      <c r="R133" t="str">
        <f t="shared" si="19"/>
        <v>web</v>
      </c>
      <c r="S133" s="10">
        <f t="shared" si="20"/>
        <v>41607.25</v>
      </c>
      <c r="T133" s="10">
        <f t="shared" si="21"/>
        <v>41620.25</v>
      </c>
      <c r="U133" t="str">
        <f t="shared" si="22"/>
        <v>Nov</v>
      </c>
      <c r="V133">
        <f t="shared" si="23"/>
        <v>2013</v>
      </c>
    </row>
    <row r="134" spans="1:22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16"/>
        <v>116.18181818181819</v>
      </c>
      <c r="P134" s="6">
        <f t="shared" si="17"/>
        <v>43.078651685393261</v>
      </c>
      <c r="Q134" t="str">
        <f t="shared" si="18"/>
        <v>theater</v>
      </c>
      <c r="R134" t="str">
        <f t="shared" si="19"/>
        <v>plays</v>
      </c>
      <c r="S134" s="10">
        <f t="shared" si="20"/>
        <v>43112.25</v>
      </c>
      <c r="T134" s="10">
        <f t="shared" si="21"/>
        <v>43128.25</v>
      </c>
      <c r="U134" t="str">
        <f t="shared" si="22"/>
        <v>Jan</v>
      </c>
      <c r="V134">
        <f t="shared" si="23"/>
        <v>2018</v>
      </c>
    </row>
    <row r="135" spans="1:22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16"/>
        <v>310.77777777777777</v>
      </c>
      <c r="P135" s="6">
        <f t="shared" si="17"/>
        <v>87.95597484276729</v>
      </c>
      <c r="Q135" t="str">
        <f t="shared" si="18"/>
        <v>music</v>
      </c>
      <c r="R135" t="str">
        <f t="shared" si="19"/>
        <v>world music</v>
      </c>
      <c r="S135" s="10">
        <f t="shared" si="20"/>
        <v>40767.208333333336</v>
      </c>
      <c r="T135" s="10">
        <f t="shared" si="21"/>
        <v>40789.208333333336</v>
      </c>
      <c r="U135" t="str">
        <f t="shared" si="22"/>
        <v>Aug</v>
      </c>
      <c r="V135">
        <f t="shared" si="23"/>
        <v>2011</v>
      </c>
    </row>
    <row r="136" spans="1:22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16"/>
        <v>89.73668341708543</v>
      </c>
      <c r="P136" s="6">
        <f t="shared" si="17"/>
        <v>94.987234042553197</v>
      </c>
      <c r="Q136" t="str">
        <f t="shared" si="18"/>
        <v>film &amp; video</v>
      </c>
      <c r="R136" t="str">
        <f t="shared" si="19"/>
        <v>documentary</v>
      </c>
      <c r="S136" s="10">
        <f t="shared" si="20"/>
        <v>40713.208333333336</v>
      </c>
      <c r="T136" s="10">
        <f t="shared" si="21"/>
        <v>40762.208333333336</v>
      </c>
      <c r="U136" t="str">
        <f t="shared" si="22"/>
        <v>Jun</v>
      </c>
      <c r="V136">
        <f t="shared" si="23"/>
        <v>2011</v>
      </c>
    </row>
    <row r="137" spans="1:22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16"/>
        <v>71.27272727272728</v>
      </c>
      <c r="P137" s="6">
        <f t="shared" si="17"/>
        <v>46.905982905982903</v>
      </c>
      <c r="Q137" t="str">
        <f t="shared" si="18"/>
        <v>theater</v>
      </c>
      <c r="R137" t="str">
        <f t="shared" si="19"/>
        <v>plays</v>
      </c>
      <c r="S137" s="10">
        <f t="shared" si="20"/>
        <v>41340.25</v>
      </c>
      <c r="T137" s="10">
        <f t="shared" si="21"/>
        <v>41345.208333333336</v>
      </c>
      <c r="U137" t="str">
        <f t="shared" si="22"/>
        <v>Mar</v>
      </c>
      <c r="V137">
        <f t="shared" si="23"/>
        <v>2013</v>
      </c>
    </row>
    <row r="138" spans="1:22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16"/>
        <v>3.2862318840579712</v>
      </c>
      <c r="P138" s="6">
        <f t="shared" si="17"/>
        <v>46.913793103448278</v>
      </c>
      <c r="Q138" t="str">
        <f t="shared" si="18"/>
        <v>film &amp; video</v>
      </c>
      <c r="R138" t="str">
        <f t="shared" si="19"/>
        <v>drama</v>
      </c>
      <c r="S138" s="10">
        <f t="shared" si="20"/>
        <v>41797.208333333336</v>
      </c>
      <c r="T138" s="10">
        <f t="shared" si="21"/>
        <v>41809.208333333336</v>
      </c>
      <c r="U138" t="str">
        <f t="shared" si="22"/>
        <v>Jun</v>
      </c>
      <c r="V138">
        <f t="shared" si="23"/>
        <v>2014</v>
      </c>
    </row>
    <row r="139" spans="1:22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16"/>
        <v>261.77777777777777</v>
      </c>
      <c r="P139" s="6">
        <f t="shared" si="17"/>
        <v>94.24</v>
      </c>
      <c r="Q139" t="str">
        <f t="shared" si="18"/>
        <v>publishing</v>
      </c>
      <c r="R139" t="str">
        <f t="shared" si="19"/>
        <v>nonfiction</v>
      </c>
      <c r="S139" s="10">
        <f t="shared" si="20"/>
        <v>40457.208333333336</v>
      </c>
      <c r="T139" s="10">
        <f t="shared" si="21"/>
        <v>40463.208333333336</v>
      </c>
      <c r="U139" t="str">
        <f t="shared" si="22"/>
        <v>Oct</v>
      </c>
      <c r="V139">
        <f t="shared" si="23"/>
        <v>2010</v>
      </c>
    </row>
    <row r="140" spans="1:22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16"/>
        <v>96</v>
      </c>
      <c r="P140" s="6">
        <f t="shared" si="17"/>
        <v>80.139130434782615</v>
      </c>
      <c r="Q140" t="str">
        <f t="shared" si="18"/>
        <v>games</v>
      </c>
      <c r="R140" t="str">
        <f t="shared" si="19"/>
        <v>mobile games</v>
      </c>
      <c r="S140" s="10">
        <f t="shared" si="20"/>
        <v>41180.208333333336</v>
      </c>
      <c r="T140" s="10">
        <f t="shared" si="21"/>
        <v>41186.208333333336</v>
      </c>
      <c r="U140" t="str">
        <f t="shared" si="22"/>
        <v>Sep</v>
      </c>
      <c r="V140">
        <f t="shared" si="23"/>
        <v>2012</v>
      </c>
    </row>
    <row r="141" spans="1:22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16"/>
        <v>20.896851248642779</v>
      </c>
      <c r="P141" s="6">
        <f t="shared" si="17"/>
        <v>59.036809815950917</v>
      </c>
      <c r="Q141" t="str">
        <f t="shared" si="18"/>
        <v>technology</v>
      </c>
      <c r="R141" t="str">
        <f t="shared" si="19"/>
        <v>wearables</v>
      </c>
      <c r="S141" s="10">
        <f t="shared" si="20"/>
        <v>42115.208333333328</v>
      </c>
      <c r="T141" s="10">
        <f t="shared" si="21"/>
        <v>42131.208333333328</v>
      </c>
      <c r="U141" t="str">
        <f t="shared" si="22"/>
        <v>Apr</v>
      </c>
      <c r="V141">
        <f t="shared" si="23"/>
        <v>2015</v>
      </c>
    </row>
    <row r="142" spans="1:22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16"/>
        <v>223.16363636363636</v>
      </c>
      <c r="P142" s="6">
        <f t="shared" si="17"/>
        <v>65.989247311827953</v>
      </c>
      <c r="Q142" t="str">
        <f t="shared" si="18"/>
        <v>film &amp; video</v>
      </c>
      <c r="R142" t="str">
        <f t="shared" si="19"/>
        <v>documentary</v>
      </c>
      <c r="S142" s="10">
        <f t="shared" si="20"/>
        <v>43156.25</v>
      </c>
      <c r="T142" s="10">
        <f t="shared" si="21"/>
        <v>43161.25</v>
      </c>
      <c r="U142" t="str">
        <f t="shared" si="22"/>
        <v>Feb</v>
      </c>
      <c r="V142">
        <f t="shared" si="23"/>
        <v>2018</v>
      </c>
    </row>
    <row r="143" spans="1:22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16"/>
        <v>101.59097978227061</v>
      </c>
      <c r="P143" s="6">
        <f t="shared" si="17"/>
        <v>60.992530345471522</v>
      </c>
      <c r="Q143" t="str">
        <f t="shared" si="18"/>
        <v>technology</v>
      </c>
      <c r="R143" t="str">
        <f t="shared" si="19"/>
        <v>web</v>
      </c>
      <c r="S143" s="10">
        <f t="shared" si="20"/>
        <v>42167.208333333328</v>
      </c>
      <c r="T143" s="10">
        <f t="shared" si="21"/>
        <v>42173.208333333328</v>
      </c>
      <c r="U143" t="str">
        <f t="shared" si="22"/>
        <v>Jun</v>
      </c>
      <c r="V143">
        <f t="shared" si="23"/>
        <v>2015</v>
      </c>
    </row>
    <row r="144" spans="1:22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16"/>
        <v>230.03999999999996</v>
      </c>
      <c r="P144" s="6">
        <f t="shared" si="17"/>
        <v>98.307692307692307</v>
      </c>
      <c r="Q144" t="str">
        <f t="shared" si="18"/>
        <v>technology</v>
      </c>
      <c r="R144" t="str">
        <f t="shared" si="19"/>
        <v>web</v>
      </c>
      <c r="S144" s="10">
        <f t="shared" si="20"/>
        <v>41005.208333333336</v>
      </c>
      <c r="T144" s="10">
        <f t="shared" si="21"/>
        <v>41046.208333333336</v>
      </c>
      <c r="U144" t="str">
        <f t="shared" si="22"/>
        <v>Apr</v>
      </c>
      <c r="V144">
        <f t="shared" si="23"/>
        <v>2012</v>
      </c>
    </row>
    <row r="145" spans="1:22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16"/>
        <v>135.59259259259261</v>
      </c>
      <c r="P145" s="6">
        <f t="shared" si="17"/>
        <v>104.6</v>
      </c>
      <c r="Q145" t="str">
        <f t="shared" si="18"/>
        <v>music</v>
      </c>
      <c r="R145" t="str">
        <f t="shared" si="19"/>
        <v>indie rock</v>
      </c>
      <c r="S145" s="10">
        <f t="shared" si="20"/>
        <v>40357.208333333336</v>
      </c>
      <c r="T145" s="10">
        <f t="shared" si="21"/>
        <v>40377.208333333336</v>
      </c>
      <c r="U145" t="str">
        <f t="shared" si="22"/>
        <v>Jun</v>
      </c>
      <c r="V145">
        <f t="shared" si="23"/>
        <v>2010</v>
      </c>
    </row>
    <row r="146" spans="1:22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16"/>
        <v>129.1</v>
      </c>
      <c r="P146" s="6">
        <f t="shared" si="17"/>
        <v>86.066666666666663</v>
      </c>
      <c r="Q146" t="str">
        <f t="shared" si="18"/>
        <v>theater</v>
      </c>
      <c r="R146" t="str">
        <f t="shared" si="19"/>
        <v>plays</v>
      </c>
      <c r="S146" s="10">
        <f t="shared" si="20"/>
        <v>43633.208333333328</v>
      </c>
      <c r="T146" s="10">
        <f t="shared" si="21"/>
        <v>43641.208333333328</v>
      </c>
      <c r="U146" t="str">
        <f t="shared" si="22"/>
        <v>Jun</v>
      </c>
      <c r="V146">
        <f t="shared" si="23"/>
        <v>2019</v>
      </c>
    </row>
    <row r="147" spans="1:22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16"/>
        <v>236.512</v>
      </c>
      <c r="P147" s="6">
        <f t="shared" si="17"/>
        <v>76.989583333333329</v>
      </c>
      <c r="Q147" t="str">
        <f t="shared" si="18"/>
        <v>technology</v>
      </c>
      <c r="R147" t="str">
        <f t="shared" si="19"/>
        <v>wearables</v>
      </c>
      <c r="S147" s="10">
        <f t="shared" si="20"/>
        <v>41889.208333333336</v>
      </c>
      <c r="T147" s="10">
        <f t="shared" si="21"/>
        <v>41894.208333333336</v>
      </c>
      <c r="U147" t="str">
        <f t="shared" si="22"/>
        <v>Sep</v>
      </c>
      <c r="V147">
        <f t="shared" si="23"/>
        <v>2014</v>
      </c>
    </row>
    <row r="148" spans="1:22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16"/>
        <v>17.25</v>
      </c>
      <c r="P148" s="6">
        <f t="shared" si="17"/>
        <v>29.764705882352942</v>
      </c>
      <c r="Q148" t="str">
        <f t="shared" si="18"/>
        <v>theater</v>
      </c>
      <c r="R148" t="str">
        <f t="shared" si="19"/>
        <v>plays</v>
      </c>
      <c r="S148" s="10">
        <f t="shared" si="20"/>
        <v>40855.25</v>
      </c>
      <c r="T148" s="10">
        <f t="shared" si="21"/>
        <v>40875.25</v>
      </c>
      <c r="U148" t="str">
        <f t="shared" si="22"/>
        <v>Nov</v>
      </c>
      <c r="V148">
        <f t="shared" si="23"/>
        <v>2011</v>
      </c>
    </row>
    <row r="149" spans="1:22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16"/>
        <v>112.49397590361446</v>
      </c>
      <c r="P149" s="6">
        <f t="shared" si="17"/>
        <v>46.91959798994975</v>
      </c>
      <c r="Q149" t="str">
        <f t="shared" si="18"/>
        <v>theater</v>
      </c>
      <c r="R149" t="str">
        <f t="shared" si="19"/>
        <v>plays</v>
      </c>
      <c r="S149" s="10">
        <f t="shared" si="20"/>
        <v>42534.208333333328</v>
      </c>
      <c r="T149" s="10">
        <f t="shared" si="21"/>
        <v>42540.208333333328</v>
      </c>
      <c r="U149" t="str">
        <f t="shared" si="22"/>
        <v>Jun</v>
      </c>
      <c r="V149">
        <f t="shared" si="23"/>
        <v>2016</v>
      </c>
    </row>
    <row r="150" spans="1:22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16"/>
        <v>121.02150537634408</v>
      </c>
      <c r="P150" s="6">
        <f t="shared" si="17"/>
        <v>105.18691588785046</v>
      </c>
      <c r="Q150" t="str">
        <f t="shared" si="18"/>
        <v>technology</v>
      </c>
      <c r="R150" t="str">
        <f t="shared" si="19"/>
        <v>wearables</v>
      </c>
      <c r="S150" s="10">
        <f t="shared" si="20"/>
        <v>42941.208333333328</v>
      </c>
      <c r="T150" s="10">
        <f t="shared" si="21"/>
        <v>42950.208333333328</v>
      </c>
      <c r="U150" t="str">
        <f t="shared" si="22"/>
        <v>Jul</v>
      </c>
      <c r="V150">
        <f t="shared" si="23"/>
        <v>2017</v>
      </c>
    </row>
    <row r="151" spans="1:22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16"/>
        <v>219.87096774193549</v>
      </c>
      <c r="P151" s="6">
        <f t="shared" si="17"/>
        <v>69.907692307692301</v>
      </c>
      <c r="Q151" t="str">
        <f t="shared" si="18"/>
        <v>music</v>
      </c>
      <c r="R151" t="str">
        <f t="shared" si="19"/>
        <v>indie rock</v>
      </c>
      <c r="S151" s="10">
        <f t="shared" si="20"/>
        <v>41275.25</v>
      </c>
      <c r="T151" s="10">
        <f t="shared" si="21"/>
        <v>41327.25</v>
      </c>
      <c r="U151" t="str">
        <f t="shared" si="22"/>
        <v>Jan</v>
      </c>
      <c r="V151">
        <f t="shared" si="23"/>
        <v>2013</v>
      </c>
    </row>
    <row r="152" spans="1:22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16"/>
        <v>1</v>
      </c>
      <c r="P152" s="6">
        <f t="shared" si="17"/>
        <v>1</v>
      </c>
      <c r="Q152" t="str">
        <f t="shared" si="18"/>
        <v>music</v>
      </c>
      <c r="R152" t="str">
        <f t="shared" si="19"/>
        <v>rock</v>
      </c>
      <c r="S152" s="10">
        <f t="shared" si="20"/>
        <v>43450.25</v>
      </c>
      <c r="T152" s="10">
        <f t="shared" si="21"/>
        <v>43451.25</v>
      </c>
      <c r="U152" t="str">
        <f t="shared" si="22"/>
        <v>Dec</v>
      </c>
      <c r="V152">
        <f t="shared" si="23"/>
        <v>2018</v>
      </c>
    </row>
    <row r="153" spans="1:22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16"/>
        <v>64.166909620991248</v>
      </c>
      <c r="P153" s="6">
        <f t="shared" si="17"/>
        <v>60.011588275391958</v>
      </c>
      <c r="Q153" t="str">
        <f t="shared" si="18"/>
        <v>music</v>
      </c>
      <c r="R153" t="str">
        <f t="shared" si="19"/>
        <v>electric music</v>
      </c>
      <c r="S153" s="10">
        <f t="shared" si="20"/>
        <v>41799.208333333336</v>
      </c>
      <c r="T153" s="10">
        <f t="shared" si="21"/>
        <v>41850.208333333336</v>
      </c>
      <c r="U153" t="str">
        <f t="shared" si="22"/>
        <v>Jun</v>
      </c>
      <c r="V153">
        <f t="shared" si="23"/>
        <v>2014</v>
      </c>
    </row>
    <row r="154" spans="1:22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16"/>
        <v>423.06746987951806</v>
      </c>
      <c r="P154" s="6">
        <f t="shared" si="17"/>
        <v>52.006220379146917</v>
      </c>
      <c r="Q154" t="str">
        <f t="shared" si="18"/>
        <v>music</v>
      </c>
      <c r="R154" t="str">
        <f t="shared" si="19"/>
        <v>indie rock</v>
      </c>
      <c r="S154" s="10">
        <f t="shared" si="20"/>
        <v>42783.25</v>
      </c>
      <c r="T154" s="10">
        <f t="shared" si="21"/>
        <v>42790.25</v>
      </c>
      <c r="U154" t="str">
        <f t="shared" si="22"/>
        <v>Feb</v>
      </c>
      <c r="V154">
        <f t="shared" si="23"/>
        <v>2017</v>
      </c>
    </row>
    <row r="155" spans="1:22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16"/>
        <v>92.984160506863773</v>
      </c>
      <c r="P155" s="6">
        <f t="shared" si="17"/>
        <v>31.000176025347649</v>
      </c>
      <c r="Q155" t="str">
        <f t="shared" si="18"/>
        <v>theater</v>
      </c>
      <c r="R155" t="str">
        <f t="shared" si="19"/>
        <v>plays</v>
      </c>
      <c r="S155" s="10">
        <f t="shared" si="20"/>
        <v>41201.208333333336</v>
      </c>
      <c r="T155" s="10">
        <f t="shared" si="21"/>
        <v>41207.208333333336</v>
      </c>
      <c r="U155" t="str">
        <f t="shared" si="22"/>
        <v>Oct</v>
      </c>
      <c r="V155">
        <f t="shared" si="23"/>
        <v>2012</v>
      </c>
    </row>
    <row r="156" spans="1:22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16"/>
        <v>58.756567425569173</v>
      </c>
      <c r="P156" s="6">
        <f t="shared" si="17"/>
        <v>95.042492917847028</v>
      </c>
      <c r="Q156" t="str">
        <f t="shared" si="18"/>
        <v>music</v>
      </c>
      <c r="R156" t="str">
        <f t="shared" si="19"/>
        <v>indie rock</v>
      </c>
      <c r="S156" s="10">
        <f t="shared" si="20"/>
        <v>42502.208333333328</v>
      </c>
      <c r="T156" s="10">
        <f t="shared" si="21"/>
        <v>42525.208333333328</v>
      </c>
      <c r="U156" t="str">
        <f t="shared" si="22"/>
        <v>May</v>
      </c>
      <c r="V156">
        <f t="shared" si="23"/>
        <v>2016</v>
      </c>
    </row>
    <row r="157" spans="1:22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16"/>
        <v>65.022222222222226</v>
      </c>
      <c r="P157" s="6">
        <f t="shared" si="17"/>
        <v>75.968174204355108</v>
      </c>
      <c r="Q157" t="str">
        <f t="shared" si="18"/>
        <v>theater</v>
      </c>
      <c r="R157" t="str">
        <f t="shared" si="19"/>
        <v>plays</v>
      </c>
      <c r="S157" s="10">
        <f t="shared" si="20"/>
        <v>40262.208333333336</v>
      </c>
      <c r="T157" s="10">
        <f t="shared" si="21"/>
        <v>40277.208333333336</v>
      </c>
      <c r="U157" t="str">
        <f t="shared" si="22"/>
        <v>Mar</v>
      </c>
      <c r="V157">
        <f t="shared" si="23"/>
        <v>2010</v>
      </c>
    </row>
    <row r="158" spans="1:22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16"/>
        <v>73.939560439560438</v>
      </c>
      <c r="P158" s="6">
        <f t="shared" si="17"/>
        <v>71.013192612137203</v>
      </c>
      <c r="Q158" t="str">
        <f t="shared" si="18"/>
        <v>music</v>
      </c>
      <c r="R158" t="str">
        <f t="shared" si="19"/>
        <v>rock</v>
      </c>
      <c r="S158" s="10">
        <f t="shared" si="20"/>
        <v>43743.208333333328</v>
      </c>
      <c r="T158" s="10">
        <f t="shared" si="21"/>
        <v>43767.208333333328</v>
      </c>
      <c r="U158" t="str">
        <f t="shared" si="22"/>
        <v>Oct</v>
      </c>
      <c r="V158">
        <f t="shared" si="23"/>
        <v>2019</v>
      </c>
    </row>
    <row r="159" spans="1:22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16"/>
        <v>52.666666666666664</v>
      </c>
      <c r="P159" s="6">
        <f t="shared" si="17"/>
        <v>73.733333333333334</v>
      </c>
      <c r="Q159" t="str">
        <f t="shared" si="18"/>
        <v>photography</v>
      </c>
      <c r="R159" t="str">
        <f t="shared" si="19"/>
        <v>photography books</v>
      </c>
      <c r="S159" s="10">
        <f t="shared" si="20"/>
        <v>41638.25</v>
      </c>
      <c r="T159" s="10">
        <f t="shared" si="21"/>
        <v>41650.25</v>
      </c>
      <c r="U159" t="str">
        <f t="shared" si="22"/>
        <v>Dec</v>
      </c>
      <c r="V159">
        <f t="shared" si="23"/>
        <v>2013</v>
      </c>
    </row>
    <row r="160" spans="1:22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16"/>
        <v>220.95238095238096</v>
      </c>
      <c r="P160" s="6">
        <f t="shared" si="17"/>
        <v>113.17073170731707</v>
      </c>
      <c r="Q160" t="str">
        <f t="shared" si="18"/>
        <v>music</v>
      </c>
      <c r="R160" t="str">
        <f t="shared" si="19"/>
        <v>rock</v>
      </c>
      <c r="S160" s="10">
        <f t="shared" si="20"/>
        <v>42346.25</v>
      </c>
      <c r="T160" s="10">
        <f t="shared" si="21"/>
        <v>42347.25</v>
      </c>
      <c r="U160" t="str">
        <f t="shared" si="22"/>
        <v>Dec</v>
      </c>
      <c r="V160">
        <f t="shared" si="23"/>
        <v>2015</v>
      </c>
    </row>
    <row r="161" spans="1:22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16"/>
        <v>100.01150627615063</v>
      </c>
      <c r="P161" s="6">
        <f t="shared" si="17"/>
        <v>105.00933552992861</v>
      </c>
      <c r="Q161" t="str">
        <f t="shared" si="18"/>
        <v>theater</v>
      </c>
      <c r="R161" t="str">
        <f t="shared" si="19"/>
        <v>plays</v>
      </c>
      <c r="S161" s="10">
        <f t="shared" si="20"/>
        <v>43551.208333333328</v>
      </c>
      <c r="T161" s="10">
        <f t="shared" si="21"/>
        <v>43569.208333333328</v>
      </c>
      <c r="U161" t="str">
        <f t="shared" si="22"/>
        <v>Mar</v>
      </c>
      <c r="V161">
        <f t="shared" si="23"/>
        <v>2019</v>
      </c>
    </row>
    <row r="162" spans="1:22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16"/>
        <v>162.3125</v>
      </c>
      <c r="P162" s="6">
        <f t="shared" si="17"/>
        <v>79.176829268292678</v>
      </c>
      <c r="Q162" t="str">
        <f t="shared" si="18"/>
        <v>technology</v>
      </c>
      <c r="R162" t="str">
        <f t="shared" si="19"/>
        <v>wearables</v>
      </c>
      <c r="S162" s="10">
        <f t="shared" si="20"/>
        <v>43582.208333333328</v>
      </c>
      <c r="T162" s="10">
        <f t="shared" si="21"/>
        <v>43598.208333333328</v>
      </c>
      <c r="U162" t="str">
        <f t="shared" si="22"/>
        <v>Apr</v>
      </c>
      <c r="V162">
        <f t="shared" si="23"/>
        <v>2019</v>
      </c>
    </row>
    <row r="163" spans="1:22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16"/>
        <v>78.181818181818187</v>
      </c>
      <c r="P163" s="6">
        <f t="shared" si="17"/>
        <v>57.333333333333336</v>
      </c>
      <c r="Q163" t="str">
        <f t="shared" si="18"/>
        <v>technology</v>
      </c>
      <c r="R163" t="str">
        <f t="shared" si="19"/>
        <v>web</v>
      </c>
      <c r="S163" s="10">
        <f t="shared" si="20"/>
        <v>42270.208333333328</v>
      </c>
      <c r="T163" s="10">
        <f t="shared" si="21"/>
        <v>42276.208333333328</v>
      </c>
      <c r="U163" t="str">
        <f t="shared" si="22"/>
        <v>Sep</v>
      </c>
      <c r="V163">
        <f t="shared" si="23"/>
        <v>2015</v>
      </c>
    </row>
    <row r="164" spans="1:22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16"/>
        <v>149.73770491803279</v>
      </c>
      <c r="P164" s="6">
        <f t="shared" si="17"/>
        <v>58.178343949044589</v>
      </c>
      <c r="Q164" t="str">
        <f t="shared" si="18"/>
        <v>music</v>
      </c>
      <c r="R164" t="str">
        <f t="shared" si="19"/>
        <v>rock</v>
      </c>
      <c r="S164" s="10">
        <f t="shared" si="20"/>
        <v>43442.25</v>
      </c>
      <c r="T164" s="10">
        <f t="shared" si="21"/>
        <v>43472.25</v>
      </c>
      <c r="U164" t="str">
        <f t="shared" si="22"/>
        <v>Dec</v>
      </c>
      <c r="V164">
        <f t="shared" si="23"/>
        <v>2018</v>
      </c>
    </row>
    <row r="165" spans="1:22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16"/>
        <v>253.25714285714284</v>
      </c>
      <c r="P165" s="6">
        <f t="shared" si="17"/>
        <v>36.032520325203251</v>
      </c>
      <c r="Q165" t="str">
        <f t="shared" si="18"/>
        <v>photography</v>
      </c>
      <c r="R165" t="str">
        <f t="shared" si="19"/>
        <v>photography books</v>
      </c>
      <c r="S165" s="10">
        <f t="shared" si="20"/>
        <v>43028.208333333328</v>
      </c>
      <c r="T165" s="10">
        <f t="shared" si="21"/>
        <v>43077.25</v>
      </c>
      <c r="U165" t="str">
        <f t="shared" si="22"/>
        <v>Oct</v>
      </c>
      <c r="V165">
        <f t="shared" si="23"/>
        <v>2017</v>
      </c>
    </row>
    <row r="166" spans="1:22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16"/>
        <v>100.16943521594683</v>
      </c>
      <c r="P166" s="6">
        <f t="shared" si="17"/>
        <v>107.99068767908309</v>
      </c>
      <c r="Q166" t="str">
        <f t="shared" si="18"/>
        <v>theater</v>
      </c>
      <c r="R166" t="str">
        <f t="shared" si="19"/>
        <v>plays</v>
      </c>
      <c r="S166" s="10">
        <f t="shared" si="20"/>
        <v>43016.208333333328</v>
      </c>
      <c r="T166" s="10">
        <f t="shared" si="21"/>
        <v>43017.208333333328</v>
      </c>
      <c r="U166" t="str">
        <f t="shared" si="22"/>
        <v>Oct</v>
      </c>
      <c r="V166">
        <f t="shared" si="23"/>
        <v>2017</v>
      </c>
    </row>
    <row r="167" spans="1:22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16"/>
        <v>121.99004424778761</v>
      </c>
      <c r="P167" s="6">
        <f t="shared" si="17"/>
        <v>44.005985634477256</v>
      </c>
      <c r="Q167" t="str">
        <f t="shared" si="18"/>
        <v>technology</v>
      </c>
      <c r="R167" t="str">
        <f t="shared" si="19"/>
        <v>web</v>
      </c>
      <c r="S167" s="10">
        <f t="shared" si="20"/>
        <v>42948.208333333328</v>
      </c>
      <c r="T167" s="10">
        <f t="shared" si="21"/>
        <v>42980.208333333328</v>
      </c>
      <c r="U167" t="str">
        <f t="shared" si="22"/>
        <v>Aug</v>
      </c>
      <c r="V167">
        <f t="shared" si="23"/>
        <v>2017</v>
      </c>
    </row>
    <row r="168" spans="1:22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16"/>
        <v>137.13265306122449</v>
      </c>
      <c r="P168" s="6">
        <f t="shared" si="17"/>
        <v>55.077868852459019</v>
      </c>
      <c r="Q168" t="str">
        <f t="shared" si="18"/>
        <v>photography</v>
      </c>
      <c r="R168" t="str">
        <f t="shared" si="19"/>
        <v>photography books</v>
      </c>
      <c r="S168" s="10">
        <f t="shared" si="20"/>
        <v>40534.25</v>
      </c>
      <c r="T168" s="10">
        <f t="shared" si="21"/>
        <v>40538.25</v>
      </c>
      <c r="U168" t="str">
        <f t="shared" si="22"/>
        <v>Dec</v>
      </c>
      <c r="V168">
        <f t="shared" si="23"/>
        <v>2010</v>
      </c>
    </row>
    <row r="169" spans="1:22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16"/>
        <v>415.53846153846149</v>
      </c>
      <c r="P169" s="6">
        <f t="shared" si="17"/>
        <v>74</v>
      </c>
      <c r="Q169" t="str">
        <f t="shared" si="18"/>
        <v>theater</v>
      </c>
      <c r="R169" t="str">
        <f t="shared" si="19"/>
        <v>plays</v>
      </c>
      <c r="S169" s="10">
        <f t="shared" si="20"/>
        <v>41435.208333333336</v>
      </c>
      <c r="T169" s="10">
        <f t="shared" si="21"/>
        <v>41445.208333333336</v>
      </c>
      <c r="U169" t="str">
        <f t="shared" si="22"/>
        <v>Jun</v>
      </c>
      <c r="V169">
        <f t="shared" si="23"/>
        <v>2013</v>
      </c>
    </row>
    <row r="170" spans="1:22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16"/>
        <v>31.30913348946136</v>
      </c>
      <c r="P170" s="6">
        <f t="shared" si="17"/>
        <v>41.996858638743454</v>
      </c>
      <c r="Q170" t="str">
        <f t="shared" si="18"/>
        <v>music</v>
      </c>
      <c r="R170" t="str">
        <f t="shared" si="19"/>
        <v>indie rock</v>
      </c>
      <c r="S170" s="10">
        <f t="shared" si="20"/>
        <v>43518.25</v>
      </c>
      <c r="T170" s="10">
        <f t="shared" si="21"/>
        <v>43541.208333333328</v>
      </c>
      <c r="U170" t="str">
        <f t="shared" si="22"/>
        <v>Feb</v>
      </c>
      <c r="V170">
        <f t="shared" si="23"/>
        <v>2019</v>
      </c>
    </row>
    <row r="171" spans="1:22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16"/>
        <v>424.08154506437768</v>
      </c>
      <c r="P171" s="6">
        <f t="shared" si="17"/>
        <v>77.988161010260455</v>
      </c>
      <c r="Q171" t="str">
        <f t="shared" si="18"/>
        <v>film &amp; video</v>
      </c>
      <c r="R171" t="str">
        <f t="shared" si="19"/>
        <v>shorts</v>
      </c>
      <c r="S171" s="10">
        <f t="shared" si="20"/>
        <v>41077.208333333336</v>
      </c>
      <c r="T171" s="10">
        <f t="shared" si="21"/>
        <v>41105.208333333336</v>
      </c>
      <c r="U171" t="str">
        <f t="shared" si="22"/>
        <v>Jun</v>
      </c>
      <c r="V171">
        <f t="shared" si="23"/>
        <v>2012</v>
      </c>
    </row>
    <row r="172" spans="1:22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16"/>
        <v>2.93886230728336</v>
      </c>
      <c r="P172" s="6">
        <f t="shared" si="17"/>
        <v>82.507462686567166</v>
      </c>
      <c r="Q172" t="str">
        <f t="shared" si="18"/>
        <v>music</v>
      </c>
      <c r="R172" t="str">
        <f t="shared" si="19"/>
        <v>indie rock</v>
      </c>
      <c r="S172" s="10">
        <f t="shared" si="20"/>
        <v>42950.208333333328</v>
      </c>
      <c r="T172" s="10">
        <f t="shared" si="21"/>
        <v>42957.208333333328</v>
      </c>
      <c r="U172" t="str">
        <f t="shared" si="22"/>
        <v>Aug</v>
      </c>
      <c r="V172">
        <f t="shared" si="23"/>
        <v>2017</v>
      </c>
    </row>
    <row r="173" spans="1:22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16"/>
        <v>10.63265306122449</v>
      </c>
      <c r="P173" s="6">
        <f t="shared" si="17"/>
        <v>104.2</v>
      </c>
      <c r="Q173" t="str">
        <f t="shared" si="18"/>
        <v>publishing</v>
      </c>
      <c r="R173" t="str">
        <f t="shared" si="19"/>
        <v>translations</v>
      </c>
      <c r="S173" s="10">
        <f t="shared" si="20"/>
        <v>41718.208333333336</v>
      </c>
      <c r="T173" s="10">
        <f t="shared" si="21"/>
        <v>41740.208333333336</v>
      </c>
      <c r="U173" t="str">
        <f t="shared" si="22"/>
        <v>Mar</v>
      </c>
      <c r="V173">
        <f t="shared" si="23"/>
        <v>2014</v>
      </c>
    </row>
    <row r="174" spans="1:22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16"/>
        <v>82.875</v>
      </c>
      <c r="P174" s="6">
        <f t="shared" si="17"/>
        <v>25.5</v>
      </c>
      <c r="Q174" t="str">
        <f t="shared" si="18"/>
        <v>film &amp; video</v>
      </c>
      <c r="R174" t="str">
        <f t="shared" si="19"/>
        <v>documentary</v>
      </c>
      <c r="S174" s="10">
        <f t="shared" si="20"/>
        <v>41839.208333333336</v>
      </c>
      <c r="T174" s="10">
        <f t="shared" si="21"/>
        <v>41854.208333333336</v>
      </c>
      <c r="U174" t="str">
        <f t="shared" si="22"/>
        <v>Jul</v>
      </c>
      <c r="V174">
        <f t="shared" si="23"/>
        <v>2014</v>
      </c>
    </row>
    <row r="175" spans="1:22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16"/>
        <v>163.01447776628748</v>
      </c>
      <c r="P175" s="6">
        <f t="shared" si="17"/>
        <v>100.98334401024984</v>
      </c>
      <c r="Q175" t="str">
        <f t="shared" si="18"/>
        <v>theater</v>
      </c>
      <c r="R175" t="str">
        <f t="shared" si="19"/>
        <v>plays</v>
      </c>
      <c r="S175" s="10">
        <f t="shared" si="20"/>
        <v>41412.208333333336</v>
      </c>
      <c r="T175" s="10">
        <f t="shared" si="21"/>
        <v>41418.208333333336</v>
      </c>
      <c r="U175" t="str">
        <f t="shared" si="22"/>
        <v>May</v>
      </c>
      <c r="V175">
        <f t="shared" si="23"/>
        <v>2013</v>
      </c>
    </row>
    <row r="176" spans="1:22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16"/>
        <v>894.66666666666674</v>
      </c>
      <c r="P176" s="6">
        <f t="shared" si="17"/>
        <v>111.83333333333333</v>
      </c>
      <c r="Q176" t="str">
        <f t="shared" si="18"/>
        <v>technology</v>
      </c>
      <c r="R176" t="str">
        <f t="shared" si="19"/>
        <v>wearables</v>
      </c>
      <c r="S176" s="10">
        <f t="shared" si="20"/>
        <v>42282.208333333328</v>
      </c>
      <c r="T176" s="10">
        <f t="shared" si="21"/>
        <v>42283.208333333328</v>
      </c>
      <c r="U176" t="str">
        <f t="shared" si="22"/>
        <v>Oct</v>
      </c>
      <c r="V176">
        <f t="shared" si="23"/>
        <v>2015</v>
      </c>
    </row>
    <row r="177" spans="1:22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16"/>
        <v>26.191501103752756</v>
      </c>
      <c r="P177" s="6">
        <f t="shared" si="17"/>
        <v>41.999115044247787</v>
      </c>
      <c r="Q177" t="str">
        <f t="shared" si="18"/>
        <v>theater</v>
      </c>
      <c r="R177" t="str">
        <f t="shared" si="19"/>
        <v>plays</v>
      </c>
      <c r="S177" s="10">
        <f t="shared" si="20"/>
        <v>42613.208333333328</v>
      </c>
      <c r="T177" s="10">
        <f t="shared" si="21"/>
        <v>42632.208333333328</v>
      </c>
      <c r="U177" t="str">
        <f t="shared" si="22"/>
        <v>Aug</v>
      </c>
      <c r="V177">
        <f t="shared" si="23"/>
        <v>2016</v>
      </c>
    </row>
    <row r="178" spans="1:22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16"/>
        <v>74.834782608695647</v>
      </c>
      <c r="P178" s="6">
        <f t="shared" si="17"/>
        <v>110.05115089514067</v>
      </c>
      <c r="Q178" t="str">
        <f t="shared" si="18"/>
        <v>theater</v>
      </c>
      <c r="R178" t="str">
        <f t="shared" si="19"/>
        <v>plays</v>
      </c>
      <c r="S178" s="10">
        <f t="shared" si="20"/>
        <v>42616.208333333328</v>
      </c>
      <c r="T178" s="10">
        <f t="shared" si="21"/>
        <v>42625.208333333328</v>
      </c>
      <c r="U178" t="str">
        <f t="shared" si="22"/>
        <v>Sep</v>
      </c>
      <c r="V178">
        <f t="shared" si="23"/>
        <v>2016</v>
      </c>
    </row>
    <row r="179" spans="1:22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16"/>
        <v>416.47680412371136</v>
      </c>
      <c r="P179" s="6">
        <f t="shared" si="17"/>
        <v>58.997079225994888</v>
      </c>
      <c r="Q179" t="str">
        <f t="shared" si="18"/>
        <v>theater</v>
      </c>
      <c r="R179" t="str">
        <f t="shared" si="19"/>
        <v>plays</v>
      </c>
      <c r="S179" s="10">
        <f t="shared" si="20"/>
        <v>40497.25</v>
      </c>
      <c r="T179" s="10">
        <f t="shared" si="21"/>
        <v>40522.25</v>
      </c>
      <c r="U179" t="str">
        <f t="shared" si="22"/>
        <v>Nov</v>
      </c>
      <c r="V179">
        <f t="shared" si="23"/>
        <v>2010</v>
      </c>
    </row>
    <row r="180" spans="1:22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16"/>
        <v>96.208333333333329</v>
      </c>
      <c r="P180" s="6">
        <f t="shared" si="17"/>
        <v>32.985714285714288</v>
      </c>
      <c r="Q180" t="str">
        <f t="shared" si="18"/>
        <v>food</v>
      </c>
      <c r="R180" t="str">
        <f t="shared" si="19"/>
        <v>food trucks</v>
      </c>
      <c r="S180" s="10">
        <f t="shared" si="20"/>
        <v>42999.208333333328</v>
      </c>
      <c r="T180" s="10">
        <f t="shared" si="21"/>
        <v>43008.208333333328</v>
      </c>
      <c r="U180" t="str">
        <f t="shared" si="22"/>
        <v>Sep</v>
      </c>
      <c r="V180">
        <f t="shared" si="23"/>
        <v>2017</v>
      </c>
    </row>
    <row r="181" spans="1:22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16"/>
        <v>357.71910112359546</v>
      </c>
      <c r="P181" s="6">
        <f t="shared" si="17"/>
        <v>45.005654509471306</v>
      </c>
      <c r="Q181" t="str">
        <f t="shared" si="18"/>
        <v>theater</v>
      </c>
      <c r="R181" t="str">
        <f t="shared" si="19"/>
        <v>plays</v>
      </c>
      <c r="S181" s="10">
        <f t="shared" si="20"/>
        <v>41350.208333333336</v>
      </c>
      <c r="T181" s="10">
        <f t="shared" si="21"/>
        <v>41351.208333333336</v>
      </c>
      <c r="U181" t="str">
        <f t="shared" si="22"/>
        <v>Mar</v>
      </c>
      <c r="V181">
        <f t="shared" si="23"/>
        <v>2013</v>
      </c>
    </row>
    <row r="182" spans="1:22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16"/>
        <v>308.45714285714286</v>
      </c>
      <c r="P182" s="6">
        <f t="shared" si="17"/>
        <v>81.98196487897485</v>
      </c>
      <c r="Q182" t="str">
        <f t="shared" si="18"/>
        <v>technology</v>
      </c>
      <c r="R182" t="str">
        <f t="shared" si="19"/>
        <v>wearables</v>
      </c>
      <c r="S182" s="10">
        <f t="shared" si="20"/>
        <v>40259.208333333336</v>
      </c>
      <c r="T182" s="10">
        <f t="shared" si="21"/>
        <v>40264.208333333336</v>
      </c>
      <c r="U182" t="str">
        <f t="shared" si="22"/>
        <v>Mar</v>
      </c>
      <c r="V182">
        <f t="shared" si="23"/>
        <v>2010</v>
      </c>
    </row>
    <row r="183" spans="1:22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16"/>
        <v>61.802325581395344</v>
      </c>
      <c r="P183" s="6">
        <f t="shared" si="17"/>
        <v>39.080882352941174</v>
      </c>
      <c r="Q183" t="str">
        <f t="shared" si="18"/>
        <v>technology</v>
      </c>
      <c r="R183" t="str">
        <f t="shared" si="19"/>
        <v>web</v>
      </c>
      <c r="S183" s="10">
        <f t="shared" si="20"/>
        <v>43012.208333333328</v>
      </c>
      <c r="T183" s="10">
        <f t="shared" si="21"/>
        <v>43030.208333333328</v>
      </c>
      <c r="U183" t="str">
        <f t="shared" si="22"/>
        <v>Oct</v>
      </c>
      <c r="V183">
        <f t="shared" si="23"/>
        <v>2017</v>
      </c>
    </row>
    <row r="184" spans="1:22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16"/>
        <v>722.32472324723244</v>
      </c>
      <c r="P184" s="6">
        <f t="shared" si="17"/>
        <v>58.996383363471971</v>
      </c>
      <c r="Q184" t="str">
        <f t="shared" si="18"/>
        <v>theater</v>
      </c>
      <c r="R184" t="str">
        <f t="shared" si="19"/>
        <v>plays</v>
      </c>
      <c r="S184" s="10">
        <f t="shared" si="20"/>
        <v>43631.208333333328</v>
      </c>
      <c r="T184" s="10">
        <f t="shared" si="21"/>
        <v>43647.208333333328</v>
      </c>
      <c r="U184" t="str">
        <f t="shared" si="22"/>
        <v>Jun</v>
      </c>
      <c r="V184">
        <f t="shared" si="23"/>
        <v>2019</v>
      </c>
    </row>
    <row r="185" spans="1:22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16"/>
        <v>69.117647058823522</v>
      </c>
      <c r="P185" s="6">
        <f t="shared" si="17"/>
        <v>40.988372093023258</v>
      </c>
      <c r="Q185" t="str">
        <f t="shared" si="18"/>
        <v>music</v>
      </c>
      <c r="R185" t="str">
        <f t="shared" si="19"/>
        <v>rock</v>
      </c>
      <c r="S185" s="10">
        <f t="shared" si="20"/>
        <v>40430.208333333336</v>
      </c>
      <c r="T185" s="10">
        <f t="shared" si="21"/>
        <v>40443.208333333336</v>
      </c>
      <c r="U185" t="str">
        <f t="shared" si="22"/>
        <v>Sep</v>
      </c>
      <c r="V185">
        <f t="shared" si="23"/>
        <v>2010</v>
      </c>
    </row>
    <row r="186" spans="1:22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16"/>
        <v>293.05555555555554</v>
      </c>
      <c r="P186" s="6">
        <f t="shared" si="17"/>
        <v>31.029411764705884</v>
      </c>
      <c r="Q186" t="str">
        <f t="shared" si="18"/>
        <v>theater</v>
      </c>
      <c r="R186" t="str">
        <f t="shared" si="19"/>
        <v>plays</v>
      </c>
      <c r="S186" s="10">
        <f t="shared" si="20"/>
        <v>43588.208333333328</v>
      </c>
      <c r="T186" s="10">
        <f t="shared" si="21"/>
        <v>43589.208333333328</v>
      </c>
      <c r="U186" t="str">
        <f t="shared" si="22"/>
        <v>May</v>
      </c>
      <c r="V186">
        <f t="shared" si="23"/>
        <v>2019</v>
      </c>
    </row>
    <row r="187" spans="1:22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16"/>
        <v>71.8</v>
      </c>
      <c r="P187" s="6">
        <f t="shared" si="17"/>
        <v>37.789473684210527</v>
      </c>
      <c r="Q187" t="str">
        <f t="shared" si="18"/>
        <v>film &amp; video</v>
      </c>
      <c r="R187" t="str">
        <f t="shared" si="19"/>
        <v>television</v>
      </c>
      <c r="S187" s="10">
        <f t="shared" si="20"/>
        <v>43233.208333333328</v>
      </c>
      <c r="T187" s="10">
        <f t="shared" si="21"/>
        <v>43244.208333333328</v>
      </c>
      <c r="U187" t="str">
        <f t="shared" si="22"/>
        <v>May</v>
      </c>
      <c r="V187">
        <f t="shared" si="23"/>
        <v>2018</v>
      </c>
    </row>
    <row r="188" spans="1:22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16"/>
        <v>31.934684684684683</v>
      </c>
      <c r="P188" s="6">
        <f t="shared" si="17"/>
        <v>32.006772009029348</v>
      </c>
      <c r="Q188" t="str">
        <f t="shared" si="18"/>
        <v>theater</v>
      </c>
      <c r="R188" t="str">
        <f t="shared" si="19"/>
        <v>plays</v>
      </c>
      <c r="S188" s="10">
        <f t="shared" si="20"/>
        <v>41782.208333333336</v>
      </c>
      <c r="T188" s="10">
        <f t="shared" si="21"/>
        <v>41797.208333333336</v>
      </c>
      <c r="U188" t="str">
        <f t="shared" si="22"/>
        <v>May</v>
      </c>
      <c r="V188">
        <f t="shared" si="23"/>
        <v>2014</v>
      </c>
    </row>
    <row r="189" spans="1:22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16"/>
        <v>229.87375415282392</v>
      </c>
      <c r="P189" s="6">
        <f t="shared" si="17"/>
        <v>95.966712898751737</v>
      </c>
      <c r="Q189" t="str">
        <f t="shared" si="18"/>
        <v>film &amp; video</v>
      </c>
      <c r="R189" t="str">
        <f t="shared" si="19"/>
        <v>shorts</v>
      </c>
      <c r="S189" s="10">
        <f t="shared" si="20"/>
        <v>41328.25</v>
      </c>
      <c r="T189" s="10">
        <f t="shared" si="21"/>
        <v>41356.208333333336</v>
      </c>
      <c r="U189" t="str">
        <f t="shared" si="22"/>
        <v>Feb</v>
      </c>
      <c r="V189">
        <f t="shared" si="23"/>
        <v>2013</v>
      </c>
    </row>
    <row r="190" spans="1:22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16"/>
        <v>32.012195121951223</v>
      </c>
      <c r="P190" s="6">
        <f t="shared" si="17"/>
        <v>75</v>
      </c>
      <c r="Q190" t="str">
        <f t="shared" si="18"/>
        <v>theater</v>
      </c>
      <c r="R190" t="str">
        <f t="shared" si="19"/>
        <v>plays</v>
      </c>
      <c r="S190" s="10">
        <f t="shared" si="20"/>
        <v>41975.25</v>
      </c>
      <c r="T190" s="10">
        <f t="shared" si="21"/>
        <v>41976.25</v>
      </c>
      <c r="U190" t="str">
        <f t="shared" si="22"/>
        <v>Dec</v>
      </c>
      <c r="V190">
        <f t="shared" si="23"/>
        <v>2014</v>
      </c>
    </row>
    <row r="191" spans="1:22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16"/>
        <v>23.525352848928385</v>
      </c>
      <c r="P191" s="6">
        <f t="shared" si="17"/>
        <v>102.0498866213152</v>
      </c>
      <c r="Q191" t="str">
        <f t="shared" si="18"/>
        <v>theater</v>
      </c>
      <c r="R191" t="str">
        <f t="shared" si="19"/>
        <v>plays</v>
      </c>
      <c r="S191" s="10">
        <f t="shared" si="20"/>
        <v>42433.25</v>
      </c>
      <c r="T191" s="10">
        <f t="shared" si="21"/>
        <v>42433.25</v>
      </c>
      <c r="U191" t="str">
        <f t="shared" si="22"/>
        <v>Mar</v>
      </c>
      <c r="V191">
        <f t="shared" si="23"/>
        <v>2016</v>
      </c>
    </row>
    <row r="192" spans="1:22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16"/>
        <v>68.594594594594597</v>
      </c>
      <c r="P192" s="6">
        <f t="shared" si="17"/>
        <v>105.75</v>
      </c>
      <c r="Q192" t="str">
        <f t="shared" si="18"/>
        <v>theater</v>
      </c>
      <c r="R192" t="str">
        <f t="shared" si="19"/>
        <v>plays</v>
      </c>
      <c r="S192" s="10">
        <f t="shared" si="20"/>
        <v>41429.208333333336</v>
      </c>
      <c r="T192" s="10">
        <f t="shared" si="21"/>
        <v>41430.208333333336</v>
      </c>
      <c r="U192" t="str">
        <f t="shared" si="22"/>
        <v>Jun</v>
      </c>
      <c r="V192">
        <f t="shared" si="23"/>
        <v>2013</v>
      </c>
    </row>
    <row r="193" spans="1:22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16"/>
        <v>37.952380952380956</v>
      </c>
      <c r="P193" s="6">
        <f t="shared" si="17"/>
        <v>37.069767441860463</v>
      </c>
      <c r="Q193" t="str">
        <f t="shared" si="18"/>
        <v>theater</v>
      </c>
      <c r="R193" t="str">
        <f t="shared" si="19"/>
        <v>plays</v>
      </c>
      <c r="S193" s="10">
        <f t="shared" si="20"/>
        <v>43536.208333333328</v>
      </c>
      <c r="T193" s="10">
        <f t="shared" si="21"/>
        <v>43539.208333333328</v>
      </c>
      <c r="U193" t="str">
        <f t="shared" si="22"/>
        <v>Mar</v>
      </c>
      <c r="V193">
        <f t="shared" si="23"/>
        <v>2019</v>
      </c>
    </row>
    <row r="194" spans="1:22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16"/>
        <v>19.992957746478872</v>
      </c>
      <c r="P194" s="6">
        <f t="shared" si="17"/>
        <v>35.049382716049379</v>
      </c>
      <c r="Q194" t="str">
        <f t="shared" si="18"/>
        <v>music</v>
      </c>
      <c r="R194" t="str">
        <f t="shared" si="19"/>
        <v>rock</v>
      </c>
      <c r="S194" s="10">
        <f t="shared" si="20"/>
        <v>41817.208333333336</v>
      </c>
      <c r="T194" s="10">
        <f t="shared" si="21"/>
        <v>41821.208333333336</v>
      </c>
      <c r="U194" t="str">
        <f t="shared" si="22"/>
        <v>Jun</v>
      </c>
      <c r="V194">
        <f t="shared" si="23"/>
        <v>2014</v>
      </c>
    </row>
    <row r="195" spans="1:22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24">(E195/D195)*100</f>
        <v>45.636363636363633</v>
      </c>
      <c r="P195" s="6">
        <f t="shared" ref="P195:P258" si="25">E195/G195</f>
        <v>46.338461538461537</v>
      </c>
      <c r="Q195" t="str">
        <f t="shared" ref="Q195:Q258" si="26">LEFT(N195, SEARCH("/", N195)-1)</f>
        <v>music</v>
      </c>
      <c r="R195" t="str">
        <f t="shared" ref="R195:R258" si="27">RIGHT(N195, LEN(N195)-SEARCH("/", N195))</f>
        <v>indie rock</v>
      </c>
      <c r="S195" s="10">
        <f t="shared" ref="S195:S258" si="28">(J195/86400)+DATE(1970,1,1)</f>
        <v>43198.208333333328</v>
      </c>
      <c r="T195" s="10">
        <f t="shared" ref="T195:T258" si="29">(K195/86400)+DATE(1970,1,1)</f>
        <v>43202.208333333328</v>
      </c>
      <c r="U195" t="str">
        <f t="shared" ref="U195:U258" si="30">TEXT(S195, "mmm")</f>
        <v>Apr</v>
      </c>
      <c r="V195">
        <f t="shared" ref="V195:V258" si="31">YEAR(S195)</f>
        <v>2018</v>
      </c>
    </row>
    <row r="196" spans="1:22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24"/>
        <v>122.7605633802817</v>
      </c>
      <c r="P196" s="6">
        <f t="shared" si="25"/>
        <v>69.174603174603178</v>
      </c>
      <c r="Q196" t="str">
        <f t="shared" si="26"/>
        <v>music</v>
      </c>
      <c r="R196" t="str">
        <f t="shared" si="27"/>
        <v>metal</v>
      </c>
      <c r="S196" s="10">
        <f t="shared" si="28"/>
        <v>42261.208333333328</v>
      </c>
      <c r="T196" s="10">
        <f t="shared" si="29"/>
        <v>42277.208333333328</v>
      </c>
      <c r="U196" t="str">
        <f t="shared" si="30"/>
        <v>Sep</v>
      </c>
      <c r="V196">
        <f t="shared" si="31"/>
        <v>2015</v>
      </c>
    </row>
    <row r="197" spans="1:22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24"/>
        <v>361.75316455696202</v>
      </c>
      <c r="P197" s="6">
        <f t="shared" si="25"/>
        <v>109.07824427480917</v>
      </c>
      <c r="Q197" t="str">
        <f t="shared" si="26"/>
        <v>music</v>
      </c>
      <c r="R197" t="str">
        <f t="shared" si="27"/>
        <v>electric music</v>
      </c>
      <c r="S197" s="10">
        <f t="shared" si="28"/>
        <v>43310.208333333328</v>
      </c>
      <c r="T197" s="10">
        <f t="shared" si="29"/>
        <v>43317.208333333328</v>
      </c>
      <c r="U197" t="str">
        <f t="shared" si="30"/>
        <v>Jul</v>
      </c>
      <c r="V197">
        <f t="shared" si="31"/>
        <v>2018</v>
      </c>
    </row>
    <row r="198" spans="1:22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24"/>
        <v>63.146341463414636</v>
      </c>
      <c r="P198" s="6">
        <f t="shared" si="25"/>
        <v>51.78</v>
      </c>
      <c r="Q198" t="str">
        <f t="shared" si="26"/>
        <v>technology</v>
      </c>
      <c r="R198" t="str">
        <f t="shared" si="27"/>
        <v>wearables</v>
      </c>
      <c r="S198" s="10">
        <f t="shared" si="28"/>
        <v>42616.208333333328</v>
      </c>
      <c r="T198" s="10">
        <f t="shared" si="29"/>
        <v>42635.208333333328</v>
      </c>
      <c r="U198" t="str">
        <f t="shared" si="30"/>
        <v>Sep</v>
      </c>
      <c r="V198">
        <f t="shared" si="31"/>
        <v>2016</v>
      </c>
    </row>
    <row r="199" spans="1:22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24"/>
        <v>298.20475319926874</v>
      </c>
      <c r="P199" s="6">
        <f t="shared" si="25"/>
        <v>82.010055304172951</v>
      </c>
      <c r="Q199" t="str">
        <f t="shared" si="26"/>
        <v>film &amp; video</v>
      </c>
      <c r="R199" t="str">
        <f t="shared" si="27"/>
        <v>drama</v>
      </c>
      <c r="S199" s="10">
        <f t="shared" si="28"/>
        <v>42909.208333333328</v>
      </c>
      <c r="T199" s="10">
        <f t="shared" si="29"/>
        <v>42923.208333333328</v>
      </c>
      <c r="U199" t="str">
        <f t="shared" si="30"/>
        <v>Jun</v>
      </c>
      <c r="V199">
        <f t="shared" si="31"/>
        <v>2017</v>
      </c>
    </row>
    <row r="200" spans="1:22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24"/>
        <v>9.5585443037974684</v>
      </c>
      <c r="P200" s="6">
        <f t="shared" si="25"/>
        <v>35.958333333333336</v>
      </c>
      <c r="Q200" t="str">
        <f t="shared" si="26"/>
        <v>music</v>
      </c>
      <c r="R200" t="str">
        <f t="shared" si="27"/>
        <v>electric music</v>
      </c>
      <c r="S200" s="10">
        <f t="shared" si="28"/>
        <v>40396.208333333336</v>
      </c>
      <c r="T200" s="10">
        <f t="shared" si="29"/>
        <v>40425.208333333336</v>
      </c>
      <c r="U200" t="str">
        <f t="shared" si="30"/>
        <v>Aug</v>
      </c>
      <c r="V200">
        <f t="shared" si="31"/>
        <v>2010</v>
      </c>
    </row>
    <row r="201" spans="1:22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24"/>
        <v>53.777777777777779</v>
      </c>
      <c r="P201" s="6">
        <f t="shared" si="25"/>
        <v>74.461538461538467</v>
      </c>
      <c r="Q201" t="str">
        <f t="shared" si="26"/>
        <v>music</v>
      </c>
      <c r="R201" t="str">
        <f t="shared" si="27"/>
        <v>rock</v>
      </c>
      <c r="S201" s="10">
        <f t="shared" si="28"/>
        <v>42192.208333333328</v>
      </c>
      <c r="T201" s="10">
        <f t="shared" si="29"/>
        <v>42196.208333333328</v>
      </c>
      <c r="U201" t="str">
        <f t="shared" si="30"/>
        <v>Jul</v>
      </c>
      <c r="V201">
        <f t="shared" si="31"/>
        <v>2015</v>
      </c>
    </row>
    <row r="202" spans="1:22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24"/>
        <v>2</v>
      </c>
      <c r="P202" s="6">
        <f t="shared" si="25"/>
        <v>2</v>
      </c>
      <c r="Q202" t="str">
        <f t="shared" si="26"/>
        <v>theater</v>
      </c>
      <c r="R202" t="str">
        <f t="shared" si="27"/>
        <v>plays</v>
      </c>
      <c r="S202" s="10">
        <f t="shared" si="28"/>
        <v>40262.208333333336</v>
      </c>
      <c r="T202" s="10">
        <f t="shared" si="29"/>
        <v>40273.208333333336</v>
      </c>
      <c r="U202" t="str">
        <f t="shared" si="30"/>
        <v>Mar</v>
      </c>
      <c r="V202">
        <f t="shared" si="31"/>
        <v>2010</v>
      </c>
    </row>
    <row r="203" spans="1:22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24"/>
        <v>681.19047619047615</v>
      </c>
      <c r="P203" s="6">
        <f t="shared" si="25"/>
        <v>91.114649681528661</v>
      </c>
      <c r="Q203" t="str">
        <f t="shared" si="26"/>
        <v>technology</v>
      </c>
      <c r="R203" t="str">
        <f t="shared" si="27"/>
        <v>web</v>
      </c>
      <c r="S203" s="10">
        <f t="shared" si="28"/>
        <v>41845.208333333336</v>
      </c>
      <c r="T203" s="10">
        <f t="shared" si="29"/>
        <v>41863.208333333336</v>
      </c>
      <c r="U203" t="str">
        <f t="shared" si="30"/>
        <v>Jul</v>
      </c>
      <c r="V203">
        <f t="shared" si="31"/>
        <v>2014</v>
      </c>
    </row>
    <row r="204" spans="1:22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24"/>
        <v>78.831325301204828</v>
      </c>
      <c r="P204" s="6">
        <f t="shared" si="25"/>
        <v>79.792682926829272</v>
      </c>
      <c r="Q204" t="str">
        <f t="shared" si="26"/>
        <v>food</v>
      </c>
      <c r="R204" t="str">
        <f t="shared" si="27"/>
        <v>food trucks</v>
      </c>
      <c r="S204" s="10">
        <f t="shared" si="28"/>
        <v>40818.208333333336</v>
      </c>
      <c r="T204" s="10">
        <f t="shared" si="29"/>
        <v>40822.208333333336</v>
      </c>
      <c r="U204" t="str">
        <f t="shared" si="30"/>
        <v>Oct</v>
      </c>
      <c r="V204">
        <f t="shared" si="31"/>
        <v>2011</v>
      </c>
    </row>
    <row r="205" spans="1:22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24"/>
        <v>134.40792216817235</v>
      </c>
      <c r="P205" s="6">
        <f t="shared" si="25"/>
        <v>42.999777678968428</v>
      </c>
      <c r="Q205" t="str">
        <f t="shared" si="26"/>
        <v>theater</v>
      </c>
      <c r="R205" t="str">
        <f t="shared" si="27"/>
        <v>plays</v>
      </c>
      <c r="S205" s="10">
        <f t="shared" si="28"/>
        <v>42752.25</v>
      </c>
      <c r="T205" s="10">
        <f t="shared" si="29"/>
        <v>42754.25</v>
      </c>
      <c r="U205" t="str">
        <f t="shared" si="30"/>
        <v>Jan</v>
      </c>
      <c r="V205">
        <f t="shared" si="31"/>
        <v>2017</v>
      </c>
    </row>
    <row r="206" spans="1:22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24"/>
        <v>3.3719999999999999</v>
      </c>
      <c r="P206" s="6">
        <f t="shared" si="25"/>
        <v>63.225000000000001</v>
      </c>
      <c r="Q206" t="str">
        <f t="shared" si="26"/>
        <v>music</v>
      </c>
      <c r="R206" t="str">
        <f t="shared" si="27"/>
        <v>jazz</v>
      </c>
      <c r="S206" s="10">
        <f t="shared" si="28"/>
        <v>40636.208333333336</v>
      </c>
      <c r="T206" s="10">
        <f t="shared" si="29"/>
        <v>40646.208333333336</v>
      </c>
      <c r="U206" t="str">
        <f t="shared" si="30"/>
        <v>Apr</v>
      </c>
      <c r="V206">
        <f t="shared" si="31"/>
        <v>2011</v>
      </c>
    </row>
    <row r="207" spans="1:22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24"/>
        <v>431.84615384615387</v>
      </c>
      <c r="P207" s="6">
        <f t="shared" si="25"/>
        <v>70.174999999999997</v>
      </c>
      <c r="Q207" t="str">
        <f t="shared" si="26"/>
        <v>theater</v>
      </c>
      <c r="R207" t="str">
        <f t="shared" si="27"/>
        <v>plays</v>
      </c>
      <c r="S207" s="10">
        <f t="shared" si="28"/>
        <v>43390.208333333328</v>
      </c>
      <c r="T207" s="10">
        <f t="shared" si="29"/>
        <v>43402.208333333328</v>
      </c>
      <c r="U207" t="str">
        <f t="shared" si="30"/>
        <v>Oct</v>
      </c>
      <c r="V207">
        <f t="shared" si="31"/>
        <v>2018</v>
      </c>
    </row>
    <row r="208" spans="1:22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24"/>
        <v>38.844444444444441</v>
      </c>
      <c r="P208" s="6">
        <f t="shared" si="25"/>
        <v>61.333333333333336</v>
      </c>
      <c r="Q208" t="str">
        <f t="shared" si="26"/>
        <v>publishing</v>
      </c>
      <c r="R208" t="str">
        <f t="shared" si="27"/>
        <v>fiction</v>
      </c>
      <c r="S208" s="10">
        <f t="shared" si="28"/>
        <v>40236.25</v>
      </c>
      <c r="T208" s="10">
        <f t="shared" si="29"/>
        <v>40245.25</v>
      </c>
      <c r="U208" t="str">
        <f t="shared" si="30"/>
        <v>Feb</v>
      </c>
      <c r="V208">
        <f t="shared" si="31"/>
        <v>2010</v>
      </c>
    </row>
    <row r="209" spans="1:22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24"/>
        <v>425.7</v>
      </c>
      <c r="P209" s="6">
        <f t="shared" si="25"/>
        <v>99</v>
      </c>
      <c r="Q209" t="str">
        <f t="shared" si="26"/>
        <v>music</v>
      </c>
      <c r="R209" t="str">
        <f t="shared" si="27"/>
        <v>rock</v>
      </c>
      <c r="S209" s="10">
        <f t="shared" si="28"/>
        <v>43340.208333333328</v>
      </c>
      <c r="T209" s="10">
        <f t="shared" si="29"/>
        <v>43360.208333333328</v>
      </c>
      <c r="U209" t="str">
        <f t="shared" si="30"/>
        <v>Aug</v>
      </c>
      <c r="V209">
        <f t="shared" si="31"/>
        <v>2018</v>
      </c>
    </row>
    <row r="210" spans="1:22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24"/>
        <v>101.12239715591672</v>
      </c>
      <c r="P210" s="6">
        <f t="shared" si="25"/>
        <v>96.984900146127615</v>
      </c>
      <c r="Q210" t="str">
        <f t="shared" si="26"/>
        <v>film &amp; video</v>
      </c>
      <c r="R210" t="str">
        <f t="shared" si="27"/>
        <v>documentary</v>
      </c>
      <c r="S210" s="10">
        <f t="shared" si="28"/>
        <v>43048.25</v>
      </c>
      <c r="T210" s="10">
        <f t="shared" si="29"/>
        <v>43072.25</v>
      </c>
      <c r="U210" t="str">
        <f t="shared" si="30"/>
        <v>Nov</v>
      </c>
      <c r="V210">
        <f t="shared" si="31"/>
        <v>2017</v>
      </c>
    </row>
    <row r="211" spans="1:22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24"/>
        <v>21.188688946015425</v>
      </c>
      <c r="P211" s="6">
        <f t="shared" si="25"/>
        <v>51.004950495049506</v>
      </c>
      <c r="Q211" t="str">
        <f t="shared" si="26"/>
        <v>film &amp; video</v>
      </c>
      <c r="R211" t="str">
        <f t="shared" si="27"/>
        <v>documentary</v>
      </c>
      <c r="S211" s="10">
        <f t="shared" si="28"/>
        <v>42496.208333333328</v>
      </c>
      <c r="T211" s="10">
        <f t="shared" si="29"/>
        <v>42503.208333333328</v>
      </c>
      <c r="U211" t="str">
        <f t="shared" si="30"/>
        <v>May</v>
      </c>
      <c r="V211">
        <f t="shared" si="31"/>
        <v>2016</v>
      </c>
    </row>
    <row r="212" spans="1:22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24"/>
        <v>67.425531914893625</v>
      </c>
      <c r="P212" s="6">
        <f t="shared" si="25"/>
        <v>28.044247787610619</v>
      </c>
      <c r="Q212" t="str">
        <f t="shared" si="26"/>
        <v>film &amp; video</v>
      </c>
      <c r="R212" t="str">
        <f t="shared" si="27"/>
        <v>science fiction</v>
      </c>
      <c r="S212" s="10">
        <f t="shared" si="28"/>
        <v>42797.25</v>
      </c>
      <c r="T212" s="10">
        <f t="shared" si="29"/>
        <v>42824.208333333328</v>
      </c>
      <c r="U212" t="str">
        <f t="shared" si="30"/>
        <v>Mar</v>
      </c>
      <c r="V212">
        <f t="shared" si="31"/>
        <v>2017</v>
      </c>
    </row>
    <row r="213" spans="1:22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24"/>
        <v>94.923371647509583</v>
      </c>
      <c r="P213" s="6">
        <f t="shared" si="25"/>
        <v>60.984615384615381</v>
      </c>
      <c r="Q213" t="str">
        <f t="shared" si="26"/>
        <v>theater</v>
      </c>
      <c r="R213" t="str">
        <f t="shared" si="27"/>
        <v>plays</v>
      </c>
      <c r="S213" s="10">
        <f t="shared" si="28"/>
        <v>41513.208333333336</v>
      </c>
      <c r="T213" s="10">
        <f t="shared" si="29"/>
        <v>41537.208333333336</v>
      </c>
      <c r="U213" t="str">
        <f t="shared" si="30"/>
        <v>Aug</v>
      </c>
      <c r="V213">
        <f t="shared" si="31"/>
        <v>2013</v>
      </c>
    </row>
    <row r="214" spans="1:22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24"/>
        <v>151.85185185185185</v>
      </c>
      <c r="P214" s="6">
        <f t="shared" si="25"/>
        <v>73.214285714285708</v>
      </c>
      <c r="Q214" t="str">
        <f t="shared" si="26"/>
        <v>theater</v>
      </c>
      <c r="R214" t="str">
        <f t="shared" si="27"/>
        <v>plays</v>
      </c>
      <c r="S214" s="10">
        <f t="shared" si="28"/>
        <v>43814.25</v>
      </c>
      <c r="T214" s="10">
        <f t="shared" si="29"/>
        <v>43860.25</v>
      </c>
      <c r="U214" t="str">
        <f t="shared" si="30"/>
        <v>Dec</v>
      </c>
      <c r="V214">
        <f t="shared" si="31"/>
        <v>2019</v>
      </c>
    </row>
    <row r="215" spans="1:22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24"/>
        <v>195.16382252559728</v>
      </c>
      <c r="P215" s="6">
        <f t="shared" si="25"/>
        <v>39.997435299603637</v>
      </c>
      <c r="Q215" t="str">
        <f t="shared" si="26"/>
        <v>music</v>
      </c>
      <c r="R215" t="str">
        <f t="shared" si="27"/>
        <v>indie rock</v>
      </c>
      <c r="S215" s="10">
        <f t="shared" si="28"/>
        <v>40488.208333333336</v>
      </c>
      <c r="T215" s="10">
        <f t="shared" si="29"/>
        <v>40496.25</v>
      </c>
      <c r="U215" t="str">
        <f t="shared" si="30"/>
        <v>Nov</v>
      </c>
      <c r="V215">
        <f t="shared" si="31"/>
        <v>2010</v>
      </c>
    </row>
    <row r="216" spans="1:22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24"/>
        <v>1023.1428571428571</v>
      </c>
      <c r="P216" s="6">
        <f t="shared" si="25"/>
        <v>86.812121212121212</v>
      </c>
      <c r="Q216" t="str">
        <f t="shared" si="26"/>
        <v>music</v>
      </c>
      <c r="R216" t="str">
        <f t="shared" si="27"/>
        <v>rock</v>
      </c>
      <c r="S216" s="10">
        <f t="shared" si="28"/>
        <v>40409.208333333336</v>
      </c>
      <c r="T216" s="10">
        <f t="shared" si="29"/>
        <v>40415.208333333336</v>
      </c>
      <c r="U216" t="str">
        <f t="shared" si="30"/>
        <v>Aug</v>
      </c>
      <c r="V216">
        <f t="shared" si="31"/>
        <v>2010</v>
      </c>
    </row>
    <row r="217" spans="1:22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24"/>
        <v>3.841836734693878</v>
      </c>
      <c r="P217" s="6">
        <f t="shared" si="25"/>
        <v>42.125874125874127</v>
      </c>
      <c r="Q217" t="str">
        <f t="shared" si="26"/>
        <v>theater</v>
      </c>
      <c r="R217" t="str">
        <f t="shared" si="27"/>
        <v>plays</v>
      </c>
      <c r="S217" s="10">
        <f t="shared" si="28"/>
        <v>43509.25</v>
      </c>
      <c r="T217" s="10">
        <f t="shared" si="29"/>
        <v>43511.25</v>
      </c>
      <c r="U217" t="str">
        <f t="shared" si="30"/>
        <v>Feb</v>
      </c>
      <c r="V217">
        <f t="shared" si="31"/>
        <v>2019</v>
      </c>
    </row>
    <row r="218" spans="1:22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24"/>
        <v>155.07066557107643</v>
      </c>
      <c r="P218" s="6">
        <f t="shared" si="25"/>
        <v>103.97851239669421</v>
      </c>
      <c r="Q218" t="str">
        <f t="shared" si="26"/>
        <v>theater</v>
      </c>
      <c r="R218" t="str">
        <f t="shared" si="27"/>
        <v>plays</v>
      </c>
      <c r="S218" s="10">
        <f t="shared" si="28"/>
        <v>40869.25</v>
      </c>
      <c r="T218" s="10">
        <f t="shared" si="29"/>
        <v>40871.25</v>
      </c>
      <c r="U218" t="str">
        <f t="shared" si="30"/>
        <v>Nov</v>
      </c>
      <c r="V218">
        <f t="shared" si="31"/>
        <v>2011</v>
      </c>
    </row>
    <row r="219" spans="1:22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24"/>
        <v>44.753477588871718</v>
      </c>
      <c r="P219" s="6">
        <f t="shared" si="25"/>
        <v>62.003211991434689</v>
      </c>
      <c r="Q219" t="str">
        <f t="shared" si="26"/>
        <v>film &amp; video</v>
      </c>
      <c r="R219" t="str">
        <f t="shared" si="27"/>
        <v>science fiction</v>
      </c>
      <c r="S219" s="10">
        <f t="shared" si="28"/>
        <v>43583.208333333328</v>
      </c>
      <c r="T219" s="10">
        <f t="shared" si="29"/>
        <v>43592.208333333328</v>
      </c>
      <c r="U219" t="str">
        <f t="shared" si="30"/>
        <v>Apr</v>
      </c>
      <c r="V219">
        <f t="shared" si="31"/>
        <v>2019</v>
      </c>
    </row>
    <row r="220" spans="1:22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24"/>
        <v>215.94736842105263</v>
      </c>
      <c r="P220" s="6">
        <f t="shared" si="25"/>
        <v>31.005037783375315</v>
      </c>
      <c r="Q220" t="str">
        <f t="shared" si="26"/>
        <v>film &amp; video</v>
      </c>
      <c r="R220" t="str">
        <f t="shared" si="27"/>
        <v>shorts</v>
      </c>
      <c r="S220" s="10">
        <f t="shared" si="28"/>
        <v>40858.25</v>
      </c>
      <c r="T220" s="10">
        <f t="shared" si="29"/>
        <v>40892.25</v>
      </c>
      <c r="U220" t="str">
        <f t="shared" si="30"/>
        <v>Nov</v>
      </c>
      <c r="V220">
        <f t="shared" si="31"/>
        <v>2011</v>
      </c>
    </row>
    <row r="221" spans="1:22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24"/>
        <v>332.12709832134288</v>
      </c>
      <c r="P221" s="6">
        <f t="shared" si="25"/>
        <v>89.991552956465242</v>
      </c>
      <c r="Q221" t="str">
        <f t="shared" si="26"/>
        <v>film &amp; video</v>
      </c>
      <c r="R221" t="str">
        <f t="shared" si="27"/>
        <v>animation</v>
      </c>
      <c r="S221" s="10">
        <f t="shared" si="28"/>
        <v>41137.208333333336</v>
      </c>
      <c r="T221" s="10">
        <f t="shared" si="29"/>
        <v>41149.208333333336</v>
      </c>
      <c r="U221" t="str">
        <f t="shared" si="30"/>
        <v>Aug</v>
      </c>
      <c r="V221">
        <f t="shared" si="31"/>
        <v>2012</v>
      </c>
    </row>
    <row r="222" spans="1:22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24"/>
        <v>8.4430379746835449</v>
      </c>
      <c r="P222" s="6">
        <f t="shared" si="25"/>
        <v>39.235294117647058</v>
      </c>
      <c r="Q222" t="str">
        <f t="shared" si="26"/>
        <v>theater</v>
      </c>
      <c r="R222" t="str">
        <f t="shared" si="27"/>
        <v>plays</v>
      </c>
      <c r="S222" s="10">
        <f t="shared" si="28"/>
        <v>40725.208333333336</v>
      </c>
      <c r="T222" s="10">
        <f t="shared" si="29"/>
        <v>40743.208333333336</v>
      </c>
      <c r="U222" t="str">
        <f t="shared" si="30"/>
        <v>Jul</v>
      </c>
      <c r="V222">
        <f t="shared" si="31"/>
        <v>2011</v>
      </c>
    </row>
    <row r="223" spans="1:22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24"/>
        <v>98.625514403292186</v>
      </c>
      <c r="P223" s="6">
        <f t="shared" si="25"/>
        <v>54.993116108306566</v>
      </c>
      <c r="Q223" t="str">
        <f t="shared" si="26"/>
        <v>food</v>
      </c>
      <c r="R223" t="str">
        <f t="shared" si="27"/>
        <v>food trucks</v>
      </c>
      <c r="S223" s="10">
        <f t="shared" si="28"/>
        <v>41081.208333333336</v>
      </c>
      <c r="T223" s="10">
        <f t="shared" si="29"/>
        <v>41083.208333333336</v>
      </c>
      <c r="U223" t="str">
        <f t="shared" si="30"/>
        <v>Jun</v>
      </c>
      <c r="V223">
        <f t="shared" si="31"/>
        <v>2012</v>
      </c>
    </row>
    <row r="224" spans="1:22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24"/>
        <v>137.97916666666669</v>
      </c>
      <c r="P224" s="6">
        <f t="shared" si="25"/>
        <v>47.992753623188406</v>
      </c>
      <c r="Q224" t="str">
        <f t="shared" si="26"/>
        <v>photography</v>
      </c>
      <c r="R224" t="str">
        <f t="shared" si="27"/>
        <v>photography books</v>
      </c>
      <c r="S224" s="10">
        <f t="shared" si="28"/>
        <v>41914.208333333336</v>
      </c>
      <c r="T224" s="10">
        <f t="shared" si="29"/>
        <v>41915.208333333336</v>
      </c>
      <c r="U224" t="str">
        <f t="shared" si="30"/>
        <v>Oct</v>
      </c>
      <c r="V224">
        <f t="shared" si="31"/>
        <v>2014</v>
      </c>
    </row>
    <row r="225" spans="1:22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24"/>
        <v>93.81099656357388</v>
      </c>
      <c r="P225" s="6">
        <f t="shared" si="25"/>
        <v>87.966702470461868</v>
      </c>
      <c r="Q225" t="str">
        <f t="shared" si="26"/>
        <v>theater</v>
      </c>
      <c r="R225" t="str">
        <f t="shared" si="27"/>
        <v>plays</v>
      </c>
      <c r="S225" s="10">
        <f t="shared" si="28"/>
        <v>42445.208333333328</v>
      </c>
      <c r="T225" s="10">
        <f t="shared" si="29"/>
        <v>42459.208333333328</v>
      </c>
      <c r="U225" t="str">
        <f t="shared" si="30"/>
        <v>Mar</v>
      </c>
      <c r="V225">
        <f t="shared" si="31"/>
        <v>2016</v>
      </c>
    </row>
    <row r="226" spans="1:22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24"/>
        <v>403.63930885529157</v>
      </c>
      <c r="P226" s="6">
        <f t="shared" si="25"/>
        <v>51.999165275459099</v>
      </c>
      <c r="Q226" t="str">
        <f t="shared" si="26"/>
        <v>film &amp; video</v>
      </c>
      <c r="R226" t="str">
        <f t="shared" si="27"/>
        <v>science fiction</v>
      </c>
      <c r="S226" s="10">
        <f t="shared" si="28"/>
        <v>41906.208333333336</v>
      </c>
      <c r="T226" s="10">
        <f t="shared" si="29"/>
        <v>41951.25</v>
      </c>
      <c r="U226" t="str">
        <f t="shared" si="30"/>
        <v>Sep</v>
      </c>
      <c r="V226">
        <f t="shared" si="31"/>
        <v>2014</v>
      </c>
    </row>
    <row r="227" spans="1:22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24"/>
        <v>260.1740412979351</v>
      </c>
      <c r="P227" s="6">
        <f t="shared" si="25"/>
        <v>29.999659863945578</v>
      </c>
      <c r="Q227" t="str">
        <f t="shared" si="26"/>
        <v>music</v>
      </c>
      <c r="R227" t="str">
        <f t="shared" si="27"/>
        <v>rock</v>
      </c>
      <c r="S227" s="10">
        <f t="shared" si="28"/>
        <v>41762.208333333336</v>
      </c>
      <c r="T227" s="10">
        <f t="shared" si="29"/>
        <v>41762.208333333336</v>
      </c>
      <c r="U227" t="str">
        <f t="shared" si="30"/>
        <v>May</v>
      </c>
      <c r="V227">
        <f t="shared" si="31"/>
        <v>2014</v>
      </c>
    </row>
    <row r="228" spans="1:22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24"/>
        <v>366.63333333333333</v>
      </c>
      <c r="P228" s="6">
        <f t="shared" si="25"/>
        <v>98.205357142857139</v>
      </c>
      <c r="Q228" t="str">
        <f t="shared" si="26"/>
        <v>photography</v>
      </c>
      <c r="R228" t="str">
        <f t="shared" si="27"/>
        <v>photography books</v>
      </c>
      <c r="S228" s="10">
        <f t="shared" si="28"/>
        <v>40276.208333333336</v>
      </c>
      <c r="T228" s="10">
        <f t="shared" si="29"/>
        <v>40313.208333333336</v>
      </c>
      <c r="U228" t="str">
        <f t="shared" si="30"/>
        <v>Apr</v>
      </c>
      <c r="V228">
        <f t="shared" si="31"/>
        <v>2010</v>
      </c>
    </row>
    <row r="229" spans="1:22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24"/>
        <v>168.72085385878489</v>
      </c>
      <c r="P229" s="6">
        <f t="shared" si="25"/>
        <v>108.96182396606575</v>
      </c>
      <c r="Q229" t="str">
        <f t="shared" si="26"/>
        <v>games</v>
      </c>
      <c r="R229" t="str">
        <f t="shared" si="27"/>
        <v>mobile games</v>
      </c>
      <c r="S229" s="10">
        <f t="shared" si="28"/>
        <v>42139.208333333328</v>
      </c>
      <c r="T229" s="10">
        <f t="shared" si="29"/>
        <v>42145.208333333328</v>
      </c>
      <c r="U229" t="str">
        <f t="shared" si="30"/>
        <v>May</v>
      </c>
      <c r="V229">
        <f t="shared" si="31"/>
        <v>2015</v>
      </c>
    </row>
    <row r="230" spans="1:22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24"/>
        <v>119.90717911530093</v>
      </c>
      <c r="P230" s="6">
        <f t="shared" si="25"/>
        <v>66.998379254457049</v>
      </c>
      <c r="Q230" t="str">
        <f t="shared" si="26"/>
        <v>film &amp; video</v>
      </c>
      <c r="R230" t="str">
        <f t="shared" si="27"/>
        <v>animation</v>
      </c>
      <c r="S230" s="10">
        <f t="shared" si="28"/>
        <v>42613.208333333328</v>
      </c>
      <c r="T230" s="10">
        <f t="shared" si="29"/>
        <v>42638.208333333328</v>
      </c>
      <c r="U230" t="str">
        <f t="shared" si="30"/>
        <v>Aug</v>
      </c>
      <c r="V230">
        <f t="shared" si="31"/>
        <v>2016</v>
      </c>
    </row>
    <row r="231" spans="1:22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24"/>
        <v>193.68925233644859</v>
      </c>
      <c r="P231" s="6">
        <f t="shared" si="25"/>
        <v>64.99333594668758</v>
      </c>
      <c r="Q231" t="str">
        <f t="shared" si="26"/>
        <v>games</v>
      </c>
      <c r="R231" t="str">
        <f t="shared" si="27"/>
        <v>mobile games</v>
      </c>
      <c r="S231" s="10">
        <f t="shared" si="28"/>
        <v>42887.208333333328</v>
      </c>
      <c r="T231" s="10">
        <f t="shared" si="29"/>
        <v>42935.208333333328</v>
      </c>
      <c r="U231" t="str">
        <f t="shared" si="30"/>
        <v>Jun</v>
      </c>
      <c r="V231">
        <f t="shared" si="31"/>
        <v>2017</v>
      </c>
    </row>
    <row r="232" spans="1:22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24"/>
        <v>420.16666666666669</v>
      </c>
      <c r="P232" s="6">
        <f t="shared" si="25"/>
        <v>99.841584158415841</v>
      </c>
      <c r="Q232" t="str">
        <f t="shared" si="26"/>
        <v>games</v>
      </c>
      <c r="R232" t="str">
        <f t="shared" si="27"/>
        <v>video games</v>
      </c>
      <c r="S232" s="10">
        <f t="shared" si="28"/>
        <v>43805.25</v>
      </c>
      <c r="T232" s="10">
        <f t="shared" si="29"/>
        <v>43805.25</v>
      </c>
      <c r="U232" t="str">
        <f t="shared" si="30"/>
        <v>Dec</v>
      </c>
      <c r="V232">
        <f t="shared" si="31"/>
        <v>2019</v>
      </c>
    </row>
    <row r="233" spans="1:22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24"/>
        <v>76.708333333333329</v>
      </c>
      <c r="P233" s="6">
        <f t="shared" si="25"/>
        <v>82.432835820895519</v>
      </c>
      <c r="Q233" t="str">
        <f t="shared" si="26"/>
        <v>theater</v>
      </c>
      <c r="R233" t="str">
        <f t="shared" si="27"/>
        <v>plays</v>
      </c>
      <c r="S233" s="10">
        <f t="shared" si="28"/>
        <v>41415.208333333336</v>
      </c>
      <c r="T233" s="10">
        <f t="shared" si="29"/>
        <v>41473.208333333336</v>
      </c>
      <c r="U233" t="str">
        <f t="shared" si="30"/>
        <v>May</v>
      </c>
      <c r="V233">
        <f t="shared" si="31"/>
        <v>2013</v>
      </c>
    </row>
    <row r="234" spans="1:22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24"/>
        <v>171.26470588235293</v>
      </c>
      <c r="P234" s="6">
        <f t="shared" si="25"/>
        <v>63.293478260869563</v>
      </c>
      <c r="Q234" t="str">
        <f t="shared" si="26"/>
        <v>theater</v>
      </c>
      <c r="R234" t="str">
        <f t="shared" si="27"/>
        <v>plays</v>
      </c>
      <c r="S234" s="10">
        <f t="shared" si="28"/>
        <v>42576.208333333328</v>
      </c>
      <c r="T234" s="10">
        <f t="shared" si="29"/>
        <v>42577.208333333328</v>
      </c>
      <c r="U234" t="str">
        <f t="shared" si="30"/>
        <v>Jul</v>
      </c>
      <c r="V234">
        <f t="shared" si="31"/>
        <v>2016</v>
      </c>
    </row>
    <row r="235" spans="1:22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24"/>
        <v>157.89473684210526</v>
      </c>
      <c r="P235" s="6">
        <f t="shared" si="25"/>
        <v>96.774193548387103</v>
      </c>
      <c r="Q235" t="str">
        <f t="shared" si="26"/>
        <v>film &amp; video</v>
      </c>
      <c r="R235" t="str">
        <f t="shared" si="27"/>
        <v>animation</v>
      </c>
      <c r="S235" s="10">
        <f t="shared" si="28"/>
        <v>40706.208333333336</v>
      </c>
      <c r="T235" s="10">
        <f t="shared" si="29"/>
        <v>40722.208333333336</v>
      </c>
      <c r="U235" t="str">
        <f t="shared" si="30"/>
        <v>Jun</v>
      </c>
      <c r="V235">
        <f t="shared" si="31"/>
        <v>2011</v>
      </c>
    </row>
    <row r="236" spans="1:22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24"/>
        <v>109.08</v>
      </c>
      <c r="P236" s="6">
        <f t="shared" si="25"/>
        <v>54.906040268456373</v>
      </c>
      <c r="Q236" t="str">
        <f t="shared" si="26"/>
        <v>games</v>
      </c>
      <c r="R236" t="str">
        <f t="shared" si="27"/>
        <v>video games</v>
      </c>
      <c r="S236" s="10">
        <f t="shared" si="28"/>
        <v>42969.208333333328</v>
      </c>
      <c r="T236" s="10">
        <f t="shared" si="29"/>
        <v>42976.208333333328</v>
      </c>
      <c r="U236" t="str">
        <f t="shared" si="30"/>
        <v>Aug</v>
      </c>
      <c r="V236">
        <f t="shared" si="31"/>
        <v>2017</v>
      </c>
    </row>
    <row r="237" spans="1:22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24"/>
        <v>41.732558139534881</v>
      </c>
      <c r="P237" s="6">
        <f t="shared" si="25"/>
        <v>39.010869565217391</v>
      </c>
      <c r="Q237" t="str">
        <f t="shared" si="26"/>
        <v>film &amp; video</v>
      </c>
      <c r="R237" t="str">
        <f t="shared" si="27"/>
        <v>animation</v>
      </c>
      <c r="S237" s="10">
        <f t="shared" si="28"/>
        <v>42779.25</v>
      </c>
      <c r="T237" s="10">
        <f t="shared" si="29"/>
        <v>42784.25</v>
      </c>
      <c r="U237" t="str">
        <f t="shared" si="30"/>
        <v>Feb</v>
      </c>
      <c r="V237">
        <f t="shared" si="31"/>
        <v>2017</v>
      </c>
    </row>
    <row r="238" spans="1:22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24"/>
        <v>10.944303797468354</v>
      </c>
      <c r="P238" s="6">
        <f t="shared" si="25"/>
        <v>75.84210526315789</v>
      </c>
      <c r="Q238" t="str">
        <f t="shared" si="26"/>
        <v>music</v>
      </c>
      <c r="R238" t="str">
        <f t="shared" si="27"/>
        <v>rock</v>
      </c>
      <c r="S238" s="10">
        <f t="shared" si="28"/>
        <v>43641.208333333328</v>
      </c>
      <c r="T238" s="10">
        <f t="shared" si="29"/>
        <v>43648.208333333328</v>
      </c>
      <c r="U238" t="str">
        <f t="shared" si="30"/>
        <v>Jun</v>
      </c>
      <c r="V238">
        <f t="shared" si="31"/>
        <v>2019</v>
      </c>
    </row>
    <row r="239" spans="1:22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24"/>
        <v>159.3763440860215</v>
      </c>
      <c r="P239" s="6">
        <f t="shared" si="25"/>
        <v>45.051671732522799</v>
      </c>
      <c r="Q239" t="str">
        <f t="shared" si="26"/>
        <v>film &amp; video</v>
      </c>
      <c r="R239" t="str">
        <f t="shared" si="27"/>
        <v>animation</v>
      </c>
      <c r="S239" s="10">
        <f t="shared" si="28"/>
        <v>41754.208333333336</v>
      </c>
      <c r="T239" s="10">
        <f t="shared" si="29"/>
        <v>41756.208333333336</v>
      </c>
      <c r="U239" t="str">
        <f t="shared" si="30"/>
        <v>Apr</v>
      </c>
      <c r="V239">
        <f t="shared" si="31"/>
        <v>2014</v>
      </c>
    </row>
    <row r="240" spans="1:22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24"/>
        <v>422.41666666666669</v>
      </c>
      <c r="P240" s="6">
        <f t="shared" si="25"/>
        <v>104.51546391752578</v>
      </c>
      <c r="Q240" t="str">
        <f t="shared" si="26"/>
        <v>theater</v>
      </c>
      <c r="R240" t="str">
        <f t="shared" si="27"/>
        <v>plays</v>
      </c>
      <c r="S240" s="10">
        <f t="shared" si="28"/>
        <v>43083.25</v>
      </c>
      <c r="T240" s="10">
        <f t="shared" si="29"/>
        <v>43108.25</v>
      </c>
      <c r="U240" t="str">
        <f t="shared" si="30"/>
        <v>Dec</v>
      </c>
      <c r="V240">
        <f t="shared" si="31"/>
        <v>2017</v>
      </c>
    </row>
    <row r="241" spans="1:22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24"/>
        <v>97.71875</v>
      </c>
      <c r="P241" s="6">
        <f t="shared" si="25"/>
        <v>76.268292682926827</v>
      </c>
      <c r="Q241" t="str">
        <f t="shared" si="26"/>
        <v>technology</v>
      </c>
      <c r="R241" t="str">
        <f t="shared" si="27"/>
        <v>wearables</v>
      </c>
      <c r="S241" s="10">
        <f t="shared" si="28"/>
        <v>42245.208333333328</v>
      </c>
      <c r="T241" s="10">
        <f t="shared" si="29"/>
        <v>42249.208333333328</v>
      </c>
      <c r="U241" t="str">
        <f t="shared" si="30"/>
        <v>Aug</v>
      </c>
      <c r="V241">
        <f t="shared" si="31"/>
        <v>2015</v>
      </c>
    </row>
    <row r="242" spans="1:22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24"/>
        <v>418.78911564625849</v>
      </c>
      <c r="P242" s="6">
        <f t="shared" si="25"/>
        <v>69.015695067264573</v>
      </c>
      <c r="Q242" t="str">
        <f t="shared" si="26"/>
        <v>theater</v>
      </c>
      <c r="R242" t="str">
        <f t="shared" si="27"/>
        <v>plays</v>
      </c>
      <c r="S242" s="10">
        <f t="shared" si="28"/>
        <v>40396.208333333336</v>
      </c>
      <c r="T242" s="10">
        <f t="shared" si="29"/>
        <v>40397.208333333336</v>
      </c>
      <c r="U242" t="str">
        <f t="shared" si="30"/>
        <v>Aug</v>
      </c>
      <c r="V242">
        <f t="shared" si="31"/>
        <v>2010</v>
      </c>
    </row>
    <row r="243" spans="1:22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24"/>
        <v>101.91632047477745</v>
      </c>
      <c r="P243" s="6">
        <f t="shared" si="25"/>
        <v>101.97684085510689</v>
      </c>
      <c r="Q243" t="str">
        <f t="shared" si="26"/>
        <v>publishing</v>
      </c>
      <c r="R243" t="str">
        <f t="shared" si="27"/>
        <v>nonfiction</v>
      </c>
      <c r="S243" s="10">
        <f t="shared" si="28"/>
        <v>41742.208333333336</v>
      </c>
      <c r="T243" s="10">
        <f t="shared" si="29"/>
        <v>41752.208333333336</v>
      </c>
      <c r="U243" t="str">
        <f t="shared" si="30"/>
        <v>Apr</v>
      </c>
      <c r="V243">
        <f t="shared" si="31"/>
        <v>2014</v>
      </c>
    </row>
    <row r="244" spans="1:22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24"/>
        <v>127.72619047619047</v>
      </c>
      <c r="P244" s="6">
        <f t="shared" si="25"/>
        <v>42.915999999999997</v>
      </c>
      <c r="Q244" t="str">
        <f t="shared" si="26"/>
        <v>music</v>
      </c>
      <c r="R244" t="str">
        <f t="shared" si="27"/>
        <v>rock</v>
      </c>
      <c r="S244" s="10">
        <f t="shared" si="28"/>
        <v>42865.208333333328</v>
      </c>
      <c r="T244" s="10">
        <f t="shared" si="29"/>
        <v>42875.208333333328</v>
      </c>
      <c r="U244" t="str">
        <f t="shared" si="30"/>
        <v>May</v>
      </c>
      <c r="V244">
        <f t="shared" si="31"/>
        <v>2017</v>
      </c>
    </row>
    <row r="245" spans="1:22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24"/>
        <v>445.21739130434781</v>
      </c>
      <c r="P245" s="6">
        <f t="shared" si="25"/>
        <v>43.025210084033617</v>
      </c>
      <c r="Q245" t="str">
        <f t="shared" si="26"/>
        <v>theater</v>
      </c>
      <c r="R245" t="str">
        <f t="shared" si="27"/>
        <v>plays</v>
      </c>
      <c r="S245" s="10">
        <f t="shared" si="28"/>
        <v>43163.25</v>
      </c>
      <c r="T245" s="10">
        <f t="shared" si="29"/>
        <v>43166.25</v>
      </c>
      <c r="U245" t="str">
        <f t="shared" si="30"/>
        <v>Mar</v>
      </c>
      <c r="V245">
        <f t="shared" si="31"/>
        <v>2018</v>
      </c>
    </row>
    <row r="246" spans="1:22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24"/>
        <v>569.71428571428578</v>
      </c>
      <c r="P246" s="6">
        <f t="shared" si="25"/>
        <v>75.245283018867923</v>
      </c>
      <c r="Q246" t="str">
        <f t="shared" si="26"/>
        <v>theater</v>
      </c>
      <c r="R246" t="str">
        <f t="shared" si="27"/>
        <v>plays</v>
      </c>
      <c r="S246" s="10">
        <f t="shared" si="28"/>
        <v>41834.208333333336</v>
      </c>
      <c r="T246" s="10">
        <f t="shared" si="29"/>
        <v>41886.208333333336</v>
      </c>
      <c r="U246" t="str">
        <f t="shared" si="30"/>
        <v>Jul</v>
      </c>
      <c r="V246">
        <f t="shared" si="31"/>
        <v>2014</v>
      </c>
    </row>
    <row r="247" spans="1:22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24"/>
        <v>509.34482758620686</v>
      </c>
      <c r="P247" s="6">
        <f t="shared" si="25"/>
        <v>69.023364485981304</v>
      </c>
      <c r="Q247" t="str">
        <f t="shared" si="26"/>
        <v>theater</v>
      </c>
      <c r="R247" t="str">
        <f t="shared" si="27"/>
        <v>plays</v>
      </c>
      <c r="S247" s="10">
        <f t="shared" si="28"/>
        <v>41736.208333333336</v>
      </c>
      <c r="T247" s="10">
        <f t="shared" si="29"/>
        <v>41737.208333333336</v>
      </c>
      <c r="U247" t="str">
        <f t="shared" si="30"/>
        <v>Apr</v>
      </c>
      <c r="V247">
        <f t="shared" si="31"/>
        <v>2014</v>
      </c>
    </row>
    <row r="248" spans="1:22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24"/>
        <v>325.5333333333333</v>
      </c>
      <c r="P248" s="6">
        <f t="shared" si="25"/>
        <v>65.986486486486484</v>
      </c>
      <c r="Q248" t="str">
        <f t="shared" si="26"/>
        <v>technology</v>
      </c>
      <c r="R248" t="str">
        <f t="shared" si="27"/>
        <v>web</v>
      </c>
      <c r="S248" s="10">
        <f t="shared" si="28"/>
        <v>41491.208333333336</v>
      </c>
      <c r="T248" s="10">
        <f t="shared" si="29"/>
        <v>41495.208333333336</v>
      </c>
      <c r="U248" t="str">
        <f t="shared" si="30"/>
        <v>Aug</v>
      </c>
      <c r="V248">
        <f t="shared" si="31"/>
        <v>2013</v>
      </c>
    </row>
    <row r="249" spans="1:22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24"/>
        <v>932.61616161616166</v>
      </c>
      <c r="P249" s="6">
        <f t="shared" si="25"/>
        <v>98.013800424628457</v>
      </c>
      <c r="Q249" t="str">
        <f t="shared" si="26"/>
        <v>publishing</v>
      </c>
      <c r="R249" t="str">
        <f t="shared" si="27"/>
        <v>fiction</v>
      </c>
      <c r="S249" s="10">
        <f t="shared" si="28"/>
        <v>42726.25</v>
      </c>
      <c r="T249" s="10">
        <f t="shared" si="29"/>
        <v>42741.25</v>
      </c>
      <c r="U249" t="str">
        <f t="shared" si="30"/>
        <v>Dec</v>
      </c>
      <c r="V249">
        <f t="shared" si="31"/>
        <v>2016</v>
      </c>
    </row>
    <row r="250" spans="1:22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24"/>
        <v>211.33870967741933</v>
      </c>
      <c r="P250" s="6">
        <f t="shared" si="25"/>
        <v>60.105504587155963</v>
      </c>
      <c r="Q250" t="str">
        <f t="shared" si="26"/>
        <v>games</v>
      </c>
      <c r="R250" t="str">
        <f t="shared" si="27"/>
        <v>mobile games</v>
      </c>
      <c r="S250" s="10">
        <f t="shared" si="28"/>
        <v>42004.25</v>
      </c>
      <c r="T250" s="10">
        <f t="shared" si="29"/>
        <v>42009.25</v>
      </c>
      <c r="U250" t="str">
        <f t="shared" si="30"/>
        <v>Dec</v>
      </c>
      <c r="V250">
        <f t="shared" si="31"/>
        <v>2014</v>
      </c>
    </row>
    <row r="251" spans="1:22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24"/>
        <v>273.32520325203251</v>
      </c>
      <c r="P251" s="6">
        <f t="shared" si="25"/>
        <v>26.000773395204948</v>
      </c>
      <c r="Q251" t="str">
        <f t="shared" si="26"/>
        <v>publishing</v>
      </c>
      <c r="R251" t="str">
        <f t="shared" si="27"/>
        <v>translations</v>
      </c>
      <c r="S251" s="10">
        <f t="shared" si="28"/>
        <v>42006.25</v>
      </c>
      <c r="T251" s="10">
        <f t="shared" si="29"/>
        <v>42013.25</v>
      </c>
      <c r="U251" t="str">
        <f t="shared" si="30"/>
        <v>Jan</v>
      </c>
      <c r="V251">
        <f t="shared" si="31"/>
        <v>2015</v>
      </c>
    </row>
    <row r="252" spans="1:22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24"/>
        <v>3</v>
      </c>
      <c r="P252" s="6">
        <f t="shared" si="25"/>
        <v>3</v>
      </c>
      <c r="Q252" t="str">
        <f t="shared" si="26"/>
        <v>music</v>
      </c>
      <c r="R252" t="str">
        <f t="shared" si="27"/>
        <v>rock</v>
      </c>
      <c r="S252" s="10">
        <f t="shared" si="28"/>
        <v>40203.25</v>
      </c>
      <c r="T252" s="10">
        <f t="shared" si="29"/>
        <v>40238.25</v>
      </c>
      <c r="U252" t="str">
        <f t="shared" si="30"/>
        <v>Jan</v>
      </c>
      <c r="V252">
        <f t="shared" si="31"/>
        <v>2010</v>
      </c>
    </row>
    <row r="253" spans="1:22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24"/>
        <v>54.084507042253513</v>
      </c>
      <c r="P253" s="6">
        <f t="shared" si="25"/>
        <v>38.019801980198018</v>
      </c>
      <c r="Q253" t="str">
        <f t="shared" si="26"/>
        <v>theater</v>
      </c>
      <c r="R253" t="str">
        <f t="shared" si="27"/>
        <v>plays</v>
      </c>
      <c r="S253" s="10">
        <f t="shared" si="28"/>
        <v>41252.25</v>
      </c>
      <c r="T253" s="10">
        <f t="shared" si="29"/>
        <v>41254.25</v>
      </c>
      <c r="U253" t="str">
        <f t="shared" si="30"/>
        <v>Dec</v>
      </c>
      <c r="V253">
        <f t="shared" si="31"/>
        <v>2012</v>
      </c>
    </row>
    <row r="254" spans="1:22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24"/>
        <v>626.29999999999995</v>
      </c>
      <c r="P254" s="6">
        <f t="shared" si="25"/>
        <v>106.15254237288136</v>
      </c>
      <c r="Q254" t="str">
        <f t="shared" si="26"/>
        <v>theater</v>
      </c>
      <c r="R254" t="str">
        <f t="shared" si="27"/>
        <v>plays</v>
      </c>
      <c r="S254" s="10">
        <f t="shared" si="28"/>
        <v>41572.208333333336</v>
      </c>
      <c r="T254" s="10">
        <f t="shared" si="29"/>
        <v>41577.208333333336</v>
      </c>
      <c r="U254" t="str">
        <f t="shared" si="30"/>
        <v>Oct</v>
      </c>
      <c r="V254">
        <f t="shared" si="31"/>
        <v>2013</v>
      </c>
    </row>
    <row r="255" spans="1:22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24"/>
        <v>89.021399176954731</v>
      </c>
      <c r="P255" s="6">
        <f t="shared" si="25"/>
        <v>81.019475655430711</v>
      </c>
      <c r="Q255" t="str">
        <f t="shared" si="26"/>
        <v>film &amp; video</v>
      </c>
      <c r="R255" t="str">
        <f t="shared" si="27"/>
        <v>drama</v>
      </c>
      <c r="S255" s="10">
        <f t="shared" si="28"/>
        <v>40641.208333333336</v>
      </c>
      <c r="T255" s="10">
        <f t="shared" si="29"/>
        <v>40653.208333333336</v>
      </c>
      <c r="U255" t="str">
        <f t="shared" si="30"/>
        <v>Apr</v>
      </c>
      <c r="V255">
        <f t="shared" si="31"/>
        <v>2011</v>
      </c>
    </row>
    <row r="256" spans="1:22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24"/>
        <v>184.89130434782609</v>
      </c>
      <c r="P256" s="6">
        <f t="shared" si="25"/>
        <v>96.647727272727266</v>
      </c>
      <c r="Q256" t="str">
        <f t="shared" si="26"/>
        <v>publishing</v>
      </c>
      <c r="R256" t="str">
        <f t="shared" si="27"/>
        <v>nonfiction</v>
      </c>
      <c r="S256" s="10">
        <f t="shared" si="28"/>
        <v>42787.25</v>
      </c>
      <c r="T256" s="10">
        <f t="shared" si="29"/>
        <v>42789.25</v>
      </c>
      <c r="U256" t="str">
        <f t="shared" si="30"/>
        <v>Feb</v>
      </c>
      <c r="V256">
        <f t="shared" si="31"/>
        <v>2017</v>
      </c>
    </row>
    <row r="257" spans="1:22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24"/>
        <v>120.16770186335404</v>
      </c>
      <c r="P257" s="6">
        <f t="shared" si="25"/>
        <v>57.003535651149086</v>
      </c>
      <c r="Q257" t="str">
        <f t="shared" si="26"/>
        <v>music</v>
      </c>
      <c r="R257" t="str">
        <f t="shared" si="27"/>
        <v>rock</v>
      </c>
      <c r="S257" s="10">
        <f t="shared" si="28"/>
        <v>40590.25</v>
      </c>
      <c r="T257" s="10">
        <f t="shared" si="29"/>
        <v>40595.25</v>
      </c>
      <c r="U257" t="str">
        <f t="shared" si="30"/>
        <v>Feb</v>
      </c>
      <c r="V257">
        <f t="shared" si="31"/>
        <v>2011</v>
      </c>
    </row>
    <row r="258" spans="1:22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24"/>
        <v>23.390243902439025</v>
      </c>
      <c r="P258" s="6">
        <f t="shared" si="25"/>
        <v>63.93333333333333</v>
      </c>
      <c r="Q258" t="str">
        <f t="shared" si="26"/>
        <v>music</v>
      </c>
      <c r="R258" t="str">
        <f t="shared" si="27"/>
        <v>rock</v>
      </c>
      <c r="S258" s="10">
        <f t="shared" si="28"/>
        <v>42393.25</v>
      </c>
      <c r="T258" s="10">
        <f t="shared" si="29"/>
        <v>42430.25</v>
      </c>
      <c r="U258" t="str">
        <f t="shared" si="30"/>
        <v>Jan</v>
      </c>
      <c r="V258">
        <f t="shared" si="31"/>
        <v>2016</v>
      </c>
    </row>
    <row r="259" spans="1:22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32">(E259/D259)*100</f>
        <v>146</v>
      </c>
      <c r="P259" s="6">
        <f t="shared" ref="P259:P322" si="33">E259/G259</f>
        <v>90.456521739130437</v>
      </c>
      <c r="Q259" t="str">
        <f t="shared" ref="Q259:Q322" si="34">LEFT(N259, SEARCH("/", N259)-1)</f>
        <v>theater</v>
      </c>
      <c r="R259" t="str">
        <f t="shared" ref="R259:R322" si="35">RIGHT(N259, LEN(N259)-SEARCH("/", N259))</f>
        <v>plays</v>
      </c>
      <c r="S259" s="10">
        <f t="shared" ref="S259:S322" si="36">(J259/86400)+DATE(1970,1,1)</f>
        <v>41338.25</v>
      </c>
      <c r="T259" s="10">
        <f t="shared" ref="T259:T322" si="37">(K259/86400)+DATE(1970,1,1)</f>
        <v>41352.208333333336</v>
      </c>
      <c r="U259" t="str">
        <f t="shared" ref="U259:U322" si="38">TEXT(S259, "mmm")</f>
        <v>Mar</v>
      </c>
      <c r="V259">
        <f t="shared" ref="V259:V322" si="39">YEAR(S259)</f>
        <v>2013</v>
      </c>
    </row>
    <row r="260" spans="1:22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32"/>
        <v>268.48</v>
      </c>
      <c r="P260" s="6">
        <f t="shared" si="33"/>
        <v>72.172043010752688</v>
      </c>
      <c r="Q260" t="str">
        <f t="shared" si="34"/>
        <v>theater</v>
      </c>
      <c r="R260" t="str">
        <f t="shared" si="35"/>
        <v>plays</v>
      </c>
      <c r="S260" s="10">
        <f t="shared" si="36"/>
        <v>42712.25</v>
      </c>
      <c r="T260" s="10">
        <f t="shared" si="37"/>
        <v>42732.25</v>
      </c>
      <c r="U260" t="str">
        <f t="shared" si="38"/>
        <v>Dec</v>
      </c>
      <c r="V260">
        <f t="shared" si="39"/>
        <v>2016</v>
      </c>
    </row>
    <row r="261" spans="1:22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32"/>
        <v>597.5</v>
      </c>
      <c r="P261" s="6">
        <f t="shared" si="33"/>
        <v>77.934782608695656</v>
      </c>
      <c r="Q261" t="str">
        <f t="shared" si="34"/>
        <v>photography</v>
      </c>
      <c r="R261" t="str">
        <f t="shared" si="35"/>
        <v>photography books</v>
      </c>
      <c r="S261" s="10">
        <f t="shared" si="36"/>
        <v>41251.25</v>
      </c>
      <c r="T261" s="10">
        <f t="shared" si="37"/>
        <v>41270.25</v>
      </c>
      <c r="U261" t="str">
        <f t="shared" si="38"/>
        <v>Dec</v>
      </c>
      <c r="V261">
        <f t="shared" si="39"/>
        <v>2012</v>
      </c>
    </row>
    <row r="262" spans="1:22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32"/>
        <v>157.69841269841268</v>
      </c>
      <c r="P262" s="6">
        <f t="shared" si="33"/>
        <v>38.065134099616856</v>
      </c>
      <c r="Q262" t="str">
        <f t="shared" si="34"/>
        <v>music</v>
      </c>
      <c r="R262" t="str">
        <f t="shared" si="35"/>
        <v>rock</v>
      </c>
      <c r="S262" s="10">
        <f t="shared" si="36"/>
        <v>41180.208333333336</v>
      </c>
      <c r="T262" s="10">
        <f t="shared" si="37"/>
        <v>41192.208333333336</v>
      </c>
      <c r="U262" t="str">
        <f t="shared" si="38"/>
        <v>Sep</v>
      </c>
      <c r="V262">
        <f t="shared" si="39"/>
        <v>2012</v>
      </c>
    </row>
    <row r="263" spans="1:22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32"/>
        <v>31.201660735468568</v>
      </c>
      <c r="P263" s="6">
        <f t="shared" si="33"/>
        <v>57.936123348017624</v>
      </c>
      <c r="Q263" t="str">
        <f t="shared" si="34"/>
        <v>music</v>
      </c>
      <c r="R263" t="str">
        <f t="shared" si="35"/>
        <v>rock</v>
      </c>
      <c r="S263" s="10">
        <f t="shared" si="36"/>
        <v>40415.208333333336</v>
      </c>
      <c r="T263" s="10">
        <f t="shared" si="37"/>
        <v>40419.208333333336</v>
      </c>
      <c r="U263" t="str">
        <f t="shared" si="38"/>
        <v>Aug</v>
      </c>
      <c r="V263">
        <f t="shared" si="39"/>
        <v>2010</v>
      </c>
    </row>
    <row r="264" spans="1:22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32"/>
        <v>313.41176470588238</v>
      </c>
      <c r="P264" s="6">
        <f t="shared" si="33"/>
        <v>49.794392523364486</v>
      </c>
      <c r="Q264" t="str">
        <f t="shared" si="34"/>
        <v>music</v>
      </c>
      <c r="R264" t="str">
        <f t="shared" si="35"/>
        <v>indie rock</v>
      </c>
      <c r="S264" s="10">
        <f t="shared" si="36"/>
        <v>40638.208333333336</v>
      </c>
      <c r="T264" s="10">
        <f t="shared" si="37"/>
        <v>40664.208333333336</v>
      </c>
      <c r="U264" t="str">
        <f t="shared" si="38"/>
        <v>Apr</v>
      </c>
      <c r="V264">
        <f t="shared" si="39"/>
        <v>2011</v>
      </c>
    </row>
    <row r="265" spans="1:22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32"/>
        <v>370.89655172413791</v>
      </c>
      <c r="P265" s="6">
        <f t="shared" si="33"/>
        <v>54.050251256281406</v>
      </c>
      <c r="Q265" t="str">
        <f t="shared" si="34"/>
        <v>photography</v>
      </c>
      <c r="R265" t="str">
        <f t="shared" si="35"/>
        <v>photography books</v>
      </c>
      <c r="S265" s="10">
        <f t="shared" si="36"/>
        <v>40187.25</v>
      </c>
      <c r="T265" s="10">
        <f t="shared" si="37"/>
        <v>40187.25</v>
      </c>
      <c r="U265" t="str">
        <f t="shared" si="38"/>
        <v>Jan</v>
      </c>
      <c r="V265">
        <f t="shared" si="39"/>
        <v>2010</v>
      </c>
    </row>
    <row r="266" spans="1:22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32"/>
        <v>362.66447368421052</v>
      </c>
      <c r="P266" s="6">
        <f t="shared" si="33"/>
        <v>30.002721335268504</v>
      </c>
      <c r="Q266" t="str">
        <f t="shared" si="34"/>
        <v>theater</v>
      </c>
      <c r="R266" t="str">
        <f t="shared" si="35"/>
        <v>plays</v>
      </c>
      <c r="S266" s="10">
        <f t="shared" si="36"/>
        <v>41317.25</v>
      </c>
      <c r="T266" s="10">
        <f t="shared" si="37"/>
        <v>41333.25</v>
      </c>
      <c r="U266" t="str">
        <f t="shared" si="38"/>
        <v>Feb</v>
      </c>
      <c r="V266">
        <f t="shared" si="39"/>
        <v>2013</v>
      </c>
    </row>
    <row r="267" spans="1:22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32"/>
        <v>123.08163265306122</v>
      </c>
      <c r="P267" s="6">
        <f t="shared" si="33"/>
        <v>70.127906976744185</v>
      </c>
      <c r="Q267" t="str">
        <f t="shared" si="34"/>
        <v>theater</v>
      </c>
      <c r="R267" t="str">
        <f t="shared" si="35"/>
        <v>plays</v>
      </c>
      <c r="S267" s="10">
        <f t="shared" si="36"/>
        <v>42372.25</v>
      </c>
      <c r="T267" s="10">
        <f t="shared" si="37"/>
        <v>42416.25</v>
      </c>
      <c r="U267" t="str">
        <f t="shared" si="38"/>
        <v>Jan</v>
      </c>
      <c r="V267">
        <f t="shared" si="39"/>
        <v>2016</v>
      </c>
    </row>
    <row r="268" spans="1:22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32"/>
        <v>76.766756032171585</v>
      </c>
      <c r="P268" s="6">
        <f t="shared" si="33"/>
        <v>26.996228786926462</v>
      </c>
      <c r="Q268" t="str">
        <f t="shared" si="34"/>
        <v>music</v>
      </c>
      <c r="R268" t="str">
        <f t="shared" si="35"/>
        <v>jazz</v>
      </c>
      <c r="S268" s="10">
        <f t="shared" si="36"/>
        <v>41950.25</v>
      </c>
      <c r="T268" s="10">
        <f t="shared" si="37"/>
        <v>41983.25</v>
      </c>
      <c r="U268" t="str">
        <f t="shared" si="38"/>
        <v>Nov</v>
      </c>
      <c r="V268">
        <f t="shared" si="39"/>
        <v>2014</v>
      </c>
    </row>
    <row r="269" spans="1:22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32"/>
        <v>233.62012987012989</v>
      </c>
      <c r="P269" s="6">
        <f t="shared" si="33"/>
        <v>51.990606936416185</v>
      </c>
      <c r="Q269" t="str">
        <f t="shared" si="34"/>
        <v>theater</v>
      </c>
      <c r="R269" t="str">
        <f t="shared" si="35"/>
        <v>plays</v>
      </c>
      <c r="S269" s="10">
        <f t="shared" si="36"/>
        <v>41206.208333333336</v>
      </c>
      <c r="T269" s="10">
        <f t="shared" si="37"/>
        <v>41222.25</v>
      </c>
      <c r="U269" t="str">
        <f t="shared" si="38"/>
        <v>Oct</v>
      </c>
      <c r="V269">
        <f t="shared" si="39"/>
        <v>2012</v>
      </c>
    </row>
    <row r="270" spans="1:22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32"/>
        <v>180.53333333333333</v>
      </c>
      <c r="P270" s="6">
        <f t="shared" si="33"/>
        <v>56.416666666666664</v>
      </c>
      <c r="Q270" t="str">
        <f t="shared" si="34"/>
        <v>film &amp; video</v>
      </c>
      <c r="R270" t="str">
        <f t="shared" si="35"/>
        <v>documentary</v>
      </c>
      <c r="S270" s="10">
        <f t="shared" si="36"/>
        <v>41186.208333333336</v>
      </c>
      <c r="T270" s="10">
        <f t="shared" si="37"/>
        <v>41232.25</v>
      </c>
      <c r="U270" t="str">
        <f t="shared" si="38"/>
        <v>Oct</v>
      </c>
      <c r="V270">
        <f t="shared" si="39"/>
        <v>2012</v>
      </c>
    </row>
    <row r="271" spans="1:22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32"/>
        <v>252.62857142857143</v>
      </c>
      <c r="P271" s="6">
        <f t="shared" si="33"/>
        <v>101.63218390804597</v>
      </c>
      <c r="Q271" t="str">
        <f t="shared" si="34"/>
        <v>film &amp; video</v>
      </c>
      <c r="R271" t="str">
        <f t="shared" si="35"/>
        <v>television</v>
      </c>
      <c r="S271" s="10">
        <f t="shared" si="36"/>
        <v>43496.25</v>
      </c>
      <c r="T271" s="10">
        <f t="shared" si="37"/>
        <v>43517.25</v>
      </c>
      <c r="U271" t="str">
        <f t="shared" si="38"/>
        <v>Jan</v>
      </c>
      <c r="V271">
        <f t="shared" si="39"/>
        <v>2019</v>
      </c>
    </row>
    <row r="272" spans="1:22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32"/>
        <v>27.176538240368025</v>
      </c>
      <c r="P272" s="6">
        <f t="shared" si="33"/>
        <v>25.005291005291006</v>
      </c>
      <c r="Q272" t="str">
        <f t="shared" si="34"/>
        <v>games</v>
      </c>
      <c r="R272" t="str">
        <f t="shared" si="35"/>
        <v>video games</v>
      </c>
      <c r="S272" s="10">
        <f t="shared" si="36"/>
        <v>40514.25</v>
      </c>
      <c r="T272" s="10">
        <f t="shared" si="37"/>
        <v>40516.25</v>
      </c>
      <c r="U272" t="str">
        <f t="shared" si="38"/>
        <v>Dec</v>
      </c>
      <c r="V272">
        <f t="shared" si="39"/>
        <v>2010</v>
      </c>
    </row>
    <row r="273" spans="1:22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32"/>
        <v>1.2706571242680547</v>
      </c>
      <c r="P273" s="6">
        <f t="shared" si="33"/>
        <v>32.016393442622949</v>
      </c>
      <c r="Q273" t="str">
        <f t="shared" si="34"/>
        <v>photography</v>
      </c>
      <c r="R273" t="str">
        <f t="shared" si="35"/>
        <v>photography books</v>
      </c>
      <c r="S273" s="10">
        <f t="shared" si="36"/>
        <v>42345.25</v>
      </c>
      <c r="T273" s="10">
        <f t="shared" si="37"/>
        <v>42376.25</v>
      </c>
      <c r="U273" t="str">
        <f t="shared" si="38"/>
        <v>Dec</v>
      </c>
      <c r="V273">
        <f t="shared" si="39"/>
        <v>2015</v>
      </c>
    </row>
    <row r="274" spans="1:22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32"/>
        <v>304.0097847358121</v>
      </c>
      <c r="P274" s="6">
        <f t="shared" si="33"/>
        <v>82.021647307286173</v>
      </c>
      <c r="Q274" t="str">
        <f t="shared" si="34"/>
        <v>theater</v>
      </c>
      <c r="R274" t="str">
        <f t="shared" si="35"/>
        <v>plays</v>
      </c>
      <c r="S274" s="10">
        <f t="shared" si="36"/>
        <v>43656.208333333328</v>
      </c>
      <c r="T274" s="10">
        <f t="shared" si="37"/>
        <v>43681.208333333328</v>
      </c>
      <c r="U274" t="str">
        <f t="shared" si="38"/>
        <v>Jul</v>
      </c>
      <c r="V274">
        <f t="shared" si="39"/>
        <v>2019</v>
      </c>
    </row>
    <row r="275" spans="1:22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32"/>
        <v>137.23076923076923</v>
      </c>
      <c r="P275" s="6">
        <f t="shared" si="33"/>
        <v>37.957446808510639</v>
      </c>
      <c r="Q275" t="str">
        <f t="shared" si="34"/>
        <v>theater</v>
      </c>
      <c r="R275" t="str">
        <f t="shared" si="35"/>
        <v>plays</v>
      </c>
      <c r="S275" s="10">
        <f t="shared" si="36"/>
        <v>42995.208333333328</v>
      </c>
      <c r="T275" s="10">
        <f t="shared" si="37"/>
        <v>42998.208333333328</v>
      </c>
      <c r="U275" t="str">
        <f t="shared" si="38"/>
        <v>Sep</v>
      </c>
      <c r="V275">
        <f t="shared" si="39"/>
        <v>2017</v>
      </c>
    </row>
    <row r="276" spans="1:22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32"/>
        <v>32.208333333333336</v>
      </c>
      <c r="P276" s="6">
        <f t="shared" si="33"/>
        <v>51.533333333333331</v>
      </c>
      <c r="Q276" t="str">
        <f t="shared" si="34"/>
        <v>theater</v>
      </c>
      <c r="R276" t="str">
        <f t="shared" si="35"/>
        <v>plays</v>
      </c>
      <c r="S276" s="10">
        <f t="shared" si="36"/>
        <v>43045.25</v>
      </c>
      <c r="T276" s="10">
        <f t="shared" si="37"/>
        <v>43050.25</v>
      </c>
      <c r="U276" t="str">
        <f t="shared" si="38"/>
        <v>Nov</v>
      </c>
      <c r="V276">
        <f t="shared" si="39"/>
        <v>2017</v>
      </c>
    </row>
    <row r="277" spans="1:22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32"/>
        <v>241.51282051282053</v>
      </c>
      <c r="P277" s="6">
        <f t="shared" si="33"/>
        <v>81.198275862068968</v>
      </c>
      <c r="Q277" t="str">
        <f t="shared" si="34"/>
        <v>publishing</v>
      </c>
      <c r="R277" t="str">
        <f t="shared" si="35"/>
        <v>translations</v>
      </c>
      <c r="S277" s="10">
        <f t="shared" si="36"/>
        <v>43561.208333333328</v>
      </c>
      <c r="T277" s="10">
        <f t="shared" si="37"/>
        <v>43569.208333333328</v>
      </c>
      <c r="U277" t="str">
        <f t="shared" si="38"/>
        <v>Apr</v>
      </c>
      <c r="V277">
        <f t="shared" si="39"/>
        <v>2019</v>
      </c>
    </row>
    <row r="278" spans="1:22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32"/>
        <v>96.8</v>
      </c>
      <c r="P278" s="6">
        <f t="shared" si="33"/>
        <v>40.030075187969928</v>
      </c>
      <c r="Q278" t="str">
        <f t="shared" si="34"/>
        <v>games</v>
      </c>
      <c r="R278" t="str">
        <f t="shared" si="35"/>
        <v>video games</v>
      </c>
      <c r="S278" s="10">
        <f t="shared" si="36"/>
        <v>41018.208333333336</v>
      </c>
      <c r="T278" s="10">
        <f t="shared" si="37"/>
        <v>41023.208333333336</v>
      </c>
      <c r="U278" t="str">
        <f t="shared" si="38"/>
        <v>Apr</v>
      </c>
      <c r="V278">
        <f t="shared" si="39"/>
        <v>2012</v>
      </c>
    </row>
    <row r="279" spans="1:22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32"/>
        <v>1066.4285714285716</v>
      </c>
      <c r="P279" s="6">
        <f t="shared" si="33"/>
        <v>89.939759036144579</v>
      </c>
      <c r="Q279" t="str">
        <f t="shared" si="34"/>
        <v>theater</v>
      </c>
      <c r="R279" t="str">
        <f t="shared" si="35"/>
        <v>plays</v>
      </c>
      <c r="S279" s="10">
        <f t="shared" si="36"/>
        <v>40378.208333333336</v>
      </c>
      <c r="T279" s="10">
        <f t="shared" si="37"/>
        <v>40380.208333333336</v>
      </c>
      <c r="U279" t="str">
        <f t="shared" si="38"/>
        <v>Jul</v>
      </c>
      <c r="V279">
        <f t="shared" si="39"/>
        <v>2010</v>
      </c>
    </row>
    <row r="280" spans="1:22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32"/>
        <v>325.88888888888891</v>
      </c>
      <c r="P280" s="6">
        <f t="shared" si="33"/>
        <v>96.692307692307693</v>
      </c>
      <c r="Q280" t="str">
        <f t="shared" si="34"/>
        <v>technology</v>
      </c>
      <c r="R280" t="str">
        <f t="shared" si="35"/>
        <v>web</v>
      </c>
      <c r="S280" s="10">
        <f t="shared" si="36"/>
        <v>41239.25</v>
      </c>
      <c r="T280" s="10">
        <f t="shared" si="37"/>
        <v>41264.25</v>
      </c>
      <c r="U280" t="str">
        <f t="shared" si="38"/>
        <v>Nov</v>
      </c>
      <c r="V280">
        <f t="shared" si="39"/>
        <v>2012</v>
      </c>
    </row>
    <row r="281" spans="1:22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32"/>
        <v>170.70000000000002</v>
      </c>
      <c r="P281" s="6">
        <f t="shared" si="33"/>
        <v>25.010989010989011</v>
      </c>
      <c r="Q281" t="str">
        <f t="shared" si="34"/>
        <v>theater</v>
      </c>
      <c r="R281" t="str">
        <f t="shared" si="35"/>
        <v>plays</v>
      </c>
      <c r="S281" s="10">
        <f t="shared" si="36"/>
        <v>43346.208333333328</v>
      </c>
      <c r="T281" s="10">
        <f t="shared" si="37"/>
        <v>43349.208333333328</v>
      </c>
      <c r="U281" t="str">
        <f t="shared" si="38"/>
        <v>Sep</v>
      </c>
      <c r="V281">
        <f t="shared" si="39"/>
        <v>2018</v>
      </c>
    </row>
    <row r="282" spans="1:22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32"/>
        <v>581.44000000000005</v>
      </c>
      <c r="P282" s="6">
        <f t="shared" si="33"/>
        <v>36.987277353689571</v>
      </c>
      <c r="Q282" t="str">
        <f t="shared" si="34"/>
        <v>film &amp; video</v>
      </c>
      <c r="R282" t="str">
        <f t="shared" si="35"/>
        <v>animation</v>
      </c>
      <c r="S282" s="10">
        <f t="shared" si="36"/>
        <v>43060.25</v>
      </c>
      <c r="T282" s="10">
        <f t="shared" si="37"/>
        <v>43066.25</v>
      </c>
      <c r="U282" t="str">
        <f t="shared" si="38"/>
        <v>Nov</v>
      </c>
      <c r="V282">
        <f t="shared" si="39"/>
        <v>2017</v>
      </c>
    </row>
    <row r="283" spans="1:22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32"/>
        <v>91.520972644376897</v>
      </c>
      <c r="P283" s="6">
        <f t="shared" si="33"/>
        <v>73.012609117361791</v>
      </c>
      <c r="Q283" t="str">
        <f t="shared" si="34"/>
        <v>theater</v>
      </c>
      <c r="R283" t="str">
        <f t="shared" si="35"/>
        <v>plays</v>
      </c>
      <c r="S283" s="10">
        <f t="shared" si="36"/>
        <v>40979.25</v>
      </c>
      <c r="T283" s="10">
        <f t="shared" si="37"/>
        <v>41000.208333333336</v>
      </c>
      <c r="U283" t="str">
        <f t="shared" si="38"/>
        <v>Mar</v>
      </c>
      <c r="V283">
        <f t="shared" si="39"/>
        <v>2012</v>
      </c>
    </row>
    <row r="284" spans="1:22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32"/>
        <v>108.04761904761904</v>
      </c>
      <c r="P284" s="6">
        <f t="shared" si="33"/>
        <v>68.240601503759393</v>
      </c>
      <c r="Q284" t="str">
        <f t="shared" si="34"/>
        <v>film &amp; video</v>
      </c>
      <c r="R284" t="str">
        <f t="shared" si="35"/>
        <v>television</v>
      </c>
      <c r="S284" s="10">
        <f t="shared" si="36"/>
        <v>42701.25</v>
      </c>
      <c r="T284" s="10">
        <f t="shared" si="37"/>
        <v>42707.25</v>
      </c>
      <c r="U284" t="str">
        <f t="shared" si="38"/>
        <v>Nov</v>
      </c>
      <c r="V284">
        <f t="shared" si="39"/>
        <v>2016</v>
      </c>
    </row>
    <row r="285" spans="1:22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32"/>
        <v>18.728395061728396</v>
      </c>
      <c r="P285" s="6">
        <f t="shared" si="33"/>
        <v>52.310344827586206</v>
      </c>
      <c r="Q285" t="str">
        <f t="shared" si="34"/>
        <v>music</v>
      </c>
      <c r="R285" t="str">
        <f t="shared" si="35"/>
        <v>rock</v>
      </c>
      <c r="S285" s="10">
        <f t="shared" si="36"/>
        <v>42520.208333333328</v>
      </c>
      <c r="T285" s="10">
        <f t="shared" si="37"/>
        <v>42525.208333333328</v>
      </c>
      <c r="U285" t="str">
        <f t="shared" si="38"/>
        <v>May</v>
      </c>
      <c r="V285">
        <f t="shared" si="39"/>
        <v>2016</v>
      </c>
    </row>
    <row r="286" spans="1:22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32"/>
        <v>83.193877551020407</v>
      </c>
      <c r="P286" s="6">
        <f t="shared" si="33"/>
        <v>61.765151515151516</v>
      </c>
      <c r="Q286" t="str">
        <f t="shared" si="34"/>
        <v>technology</v>
      </c>
      <c r="R286" t="str">
        <f t="shared" si="35"/>
        <v>web</v>
      </c>
      <c r="S286" s="10">
        <f t="shared" si="36"/>
        <v>41030.208333333336</v>
      </c>
      <c r="T286" s="10">
        <f t="shared" si="37"/>
        <v>41035.208333333336</v>
      </c>
      <c r="U286" t="str">
        <f t="shared" si="38"/>
        <v>May</v>
      </c>
      <c r="V286">
        <f t="shared" si="39"/>
        <v>2012</v>
      </c>
    </row>
    <row r="287" spans="1:22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32"/>
        <v>706.33333333333337</v>
      </c>
      <c r="P287" s="6">
        <f t="shared" si="33"/>
        <v>25.027559055118111</v>
      </c>
      <c r="Q287" t="str">
        <f t="shared" si="34"/>
        <v>theater</v>
      </c>
      <c r="R287" t="str">
        <f t="shared" si="35"/>
        <v>plays</v>
      </c>
      <c r="S287" s="10">
        <f t="shared" si="36"/>
        <v>42623.208333333328</v>
      </c>
      <c r="T287" s="10">
        <f t="shared" si="37"/>
        <v>42661.208333333328</v>
      </c>
      <c r="U287" t="str">
        <f t="shared" si="38"/>
        <v>Sep</v>
      </c>
      <c r="V287">
        <f t="shared" si="39"/>
        <v>2016</v>
      </c>
    </row>
    <row r="288" spans="1:22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32"/>
        <v>17.446030330062445</v>
      </c>
      <c r="P288" s="6">
        <f t="shared" si="33"/>
        <v>106.28804347826087</v>
      </c>
      <c r="Q288" t="str">
        <f t="shared" si="34"/>
        <v>theater</v>
      </c>
      <c r="R288" t="str">
        <f t="shared" si="35"/>
        <v>plays</v>
      </c>
      <c r="S288" s="10">
        <f t="shared" si="36"/>
        <v>42697.25</v>
      </c>
      <c r="T288" s="10">
        <f t="shared" si="37"/>
        <v>42704.25</v>
      </c>
      <c r="U288" t="str">
        <f t="shared" si="38"/>
        <v>Nov</v>
      </c>
      <c r="V288">
        <f t="shared" si="39"/>
        <v>2016</v>
      </c>
    </row>
    <row r="289" spans="1:22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32"/>
        <v>209.73015873015873</v>
      </c>
      <c r="P289" s="6">
        <f t="shared" si="33"/>
        <v>75.07386363636364</v>
      </c>
      <c r="Q289" t="str">
        <f t="shared" si="34"/>
        <v>music</v>
      </c>
      <c r="R289" t="str">
        <f t="shared" si="35"/>
        <v>electric music</v>
      </c>
      <c r="S289" s="10">
        <f t="shared" si="36"/>
        <v>42122.208333333328</v>
      </c>
      <c r="T289" s="10">
        <f t="shared" si="37"/>
        <v>42122.208333333328</v>
      </c>
      <c r="U289" t="str">
        <f t="shared" si="38"/>
        <v>Apr</v>
      </c>
      <c r="V289">
        <f t="shared" si="39"/>
        <v>2015</v>
      </c>
    </row>
    <row r="290" spans="1:22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32"/>
        <v>97.785714285714292</v>
      </c>
      <c r="P290" s="6">
        <f t="shared" si="33"/>
        <v>39.970802919708028</v>
      </c>
      <c r="Q290" t="str">
        <f t="shared" si="34"/>
        <v>music</v>
      </c>
      <c r="R290" t="str">
        <f t="shared" si="35"/>
        <v>metal</v>
      </c>
      <c r="S290" s="10">
        <f t="shared" si="36"/>
        <v>40982.208333333336</v>
      </c>
      <c r="T290" s="10">
        <f t="shared" si="37"/>
        <v>40983.208333333336</v>
      </c>
      <c r="U290" t="str">
        <f t="shared" si="38"/>
        <v>Mar</v>
      </c>
      <c r="V290">
        <f t="shared" si="39"/>
        <v>2012</v>
      </c>
    </row>
    <row r="291" spans="1:22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32"/>
        <v>1684.25</v>
      </c>
      <c r="P291" s="6">
        <f t="shared" si="33"/>
        <v>39.982195845697326</v>
      </c>
      <c r="Q291" t="str">
        <f t="shared" si="34"/>
        <v>theater</v>
      </c>
      <c r="R291" t="str">
        <f t="shared" si="35"/>
        <v>plays</v>
      </c>
      <c r="S291" s="10">
        <f t="shared" si="36"/>
        <v>42219.208333333328</v>
      </c>
      <c r="T291" s="10">
        <f t="shared" si="37"/>
        <v>42222.208333333328</v>
      </c>
      <c r="U291" t="str">
        <f t="shared" si="38"/>
        <v>Aug</v>
      </c>
      <c r="V291">
        <f t="shared" si="39"/>
        <v>2015</v>
      </c>
    </row>
    <row r="292" spans="1:22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32"/>
        <v>54.402135231316727</v>
      </c>
      <c r="P292" s="6">
        <f t="shared" si="33"/>
        <v>101.01541850220265</v>
      </c>
      <c r="Q292" t="str">
        <f t="shared" si="34"/>
        <v>film &amp; video</v>
      </c>
      <c r="R292" t="str">
        <f t="shared" si="35"/>
        <v>documentary</v>
      </c>
      <c r="S292" s="10">
        <f t="shared" si="36"/>
        <v>41404.208333333336</v>
      </c>
      <c r="T292" s="10">
        <f t="shared" si="37"/>
        <v>41436.208333333336</v>
      </c>
      <c r="U292" t="str">
        <f t="shared" si="38"/>
        <v>May</v>
      </c>
      <c r="V292">
        <f t="shared" si="39"/>
        <v>2013</v>
      </c>
    </row>
    <row r="293" spans="1:22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32"/>
        <v>456.61111111111109</v>
      </c>
      <c r="P293" s="6">
        <f t="shared" si="33"/>
        <v>76.813084112149539</v>
      </c>
      <c r="Q293" t="str">
        <f t="shared" si="34"/>
        <v>technology</v>
      </c>
      <c r="R293" t="str">
        <f t="shared" si="35"/>
        <v>web</v>
      </c>
      <c r="S293" s="10">
        <f t="shared" si="36"/>
        <v>40831.208333333336</v>
      </c>
      <c r="T293" s="10">
        <f t="shared" si="37"/>
        <v>40835.208333333336</v>
      </c>
      <c r="U293" t="str">
        <f t="shared" si="38"/>
        <v>Oct</v>
      </c>
      <c r="V293">
        <f t="shared" si="39"/>
        <v>2011</v>
      </c>
    </row>
    <row r="294" spans="1:22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32"/>
        <v>9.8219178082191778</v>
      </c>
      <c r="P294" s="6">
        <f t="shared" si="33"/>
        <v>71.7</v>
      </c>
      <c r="Q294" t="str">
        <f t="shared" si="34"/>
        <v>food</v>
      </c>
      <c r="R294" t="str">
        <f t="shared" si="35"/>
        <v>food trucks</v>
      </c>
      <c r="S294" s="10">
        <f t="shared" si="36"/>
        <v>40984.208333333336</v>
      </c>
      <c r="T294" s="10">
        <f t="shared" si="37"/>
        <v>41002.208333333336</v>
      </c>
      <c r="U294" t="str">
        <f t="shared" si="38"/>
        <v>Mar</v>
      </c>
      <c r="V294">
        <f t="shared" si="39"/>
        <v>2012</v>
      </c>
    </row>
    <row r="295" spans="1:22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32"/>
        <v>16.384615384615383</v>
      </c>
      <c r="P295" s="6">
        <f t="shared" si="33"/>
        <v>33.28125</v>
      </c>
      <c r="Q295" t="str">
        <f t="shared" si="34"/>
        <v>theater</v>
      </c>
      <c r="R295" t="str">
        <f t="shared" si="35"/>
        <v>plays</v>
      </c>
      <c r="S295" s="10">
        <f t="shared" si="36"/>
        <v>40456.208333333336</v>
      </c>
      <c r="T295" s="10">
        <f t="shared" si="37"/>
        <v>40465.208333333336</v>
      </c>
      <c r="U295" t="str">
        <f t="shared" si="38"/>
        <v>Oct</v>
      </c>
      <c r="V295">
        <f t="shared" si="39"/>
        <v>2010</v>
      </c>
    </row>
    <row r="296" spans="1:22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32"/>
        <v>1339.6666666666667</v>
      </c>
      <c r="P296" s="6">
        <f t="shared" si="33"/>
        <v>43.923497267759565</v>
      </c>
      <c r="Q296" t="str">
        <f t="shared" si="34"/>
        <v>theater</v>
      </c>
      <c r="R296" t="str">
        <f t="shared" si="35"/>
        <v>plays</v>
      </c>
      <c r="S296" s="10">
        <f t="shared" si="36"/>
        <v>43399.208333333328</v>
      </c>
      <c r="T296" s="10">
        <f t="shared" si="37"/>
        <v>43411.25</v>
      </c>
      <c r="U296" t="str">
        <f t="shared" si="38"/>
        <v>Oct</v>
      </c>
      <c r="V296">
        <f t="shared" si="39"/>
        <v>2018</v>
      </c>
    </row>
    <row r="297" spans="1:22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32"/>
        <v>35.650077760497666</v>
      </c>
      <c r="P297" s="6">
        <f t="shared" si="33"/>
        <v>36.004712041884815</v>
      </c>
      <c r="Q297" t="str">
        <f t="shared" si="34"/>
        <v>theater</v>
      </c>
      <c r="R297" t="str">
        <f t="shared" si="35"/>
        <v>plays</v>
      </c>
      <c r="S297" s="10">
        <f t="shared" si="36"/>
        <v>41562.208333333336</v>
      </c>
      <c r="T297" s="10">
        <f t="shared" si="37"/>
        <v>41587.25</v>
      </c>
      <c r="U297" t="str">
        <f t="shared" si="38"/>
        <v>Oct</v>
      </c>
      <c r="V297">
        <f t="shared" si="39"/>
        <v>2013</v>
      </c>
    </row>
    <row r="298" spans="1:22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32"/>
        <v>54.950819672131146</v>
      </c>
      <c r="P298" s="6">
        <f t="shared" si="33"/>
        <v>88.21052631578948</v>
      </c>
      <c r="Q298" t="str">
        <f t="shared" si="34"/>
        <v>theater</v>
      </c>
      <c r="R298" t="str">
        <f t="shared" si="35"/>
        <v>plays</v>
      </c>
      <c r="S298" s="10">
        <f t="shared" si="36"/>
        <v>43493.25</v>
      </c>
      <c r="T298" s="10">
        <f t="shared" si="37"/>
        <v>43515.25</v>
      </c>
      <c r="U298" t="str">
        <f t="shared" si="38"/>
        <v>Jan</v>
      </c>
      <c r="V298">
        <f t="shared" si="39"/>
        <v>2019</v>
      </c>
    </row>
    <row r="299" spans="1:22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32"/>
        <v>94.236111111111114</v>
      </c>
      <c r="P299" s="6">
        <f t="shared" si="33"/>
        <v>65.240384615384613</v>
      </c>
      <c r="Q299" t="str">
        <f t="shared" si="34"/>
        <v>theater</v>
      </c>
      <c r="R299" t="str">
        <f t="shared" si="35"/>
        <v>plays</v>
      </c>
      <c r="S299" s="10">
        <f t="shared" si="36"/>
        <v>41653.25</v>
      </c>
      <c r="T299" s="10">
        <f t="shared" si="37"/>
        <v>41662.25</v>
      </c>
      <c r="U299" t="str">
        <f t="shared" si="38"/>
        <v>Jan</v>
      </c>
      <c r="V299">
        <f t="shared" si="39"/>
        <v>2014</v>
      </c>
    </row>
    <row r="300" spans="1:22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32"/>
        <v>143.91428571428571</v>
      </c>
      <c r="P300" s="6">
        <f t="shared" si="33"/>
        <v>69.958333333333329</v>
      </c>
      <c r="Q300" t="str">
        <f t="shared" si="34"/>
        <v>music</v>
      </c>
      <c r="R300" t="str">
        <f t="shared" si="35"/>
        <v>rock</v>
      </c>
      <c r="S300" s="10">
        <f t="shared" si="36"/>
        <v>42426.25</v>
      </c>
      <c r="T300" s="10">
        <f t="shared" si="37"/>
        <v>42444.208333333328</v>
      </c>
      <c r="U300" t="str">
        <f t="shared" si="38"/>
        <v>Feb</v>
      </c>
      <c r="V300">
        <f t="shared" si="39"/>
        <v>2016</v>
      </c>
    </row>
    <row r="301" spans="1:22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32"/>
        <v>51.421052631578945</v>
      </c>
      <c r="P301" s="6">
        <f t="shared" si="33"/>
        <v>39.877551020408163</v>
      </c>
      <c r="Q301" t="str">
        <f t="shared" si="34"/>
        <v>food</v>
      </c>
      <c r="R301" t="str">
        <f t="shared" si="35"/>
        <v>food trucks</v>
      </c>
      <c r="S301" s="10">
        <f t="shared" si="36"/>
        <v>42432.25</v>
      </c>
      <c r="T301" s="10">
        <f t="shared" si="37"/>
        <v>42488.208333333328</v>
      </c>
      <c r="U301" t="str">
        <f t="shared" si="38"/>
        <v>Mar</v>
      </c>
      <c r="V301">
        <f t="shared" si="39"/>
        <v>2016</v>
      </c>
    </row>
    <row r="302" spans="1:22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32"/>
        <v>5</v>
      </c>
      <c r="P302" s="6">
        <f t="shared" si="33"/>
        <v>5</v>
      </c>
      <c r="Q302" t="str">
        <f t="shared" si="34"/>
        <v>publishing</v>
      </c>
      <c r="R302" t="str">
        <f t="shared" si="35"/>
        <v>nonfiction</v>
      </c>
      <c r="S302" s="10">
        <f t="shared" si="36"/>
        <v>42977.208333333328</v>
      </c>
      <c r="T302" s="10">
        <f t="shared" si="37"/>
        <v>42978.208333333328</v>
      </c>
      <c r="U302" t="str">
        <f t="shared" si="38"/>
        <v>Aug</v>
      </c>
      <c r="V302">
        <f t="shared" si="39"/>
        <v>2017</v>
      </c>
    </row>
    <row r="303" spans="1:22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32"/>
        <v>1344.6666666666667</v>
      </c>
      <c r="P303" s="6">
        <f t="shared" si="33"/>
        <v>41.023728813559323</v>
      </c>
      <c r="Q303" t="str">
        <f t="shared" si="34"/>
        <v>film &amp; video</v>
      </c>
      <c r="R303" t="str">
        <f t="shared" si="35"/>
        <v>documentary</v>
      </c>
      <c r="S303" s="10">
        <f t="shared" si="36"/>
        <v>42061.25</v>
      </c>
      <c r="T303" s="10">
        <f t="shared" si="37"/>
        <v>42078.208333333328</v>
      </c>
      <c r="U303" t="str">
        <f t="shared" si="38"/>
        <v>Feb</v>
      </c>
      <c r="V303">
        <f t="shared" si="39"/>
        <v>2015</v>
      </c>
    </row>
    <row r="304" spans="1:22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32"/>
        <v>31.844940867279899</v>
      </c>
      <c r="P304" s="6">
        <f t="shared" si="33"/>
        <v>98.914285714285711</v>
      </c>
      <c r="Q304" t="str">
        <f t="shared" si="34"/>
        <v>theater</v>
      </c>
      <c r="R304" t="str">
        <f t="shared" si="35"/>
        <v>plays</v>
      </c>
      <c r="S304" s="10">
        <f t="shared" si="36"/>
        <v>43345.208333333328</v>
      </c>
      <c r="T304" s="10">
        <f t="shared" si="37"/>
        <v>43359.208333333328</v>
      </c>
      <c r="U304" t="str">
        <f t="shared" si="38"/>
        <v>Sep</v>
      </c>
      <c r="V304">
        <f t="shared" si="39"/>
        <v>2018</v>
      </c>
    </row>
    <row r="305" spans="1:22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32"/>
        <v>82.617647058823536</v>
      </c>
      <c r="P305" s="6">
        <f t="shared" si="33"/>
        <v>87.78125</v>
      </c>
      <c r="Q305" t="str">
        <f t="shared" si="34"/>
        <v>music</v>
      </c>
      <c r="R305" t="str">
        <f t="shared" si="35"/>
        <v>indie rock</v>
      </c>
      <c r="S305" s="10">
        <f t="shared" si="36"/>
        <v>42376.25</v>
      </c>
      <c r="T305" s="10">
        <f t="shared" si="37"/>
        <v>42381.25</v>
      </c>
      <c r="U305" t="str">
        <f t="shared" si="38"/>
        <v>Jan</v>
      </c>
      <c r="V305">
        <f t="shared" si="39"/>
        <v>2016</v>
      </c>
    </row>
    <row r="306" spans="1:22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32"/>
        <v>546.14285714285722</v>
      </c>
      <c r="P306" s="6">
        <f t="shared" si="33"/>
        <v>80.767605633802816</v>
      </c>
      <c r="Q306" t="str">
        <f t="shared" si="34"/>
        <v>film &amp; video</v>
      </c>
      <c r="R306" t="str">
        <f t="shared" si="35"/>
        <v>documentary</v>
      </c>
      <c r="S306" s="10">
        <f t="shared" si="36"/>
        <v>42589.208333333328</v>
      </c>
      <c r="T306" s="10">
        <f t="shared" si="37"/>
        <v>42630.208333333328</v>
      </c>
      <c r="U306" t="str">
        <f t="shared" si="38"/>
        <v>Aug</v>
      </c>
      <c r="V306">
        <f t="shared" si="39"/>
        <v>2016</v>
      </c>
    </row>
    <row r="307" spans="1:22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32"/>
        <v>286.21428571428572</v>
      </c>
      <c r="P307" s="6">
        <f t="shared" si="33"/>
        <v>94.28235294117647</v>
      </c>
      <c r="Q307" t="str">
        <f t="shared" si="34"/>
        <v>theater</v>
      </c>
      <c r="R307" t="str">
        <f t="shared" si="35"/>
        <v>plays</v>
      </c>
      <c r="S307" s="10">
        <f t="shared" si="36"/>
        <v>42448.208333333328</v>
      </c>
      <c r="T307" s="10">
        <f t="shared" si="37"/>
        <v>42489.208333333328</v>
      </c>
      <c r="U307" t="str">
        <f t="shared" si="38"/>
        <v>Mar</v>
      </c>
      <c r="V307">
        <f t="shared" si="39"/>
        <v>2016</v>
      </c>
    </row>
    <row r="308" spans="1:22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32"/>
        <v>7.9076923076923071</v>
      </c>
      <c r="P308" s="6">
        <f t="shared" si="33"/>
        <v>73.428571428571431</v>
      </c>
      <c r="Q308" t="str">
        <f t="shared" si="34"/>
        <v>theater</v>
      </c>
      <c r="R308" t="str">
        <f t="shared" si="35"/>
        <v>plays</v>
      </c>
      <c r="S308" s="10">
        <f t="shared" si="36"/>
        <v>42930.208333333328</v>
      </c>
      <c r="T308" s="10">
        <f t="shared" si="37"/>
        <v>42933.208333333328</v>
      </c>
      <c r="U308" t="str">
        <f t="shared" si="38"/>
        <v>Jul</v>
      </c>
      <c r="V308">
        <f t="shared" si="39"/>
        <v>2017</v>
      </c>
    </row>
    <row r="309" spans="1:22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32"/>
        <v>132.13677811550153</v>
      </c>
      <c r="P309" s="6">
        <f t="shared" si="33"/>
        <v>65.968133535660087</v>
      </c>
      <c r="Q309" t="str">
        <f t="shared" si="34"/>
        <v>publishing</v>
      </c>
      <c r="R309" t="str">
        <f t="shared" si="35"/>
        <v>fiction</v>
      </c>
      <c r="S309" s="10">
        <f t="shared" si="36"/>
        <v>41066.208333333336</v>
      </c>
      <c r="T309" s="10">
        <f t="shared" si="37"/>
        <v>41086.208333333336</v>
      </c>
      <c r="U309" t="str">
        <f t="shared" si="38"/>
        <v>Jun</v>
      </c>
      <c r="V309">
        <f t="shared" si="39"/>
        <v>2012</v>
      </c>
    </row>
    <row r="310" spans="1:22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32"/>
        <v>74.077834179357026</v>
      </c>
      <c r="P310" s="6">
        <f t="shared" si="33"/>
        <v>109.04109589041096</v>
      </c>
      <c r="Q310" t="str">
        <f t="shared" si="34"/>
        <v>theater</v>
      </c>
      <c r="R310" t="str">
        <f t="shared" si="35"/>
        <v>plays</v>
      </c>
      <c r="S310" s="10">
        <f t="shared" si="36"/>
        <v>40651.208333333336</v>
      </c>
      <c r="T310" s="10">
        <f t="shared" si="37"/>
        <v>40652.208333333336</v>
      </c>
      <c r="U310" t="str">
        <f t="shared" si="38"/>
        <v>Apr</v>
      </c>
      <c r="V310">
        <f t="shared" si="39"/>
        <v>2011</v>
      </c>
    </row>
    <row r="311" spans="1:22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32"/>
        <v>75.292682926829272</v>
      </c>
      <c r="P311" s="6">
        <f t="shared" si="33"/>
        <v>41.16</v>
      </c>
      <c r="Q311" t="str">
        <f t="shared" si="34"/>
        <v>music</v>
      </c>
      <c r="R311" t="str">
        <f t="shared" si="35"/>
        <v>indie rock</v>
      </c>
      <c r="S311" s="10">
        <f t="shared" si="36"/>
        <v>40807.208333333336</v>
      </c>
      <c r="T311" s="10">
        <f t="shared" si="37"/>
        <v>40827.208333333336</v>
      </c>
      <c r="U311" t="str">
        <f t="shared" si="38"/>
        <v>Sep</v>
      </c>
      <c r="V311">
        <f t="shared" si="39"/>
        <v>2011</v>
      </c>
    </row>
    <row r="312" spans="1:22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32"/>
        <v>20.333333333333332</v>
      </c>
      <c r="P312" s="6">
        <f t="shared" si="33"/>
        <v>99.125</v>
      </c>
      <c r="Q312" t="str">
        <f t="shared" si="34"/>
        <v>games</v>
      </c>
      <c r="R312" t="str">
        <f t="shared" si="35"/>
        <v>video games</v>
      </c>
      <c r="S312" s="10">
        <f t="shared" si="36"/>
        <v>40277.208333333336</v>
      </c>
      <c r="T312" s="10">
        <f t="shared" si="37"/>
        <v>40293.208333333336</v>
      </c>
      <c r="U312" t="str">
        <f t="shared" si="38"/>
        <v>Apr</v>
      </c>
      <c r="V312">
        <f t="shared" si="39"/>
        <v>2010</v>
      </c>
    </row>
    <row r="313" spans="1:22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32"/>
        <v>203.36507936507937</v>
      </c>
      <c r="P313" s="6">
        <f t="shared" si="33"/>
        <v>105.88429752066116</v>
      </c>
      <c r="Q313" t="str">
        <f t="shared" si="34"/>
        <v>theater</v>
      </c>
      <c r="R313" t="str">
        <f t="shared" si="35"/>
        <v>plays</v>
      </c>
      <c r="S313" s="10">
        <f t="shared" si="36"/>
        <v>40590.25</v>
      </c>
      <c r="T313" s="10">
        <f t="shared" si="37"/>
        <v>40602.25</v>
      </c>
      <c r="U313" t="str">
        <f t="shared" si="38"/>
        <v>Feb</v>
      </c>
      <c r="V313">
        <f t="shared" si="39"/>
        <v>2011</v>
      </c>
    </row>
    <row r="314" spans="1:22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32"/>
        <v>310.2284263959391</v>
      </c>
      <c r="P314" s="6">
        <f t="shared" si="33"/>
        <v>48.996525921966864</v>
      </c>
      <c r="Q314" t="str">
        <f t="shared" si="34"/>
        <v>theater</v>
      </c>
      <c r="R314" t="str">
        <f t="shared" si="35"/>
        <v>plays</v>
      </c>
      <c r="S314" s="10">
        <f t="shared" si="36"/>
        <v>41572.208333333336</v>
      </c>
      <c r="T314" s="10">
        <f t="shared" si="37"/>
        <v>41579.208333333336</v>
      </c>
      <c r="U314" t="str">
        <f t="shared" si="38"/>
        <v>Oct</v>
      </c>
      <c r="V314">
        <f t="shared" si="39"/>
        <v>2013</v>
      </c>
    </row>
    <row r="315" spans="1:22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32"/>
        <v>395.31818181818181</v>
      </c>
      <c r="P315" s="6">
        <f t="shared" si="33"/>
        <v>39</v>
      </c>
      <c r="Q315" t="str">
        <f t="shared" si="34"/>
        <v>music</v>
      </c>
      <c r="R315" t="str">
        <f t="shared" si="35"/>
        <v>rock</v>
      </c>
      <c r="S315" s="10">
        <f t="shared" si="36"/>
        <v>40966.25</v>
      </c>
      <c r="T315" s="10">
        <f t="shared" si="37"/>
        <v>40968.25</v>
      </c>
      <c r="U315" t="str">
        <f t="shared" si="38"/>
        <v>Feb</v>
      </c>
      <c r="V315">
        <f t="shared" si="39"/>
        <v>2012</v>
      </c>
    </row>
    <row r="316" spans="1:22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32"/>
        <v>294.71428571428572</v>
      </c>
      <c r="P316" s="6">
        <f t="shared" si="33"/>
        <v>31.022556390977442</v>
      </c>
      <c r="Q316" t="str">
        <f t="shared" si="34"/>
        <v>film &amp; video</v>
      </c>
      <c r="R316" t="str">
        <f t="shared" si="35"/>
        <v>documentary</v>
      </c>
      <c r="S316" s="10">
        <f t="shared" si="36"/>
        <v>43536.208333333328</v>
      </c>
      <c r="T316" s="10">
        <f t="shared" si="37"/>
        <v>43541.208333333328</v>
      </c>
      <c r="U316" t="str">
        <f t="shared" si="38"/>
        <v>Mar</v>
      </c>
      <c r="V316">
        <f t="shared" si="39"/>
        <v>2019</v>
      </c>
    </row>
    <row r="317" spans="1:22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32"/>
        <v>33.89473684210526</v>
      </c>
      <c r="P317" s="6">
        <f t="shared" si="33"/>
        <v>103.87096774193549</v>
      </c>
      <c r="Q317" t="str">
        <f t="shared" si="34"/>
        <v>theater</v>
      </c>
      <c r="R317" t="str">
        <f t="shared" si="35"/>
        <v>plays</v>
      </c>
      <c r="S317" s="10">
        <f t="shared" si="36"/>
        <v>41783.208333333336</v>
      </c>
      <c r="T317" s="10">
        <f t="shared" si="37"/>
        <v>41812.208333333336</v>
      </c>
      <c r="U317" t="str">
        <f t="shared" si="38"/>
        <v>May</v>
      </c>
      <c r="V317">
        <f t="shared" si="39"/>
        <v>2014</v>
      </c>
    </row>
    <row r="318" spans="1:22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32"/>
        <v>66.677083333333329</v>
      </c>
      <c r="P318" s="6">
        <f t="shared" si="33"/>
        <v>59.268518518518519</v>
      </c>
      <c r="Q318" t="str">
        <f t="shared" si="34"/>
        <v>food</v>
      </c>
      <c r="R318" t="str">
        <f t="shared" si="35"/>
        <v>food trucks</v>
      </c>
      <c r="S318" s="10">
        <f t="shared" si="36"/>
        <v>43788.25</v>
      </c>
      <c r="T318" s="10">
        <f t="shared" si="37"/>
        <v>43789.25</v>
      </c>
      <c r="U318" t="str">
        <f t="shared" si="38"/>
        <v>Nov</v>
      </c>
      <c r="V318">
        <f t="shared" si="39"/>
        <v>2019</v>
      </c>
    </row>
    <row r="319" spans="1:22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32"/>
        <v>19.227272727272727</v>
      </c>
      <c r="P319" s="6">
        <f t="shared" si="33"/>
        <v>42.3</v>
      </c>
      <c r="Q319" t="str">
        <f t="shared" si="34"/>
        <v>theater</v>
      </c>
      <c r="R319" t="str">
        <f t="shared" si="35"/>
        <v>plays</v>
      </c>
      <c r="S319" s="10">
        <f t="shared" si="36"/>
        <v>42869.208333333328</v>
      </c>
      <c r="T319" s="10">
        <f t="shared" si="37"/>
        <v>42882.208333333328</v>
      </c>
      <c r="U319" t="str">
        <f t="shared" si="38"/>
        <v>May</v>
      </c>
      <c r="V319">
        <f t="shared" si="39"/>
        <v>2017</v>
      </c>
    </row>
    <row r="320" spans="1:22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32"/>
        <v>15.842105263157894</v>
      </c>
      <c r="P320" s="6">
        <f t="shared" si="33"/>
        <v>53.117647058823529</v>
      </c>
      <c r="Q320" t="str">
        <f t="shared" si="34"/>
        <v>music</v>
      </c>
      <c r="R320" t="str">
        <f t="shared" si="35"/>
        <v>rock</v>
      </c>
      <c r="S320" s="10">
        <f t="shared" si="36"/>
        <v>41684.25</v>
      </c>
      <c r="T320" s="10">
        <f t="shared" si="37"/>
        <v>41686.25</v>
      </c>
      <c r="U320" t="str">
        <f t="shared" si="38"/>
        <v>Feb</v>
      </c>
      <c r="V320">
        <f t="shared" si="39"/>
        <v>2014</v>
      </c>
    </row>
    <row r="321" spans="1:22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32"/>
        <v>38.702380952380956</v>
      </c>
      <c r="P321" s="6">
        <f t="shared" si="33"/>
        <v>50.796875</v>
      </c>
      <c r="Q321" t="str">
        <f t="shared" si="34"/>
        <v>technology</v>
      </c>
      <c r="R321" t="str">
        <f t="shared" si="35"/>
        <v>web</v>
      </c>
      <c r="S321" s="10">
        <f t="shared" si="36"/>
        <v>40402.208333333336</v>
      </c>
      <c r="T321" s="10">
        <f t="shared" si="37"/>
        <v>40426.208333333336</v>
      </c>
      <c r="U321" t="str">
        <f t="shared" si="38"/>
        <v>Aug</v>
      </c>
      <c r="V321">
        <f t="shared" si="39"/>
        <v>2010</v>
      </c>
    </row>
    <row r="322" spans="1:22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32"/>
        <v>9.5876777251184837</v>
      </c>
      <c r="P322" s="6">
        <f t="shared" si="33"/>
        <v>101.15</v>
      </c>
      <c r="Q322" t="str">
        <f t="shared" si="34"/>
        <v>publishing</v>
      </c>
      <c r="R322" t="str">
        <f t="shared" si="35"/>
        <v>fiction</v>
      </c>
      <c r="S322" s="10">
        <f t="shared" si="36"/>
        <v>40673.208333333336</v>
      </c>
      <c r="T322" s="10">
        <f t="shared" si="37"/>
        <v>40682.208333333336</v>
      </c>
      <c r="U322" t="str">
        <f t="shared" si="38"/>
        <v>May</v>
      </c>
      <c r="V322">
        <f t="shared" si="39"/>
        <v>2011</v>
      </c>
    </row>
    <row r="323" spans="1:22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40">(E323/D323)*100</f>
        <v>94.144366197183089</v>
      </c>
      <c r="P323" s="6">
        <f t="shared" ref="P323:P386" si="41">E323/G323</f>
        <v>65.000810372771468</v>
      </c>
      <c r="Q323" t="str">
        <f t="shared" ref="Q323:Q386" si="42">LEFT(N323, SEARCH("/", N323)-1)</f>
        <v>film &amp; video</v>
      </c>
      <c r="R323" t="str">
        <f t="shared" ref="R323:R386" si="43">RIGHT(N323, LEN(N323)-SEARCH("/", N323))</f>
        <v>shorts</v>
      </c>
      <c r="S323" s="10">
        <f t="shared" ref="S323:S386" si="44">(J323/86400)+DATE(1970,1,1)</f>
        <v>40634.208333333336</v>
      </c>
      <c r="T323" s="10">
        <f t="shared" ref="T323:T386" si="45">(K323/86400)+DATE(1970,1,1)</f>
        <v>40642.208333333336</v>
      </c>
      <c r="U323" t="str">
        <f t="shared" ref="U323:U386" si="46">TEXT(S323, "mmm")</f>
        <v>Apr</v>
      </c>
      <c r="V323">
        <f t="shared" ref="V323:V386" si="47">YEAR(S323)</f>
        <v>2011</v>
      </c>
    </row>
    <row r="324" spans="1:22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40"/>
        <v>166.56234096692114</v>
      </c>
      <c r="P324" s="6">
        <f t="shared" si="41"/>
        <v>37.998645510835914</v>
      </c>
      <c r="Q324" t="str">
        <f t="shared" si="42"/>
        <v>theater</v>
      </c>
      <c r="R324" t="str">
        <f t="shared" si="43"/>
        <v>plays</v>
      </c>
      <c r="S324" s="10">
        <f t="shared" si="44"/>
        <v>40507.25</v>
      </c>
      <c r="T324" s="10">
        <f t="shared" si="45"/>
        <v>40520.25</v>
      </c>
      <c r="U324" t="str">
        <f t="shared" si="46"/>
        <v>Nov</v>
      </c>
      <c r="V324">
        <f t="shared" si="47"/>
        <v>2010</v>
      </c>
    </row>
    <row r="325" spans="1:22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40"/>
        <v>24.134831460674157</v>
      </c>
      <c r="P325" s="6">
        <f t="shared" si="41"/>
        <v>82.615384615384613</v>
      </c>
      <c r="Q325" t="str">
        <f t="shared" si="42"/>
        <v>film &amp; video</v>
      </c>
      <c r="R325" t="str">
        <f t="shared" si="43"/>
        <v>documentary</v>
      </c>
      <c r="S325" s="10">
        <f t="shared" si="44"/>
        <v>41725.208333333336</v>
      </c>
      <c r="T325" s="10">
        <f t="shared" si="45"/>
        <v>41727.208333333336</v>
      </c>
      <c r="U325" t="str">
        <f t="shared" si="46"/>
        <v>Mar</v>
      </c>
      <c r="V325">
        <f t="shared" si="47"/>
        <v>2014</v>
      </c>
    </row>
    <row r="326" spans="1:22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40"/>
        <v>164.05633802816902</v>
      </c>
      <c r="P326" s="6">
        <f t="shared" si="41"/>
        <v>37.941368078175898</v>
      </c>
      <c r="Q326" t="str">
        <f t="shared" si="42"/>
        <v>theater</v>
      </c>
      <c r="R326" t="str">
        <f t="shared" si="43"/>
        <v>plays</v>
      </c>
      <c r="S326" s="10">
        <f t="shared" si="44"/>
        <v>42176.208333333328</v>
      </c>
      <c r="T326" s="10">
        <f t="shared" si="45"/>
        <v>42188.208333333328</v>
      </c>
      <c r="U326" t="str">
        <f t="shared" si="46"/>
        <v>Jun</v>
      </c>
      <c r="V326">
        <f t="shared" si="47"/>
        <v>2015</v>
      </c>
    </row>
    <row r="327" spans="1:22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40"/>
        <v>90.723076923076931</v>
      </c>
      <c r="P327" s="6">
        <f t="shared" si="41"/>
        <v>80.780821917808225</v>
      </c>
      <c r="Q327" t="str">
        <f t="shared" si="42"/>
        <v>theater</v>
      </c>
      <c r="R327" t="str">
        <f t="shared" si="43"/>
        <v>plays</v>
      </c>
      <c r="S327" s="10">
        <f t="shared" si="44"/>
        <v>43267.208333333328</v>
      </c>
      <c r="T327" s="10">
        <f t="shared" si="45"/>
        <v>43290.208333333328</v>
      </c>
      <c r="U327" t="str">
        <f t="shared" si="46"/>
        <v>Jun</v>
      </c>
      <c r="V327">
        <f t="shared" si="47"/>
        <v>2018</v>
      </c>
    </row>
    <row r="328" spans="1:22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40"/>
        <v>46.194444444444443</v>
      </c>
      <c r="P328" s="6">
        <f t="shared" si="41"/>
        <v>25.984375</v>
      </c>
      <c r="Q328" t="str">
        <f t="shared" si="42"/>
        <v>film &amp; video</v>
      </c>
      <c r="R328" t="str">
        <f t="shared" si="43"/>
        <v>animation</v>
      </c>
      <c r="S328" s="10">
        <f t="shared" si="44"/>
        <v>42364.25</v>
      </c>
      <c r="T328" s="10">
        <f t="shared" si="45"/>
        <v>42370.25</v>
      </c>
      <c r="U328" t="str">
        <f t="shared" si="46"/>
        <v>Dec</v>
      </c>
      <c r="V328">
        <f t="shared" si="47"/>
        <v>2015</v>
      </c>
    </row>
    <row r="329" spans="1:22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40"/>
        <v>38.53846153846154</v>
      </c>
      <c r="P329" s="6">
        <f t="shared" si="41"/>
        <v>30.363636363636363</v>
      </c>
      <c r="Q329" t="str">
        <f t="shared" si="42"/>
        <v>theater</v>
      </c>
      <c r="R329" t="str">
        <f t="shared" si="43"/>
        <v>plays</v>
      </c>
      <c r="S329" s="10">
        <f t="shared" si="44"/>
        <v>43705.208333333328</v>
      </c>
      <c r="T329" s="10">
        <f t="shared" si="45"/>
        <v>43709.208333333328</v>
      </c>
      <c r="U329" t="str">
        <f t="shared" si="46"/>
        <v>Aug</v>
      </c>
      <c r="V329">
        <f t="shared" si="47"/>
        <v>2019</v>
      </c>
    </row>
    <row r="330" spans="1:22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40"/>
        <v>133.56231003039514</v>
      </c>
      <c r="P330" s="6">
        <f t="shared" si="41"/>
        <v>54.004916018025398</v>
      </c>
      <c r="Q330" t="str">
        <f t="shared" si="42"/>
        <v>music</v>
      </c>
      <c r="R330" t="str">
        <f t="shared" si="43"/>
        <v>rock</v>
      </c>
      <c r="S330" s="10">
        <f t="shared" si="44"/>
        <v>43434.25</v>
      </c>
      <c r="T330" s="10">
        <f t="shared" si="45"/>
        <v>43445.25</v>
      </c>
      <c r="U330" t="str">
        <f t="shared" si="46"/>
        <v>Nov</v>
      </c>
      <c r="V330">
        <f t="shared" si="47"/>
        <v>2018</v>
      </c>
    </row>
    <row r="331" spans="1:22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40"/>
        <v>22.896588486140725</v>
      </c>
      <c r="P331" s="6">
        <f t="shared" si="41"/>
        <v>101.78672985781991</v>
      </c>
      <c r="Q331" t="str">
        <f t="shared" si="42"/>
        <v>games</v>
      </c>
      <c r="R331" t="str">
        <f t="shared" si="43"/>
        <v>video games</v>
      </c>
      <c r="S331" s="10">
        <f t="shared" si="44"/>
        <v>42716.25</v>
      </c>
      <c r="T331" s="10">
        <f t="shared" si="45"/>
        <v>42727.25</v>
      </c>
      <c r="U331" t="str">
        <f t="shared" si="46"/>
        <v>Dec</v>
      </c>
      <c r="V331">
        <f t="shared" si="47"/>
        <v>2016</v>
      </c>
    </row>
    <row r="332" spans="1:22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40"/>
        <v>184.95548961424333</v>
      </c>
      <c r="P332" s="6">
        <f t="shared" si="41"/>
        <v>45.003610108303249</v>
      </c>
      <c r="Q332" t="str">
        <f t="shared" si="42"/>
        <v>film &amp; video</v>
      </c>
      <c r="R332" t="str">
        <f t="shared" si="43"/>
        <v>documentary</v>
      </c>
      <c r="S332" s="10">
        <f t="shared" si="44"/>
        <v>43077.25</v>
      </c>
      <c r="T332" s="10">
        <f t="shared" si="45"/>
        <v>43078.25</v>
      </c>
      <c r="U332" t="str">
        <f t="shared" si="46"/>
        <v>Dec</v>
      </c>
      <c r="V332">
        <f t="shared" si="47"/>
        <v>2017</v>
      </c>
    </row>
    <row r="333" spans="1:22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40"/>
        <v>443.72727272727275</v>
      </c>
      <c r="P333" s="6">
        <f t="shared" si="41"/>
        <v>77.068421052631578</v>
      </c>
      <c r="Q333" t="str">
        <f t="shared" si="42"/>
        <v>food</v>
      </c>
      <c r="R333" t="str">
        <f t="shared" si="43"/>
        <v>food trucks</v>
      </c>
      <c r="S333" s="10">
        <f t="shared" si="44"/>
        <v>40896.25</v>
      </c>
      <c r="T333" s="10">
        <f t="shared" si="45"/>
        <v>40897.25</v>
      </c>
      <c r="U333" t="str">
        <f t="shared" si="46"/>
        <v>Dec</v>
      </c>
      <c r="V333">
        <f t="shared" si="47"/>
        <v>2011</v>
      </c>
    </row>
    <row r="334" spans="1:22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40"/>
        <v>199.9806763285024</v>
      </c>
      <c r="P334" s="6">
        <f t="shared" si="41"/>
        <v>88.076595744680844</v>
      </c>
      <c r="Q334" t="str">
        <f t="shared" si="42"/>
        <v>technology</v>
      </c>
      <c r="R334" t="str">
        <f t="shared" si="43"/>
        <v>wearables</v>
      </c>
      <c r="S334" s="10">
        <f t="shared" si="44"/>
        <v>41361.208333333336</v>
      </c>
      <c r="T334" s="10">
        <f t="shared" si="45"/>
        <v>41362.208333333336</v>
      </c>
      <c r="U334" t="str">
        <f t="shared" si="46"/>
        <v>Mar</v>
      </c>
      <c r="V334">
        <f t="shared" si="47"/>
        <v>2013</v>
      </c>
    </row>
    <row r="335" spans="1:22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40"/>
        <v>123.95833333333333</v>
      </c>
      <c r="P335" s="6">
        <f t="shared" si="41"/>
        <v>47.035573122529641</v>
      </c>
      <c r="Q335" t="str">
        <f t="shared" si="42"/>
        <v>theater</v>
      </c>
      <c r="R335" t="str">
        <f t="shared" si="43"/>
        <v>plays</v>
      </c>
      <c r="S335" s="10">
        <f t="shared" si="44"/>
        <v>43424.25</v>
      </c>
      <c r="T335" s="10">
        <f t="shared" si="45"/>
        <v>43452.25</v>
      </c>
      <c r="U335" t="str">
        <f t="shared" si="46"/>
        <v>Nov</v>
      </c>
      <c r="V335">
        <f t="shared" si="47"/>
        <v>2018</v>
      </c>
    </row>
    <row r="336" spans="1:22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40"/>
        <v>186.61329305135951</v>
      </c>
      <c r="P336" s="6">
        <f t="shared" si="41"/>
        <v>110.99550763701707</v>
      </c>
      <c r="Q336" t="str">
        <f t="shared" si="42"/>
        <v>music</v>
      </c>
      <c r="R336" t="str">
        <f t="shared" si="43"/>
        <v>rock</v>
      </c>
      <c r="S336" s="10">
        <f t="shared" si="44"/>
        <v>43110.25</v>
      </c>
      <c r="T336" s="10">
        <f t="shared" si="45"/>
        <v>43117.25</v>
      </c>
      <c r="U336" t="str">
        <f t="shared" si="46"/>
        <v>Jan</v>
      </c>
      <c r="V336">
        <f t="shared" si="47"/>
        <v>2018</v>
      </c>
    </row>
    <row r="337" spans="1:22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40"/>
        <v>114.28538550057536</v>
      </c>
      <c r="P337" s="6">
        <f t="shared" si="41"/>
        <v>87.003066141042481</v>
      </c>
      <c r="Q337" t="str">
        <f t="shared" si="42"/>
        <v>music</v>
      </c>
      <c r="R337" t="str">
        <f t="shared" si="43"/>
        <v>rock</v>
      </c>
      <c r="S337" s="10">
        <f t="shared" si="44"/>
        <v>43784.25</v>
      </c>
      <c r="T337" s="10">
        <f t="shared" si="45"/>
        <v>43797.25</v>
      </c>
      <c r="U337" t="str">
        <f t="shared" si="46"/>
        <v>Nov</v>
      </c>
      <c r="V337">
        <f t="shared" si="47"/>
        <v>2019</v>
      </c>
    </row>
    <row r="338" spans="1:22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40"/>
        <v>97.032531824611041</v>
      </c>
      <c r="P338" s="6">
        <f t="shared" si="41"/>
        <v>63.994402985074629</v>
      </c>
      <c r="Q338" t="str">
        <f t="shared" si="42"/>
        <v>music</v>
      </c>
      <c r="R338" t="str">
        <f t="shared" si="43"/>
        <v>rock</v>
      </c>
      <c r="S338" s="10">
        <f t="shared" si="44"/>
        <v>40527.25</v>
      </c>
      <c r="T338" s="10">
        <f t="shared" si="45"/>
        <v>40528.25</v>
      </c>
      <c r="U338" t="str">
        <f t="shared" si="46"/>
        <v>Dec</v>
      </c>
      <c r="V338">
        <f t="shared" si="47"/>
        <v>2010</v>
      </c>
    </row>
    <row r="339" spans="1:22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40"/>
        <v>122.81904761904762</v>
      </c>
      <c r="P339" s="6">
        <f t="shared" si="41"/>
        <v>105.9945205479452</v>
      </c>
      <c r="Q339" t="str">
        <f t="shared" si="42"/>
        <v>theater</v>
      </c>
      <c r="R339" t="str">
        <f t="shared" si="43"/>
        <v>plays</v>
      </c>
      <c r="S339" s="10">
        <f t="shared" si="44"/>
        <v>43780.25</v>
      </c>
      <c r="T339" s="10">
        <f t="shared" si="45"/>
        <v>43781.25</v>
      </c>
      <c r="U339" t="str">
        <f t="shared" si="46"/>
        <v>Nov</v>
      </c>
      <c r="V339">
        <f t="shared" si="47"/>
        <v>2019</v>
      </c>
    </row>
    <row r="340" spans="1:22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40"/>
        <v>179.14326647564468</v>
      </c>
      <c r="P340" s="6">
        <f t="shared" si="41"/>
        <v>73.989349112426041</v>
      </c>
      <c r="Q340" t="str">
        <f t="shared" si="42"/>
        <v>theater</v>
      </c>
      <c r="R340" t="str">
        <f t="shared" si="43"/>
        <v>plays</v>
      </c>
      <c r="S340" s="10">
        <f t="shared" si="44"/>
        <v>40821.208333333336</v>
      </c>
      <c r="T340" s="10">
        <f t="shared" si="45"/>
        <v>40851.208333333336</v>
      </c>
      <c r="U340" t="str">
        <f t="shared" si="46"/>
        <v>Oct</v>
      </c>
      <c r="V340">
        <f t="shared" si="47"/>
        <v>2011</v>
      </c>
    </row>
    <row r="341" spans="1:22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40"/>
        <v>79.951577402787962</v>
      </c>
      <c r="P341" s="6">
        <f t="shared" si="41"/>
        <v>84.02004626060139</v>
      </c>
      <c r="Q341" t="str">
        <f t="shared" si="42"/>
        <v>theater</v>
      </c>
      <c r="R341" t="str">
        <f t="shared" si="43"/>
        <v>plays</v>
      </c>
      <c r="S341" s="10">
        <f t="shared" si="44"/>
        <v>42949.208333333328</v>
      </c>
      <c r="T341" s="10">
        <f t="shared" si="45"/>
        <v>42963.208333333328</v>
      </c>
      <c r="U341" t="str">
        <f t="shared" si="46"/>
        <v>Aug</v>
      </c>
      <c r="V341">
        <f t="shared" si="47"/>
        <v>2017</v>
      </c>
    </row>
    <row r="342" spans="1:22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40"/>
        <v>94.242587601078171</v>
      </c>
      <c r="P342" s="6">
        <f t="shared" si="41"/>
        <v>88.966921119592882</v>
      </c>
      <c r="Q342" t="str">
        <f t="shared" si="42"/>
        <v>photography</v>
      </c>
      <c r="R342" t="str">
        <f t="shared" si="43"/>
        <v>photography books</v>
      </c>
      <c r="S342" s="10">
        <f t="shared" si="44"/>
        <v>40889.25</v>
      </c>
      <c r="T342" s="10">
        <f t="shared" si="45"/>
        <v>40890.25</v>
      </c>
      <c r="U342" t="str">
        <f t="shared" si="46"/>
        <v>Dec</v>
      </c>
      <c r="V342">
        <f t="shared" si="47"/>
        <v>2011</v>
      </c>
    </row>
    <row r="343" spans="1:22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40"/>
        <v>84.669291338582681</v>
      </c>
      <c r="P343" s="6">
        <f t="shared" si="41"/>
        <v>76.990453460620529</v>
      </c>
      <c r="Q343" t="str">
        <f t="shared" si="42"/>
        <v>music</v>
      </c>
      <c r="R343" t="str">
        <f t="shared" si="43"/>
        <v>indie rock</v>
      </c>
      <c r="S343" s="10">
        <f t="shared" si="44"/>
        <v>42244.208333333328</v>
      </c>
      <c r="T343" s="10">
        <f t="shared" si="45"/>
        <v>42251.208333333328</v>
      </c>
      <c r="U343" t="str">
        <f t="shared" si="46"/>
        <v>Aug</v>
      </c>
      <c r="V343">
        <f t="shared" si="47"/>
        <v>2015</v>
      </c>
    </row>
    <row r="344" spans="1:22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40"/>
        <v>66.521920668058456</v>
      </c>
      <c r="P344" s="6">
        <f t="shared" si="41"/>
        <v>97.146341463414629</v>
      </c>
      <c r="Q344" t="str">
        <f t="shared" si="42"/>
        <v>theater</v>
      </c>
      <c r="R344" t="str">
        <f t="shared" si="43"/>
        <v>plays</v>
      </c>
      <c r="S344" s="10">
        <f t="shared" si="44"/>
        <v>41475.208333333336</v>
      </c>
      <c r="T344" s="10">
        <f t="shared" si="45"/>
        <v>41487.208333333336</v>
      </c>
      <c r="U344" t="str">
        <f t="shared" si="46"/>
        <v>Jul</v>
      </c>
      <c r="V344">
        <f t="shared" si="47"/>
        <v>2013</v>
      </c>
    </row>
    <row r="345" spans="1:22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40"/>
        <v>53.922222222222224</v>
      </c>
      <c r="P345" s="6">
        <f t="shared" si="41"/>
        <v>33.013605442176868</v>
      </c>
      <c r="Q345" t="str">
        <f t="shared" si="42"/>
        <v>theater</v>
      </c>
      <c r="R345" t="str">
        <f t="shared" si="43"/>
        <v>plays</v>
      </c>
      <c r="S345" s="10">
        <f t="shared" si="44"/>
        <v>41597.25</v>
      </c>
      <c r="T345" s="10">
        <f t="shared" si="45"/>
        <v>41650.25</v>
      </c>
      <c r="U345" t="str">
        <f t="shared" si="46"/>
        <v>Nov</v>
      </c>
      <c r="V345">
        <f t="shared" si="47"/>
        <v>2013</v>
      </c>
    </row>
    <row r="346" spans="1:22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40"/>
        <v>41.983299595141702</v>
      </c>
      <c r="P346" s="6">
        <f t="shared" si="41"/>
        <v>99.950602409638549</v>
      </c>
      <c r="Q346" t="str">
        <f t="shared" si="42"/>
        <v>games</v>
      </c>
      <c r="R346" t="str">
        <f t="shared" si="43"/>
        <v>video games</v>
      </c>
      <c r="S346" s="10">
        <f t="shared" si="44"/>
        <v>43122.25</v>
      </c>
      <c r="T346" s="10">
        <f t="shared" si="45"/>
        <v>43162.25</v>
      </c>
      <c r="U346" t="str">
        <f t="shared" si="46"/>
        <v>Jan</v>
      </c>
      <c r="V346">
        <f t="shared" si="47"/>
        <v>2018</v>
      </c>
    </row>
    <row r="347" spans="1:22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40"/>
        <v>14.69479695431472</v>
      </c>
      <c r="P347" s="6">
        <f t="shared" si="41"/>
        <v>69.966767371601208</v>
      </c>
      <c r="Q347" t="str">
        <f t="shared" si="42"/>
        <v>film &amp; video</v>
      </c>
      <c r="R347" t="str">
        <f t="shared" si="43"/>
        <v>drama</v>
      </c>
      <c r="S347" s="10">
        <f t="shared" si="44"/>
        <v>42194.208333333328</v>
      </c>
      <c r="T347" s="10">
        <f t="shared" si="45"/>
        <v>42195.208333333328</v>
      </c>
      <c r="U347" t="str">
        <f t="shared" si="46"/>
        <v>Jul</v>
      </c>
      <c r="V347">
        <f t="shared" si="47"/>
        <v>2015</v>
      </c>
    </row>
    <row r="348" spans="1:22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40"/>
        <v>34.475000000000001</v>
      </c>
      <c r="P348" s="6">
        <f t="shared" si="41"/>
        <v>110.32</v>
      </c>
      <c r="Q348" t="str">
        <f t="shared" si="42"/>
        <v>music</v>
      </c>
      <c r="R348" t="str">
        <f t="shared" si="43"/>
        <v>indie rock</v>
      </c>
      <c r="S348" s="10">
        <f t="shared" si="44"/>
        <v>42971.208333333328</v>
      </c>
      <c r="T348" s="10">
        <f t="shared" si="45"/>
        <v>43026.208333333328</v>
      </c>
      <c r="U348" t="str">
        <f t="shared" si="46"/>
        <v>Aug</v>
      </c>
      <c r="V348">
        <f t="shared" si="47"/>
        <v>2017</v>
      </c>
    </row>
    <row r="349" spans="1:22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40"/>
        <v>1400.7777777777778</v>
      </c>
      <c r="P349" s="6">
        <f t="shared" si="41"/>
        <v>66.005235602094245</v>
      </c>
      <c r="Q349" t="str">
        <f t="shared" si="42"/>
        <v>technology</v>
      </c>
      <c r="R349" t="str">
        <f t="shared" si="43"/>
        <v>web</v>
      </c>
      <c r="S349" s="10">
        <f t="shared" si="44"/>
        <v>42046.25</v>
      </c>
      <c r="T349" s="10">
        <f t="shared" si="45"/>
        <v>42070.25</v>
      </c>
      <c r="U349" t="str">
        <f t="shared" si="46"/>
        <v>Feb</v>
      </c>
      <c r="V349">
        <f t="shared" si="47"/>
        <v>2015</v>
      </c>
    </row>
    <row r="350" spans="1:22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40"/>
        <v>71.770351758793964</v>
      </c>
      <c r="P350" s="6">
        <f t="shared" si="41"/>
        <v>41.005742176284812</v>
      </c>
      <c r="Q350" t="str">
        <f t="shared" si="42"/>
        <v>food</v>
      </c>
      <c r="R350" t="str">
        <f t="shared" si="43"/>
        <v>food trucks</v>
      </c>
      <c r="S350" s="10">
        <f t="shared" si="44"/>
        <v>42782.25</v>
      </c>
      <c r="T350" s="10">
        <f t="shared" si="45"/>
        <v>42795.25</v>
      </c>
      <c r="U350" t="str">
        <f t="shared" si="46"/>
        <v>Feb</v>
      </c>
      <c r="V350">
        <f t="shared" si="47"/>
        <v>2017</v>
      </c>
    </row>
    <row r="351" spans="1:22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40"/>
        <v>53.074115044247783</v>
      </c>
      <c r="P351" s="6">
        <f t="shared" si="41"/>
        <v>103.96316359696641</v>
      </c>
      <c r="Q351" t="str">
        <f t="shared" si="42"/>
        <v>theater</v>
      </c>
      <c r="R351" t="str">
        <f t="shared" si="43"/>
        <v>plays</v>
      </c>
      <c r="S351" s="10">
        <f t="shared" si="44"/>
        <v>42930.208333333328</v>
      </c>
      <c r="T351" s="10">
        <f t="shared" si="45"/>
        <v>42960.208333333328</v>
      </c>
      <c r="U351" t="str">
        <f t="shared" si="46"/>
        <v>Jul</v>
      </c>
      <c r="V351">
        <f t="shared" si="47"/>
        <v>2017</v>
      </c>
    </row>
    <row r="352" spans="1:22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40"/>
        <v>5</v>
      </c>
      <c r="P352" s="6">
        <f t="shared" si="41"/>
        <v>5</v>
      </c>
      <c r="Q352" t="str">
        <f t="shared" si="42"/>
        <v>music</v>
      </c>
      <c r="R352" t="str">
        <f t="shared" si="43"/>
        <v>jazz</v>
      </c>
      <c r="S352" s="10">
        <f t="shared" si="44"/>
        <v>42144.208333333328</v>
      </c>
      <c r="T352" s="10">
        <f t="shared" si="45"/>
        <v>42162.208333333328</v>
      </c>
      <c r="U352" t="str">
        <f t="shared" si="46"/>
        <v>May</v>
      </c>
      <c r="V352">
        <f t="shared" si="47"/>
        <v>2015</v>
      </c>
    </row>
    <row r="353" spans="1:22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40"/>
        <v>127.70715249662618</v>
      </c>
      <c r="P353" s="6">
        <f t="shared" si="41"/>
        <v>47.009935419771487</v>
      </c>
      <c r="Q353" t="str">
        <f t="shared" si="42"/>
        <v>music</v>
      </c>
      <c r="R353" t="str">
        <f t="shared" si="43"/>
        <v>rock</v>
      </c>
      <c r="S353" s="10">
        <f t="shared" si="44"/>
        <v>42240.208333333328</v>
      </c>
      <c r="T353" s="10">
        <f t="shared" si="45"/>
        <v>42254.208333333328</v>
      </c>
      <c r="U353" t="str">
        <f t="shared" si="46"/>
        <v>Aug</v>
      </c>
      <c r="V353">
        <f t="shared" si="47"/>
        <v>2015</v>
      </c>
    </row>
    <row r="354" spans="1:22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40"/>
        <v>34.892857142857139</v>
      </c>
      <c r="P354" s="6">
        <f t="shared" si="41"/>
        <v>29.606060606060606</v>
      </c>
      <c r="Q354" t="str">
        <f t="shared" si="42"/>
        <v>theater</v>
      </c>
      <c r="R354" t="str">
        <f t="shared" si="43"/>
        <v>plays</v>
      </c>
      <c r="S354" s="10">
        <f t="shared" si="44"/>
        <v>42315.25</v>
      </c>
      <c r="T354" s="10">
        <f t="shared" si="45"/>
        <v>42323.25</v>
      </c>
      <c r="U354" t="str">
        <f t="shared" si="46"/>
        <v>Nov</v>
      </c>
      <c r="V354">
        <f t="shared" si="47"/>
        <v>2015</v>
      </c>
    </row>
    <row r="355" spans="1:22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40"/>
        <v>410.59821428571428</v>
      </c>
      <c r="P355" s="6">
        <f t="shared" si="41"/>
        <v>81.010569583088667</v>
      </c>
      <c r="Q355" t="str">
        <f t="shared" si="42"/>
        <v>theater</v>
      </c>
      <c r="R355" t="str">
        <f t="shared" si="43"/>
        <v>plays</v>
      </c>
      <c r="S355" s="10">
        <f t="shared" si="44"/>
        <v>43651.208333333328</v>
      </c>
      <c r="T355" s="10">
        <f t="shared" si="45"/>
        <v>43652.208333333328</v>
      </c>
      <c r="U355" t="str">
        <f t="shared" si="46"/>
        <v>Jul</v>
      </c>
      <c r="V355">
        <f t="shared" si="47"/>
        <v>2019</v>
      </c>
    </row>
    <row r="356" spans="1:22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40"/>
        <v>123.73770491803278</v>
      </c>
      <c r="P356" s="6">
        <f t="shared" si="41"/>
        <v>94.35</v>
      </c>
      <c r="Q356" t="str">
        <f t="shared" si="42"/>
        <v>film &amp; video</v>
      </c>
      <c r="R356" t="str">
        <f t="shared" si="43"/>
        <v>documentary</v>
      </c>
      <c r="S356" s="10">
        <f t="shared" si="44"/>
        <v>41520.208333333336</v>
      </c>
      <c r="T356" s="10">
        <f t="shared" si="45"/>
        <v>41527.208333333336</v>
      </c>
      <c r="U356" t="str">
        <f t="shared" si="46"/>
        <v>Sep</v>
      </c>
      <c r="V356">
        <f t="shared" si="47"/>
        <v>2013</v>
      </c>
    </row>
    <row r="357" spans="1:22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40"/>
        <v>58.973684210526315</v>
      </c>
      <c r="P357" s="6">
        <f t="shared" si="41"/>
        <v>26.058139534883722</v>
      </c>
      <c r="Q357" t="str">
        <f t="shared" si="42"/>
        <v>technology</v>
      </c>
      <c r="R357" t="str">
        <f t="shared" si="43"/>
        <v>wearables</v>
      </c>
      <c r="S357" s="10">
        <f t="shared" si="44"/>
        <v>42757.25</v>
      </c>
      <c r="T357" s="10">
        <f t="shared" si="45"/>
        <v>42797.25</v>
      </c>
      <c r="U357" t="str">
        <f t="shared" si="46"/>
        <v>Jan</v>
      </c>
      <c r="V357">
        <f t="shared" si="47"/>
        <v>2017</v>
      </c>
    </row>
    <row r="358" spans="1:22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40"/>
        <v>36.892473118279568</v>
      </c>
      <c r="P358" s="6">
        <f t="shared" si="41"/>
        <v>85.775000000000006</v>
      </c>
      <c r="Q358" t="str">
        <f t="shared" si="42"/>
        <v>theater</v>
      </c>
      <c r="R358" t="str">
        <f t="shared" si="43"/>
        <v>plays</v>
      </c>
      <c r="S358" s="10">
        <f t="shared" si="44"/>
        <v>40922.25</v>
      </c>
      <c r="T358" s="10">
        <f t="shared" si="45"/>
        <v>40931.25</v>
      </c>
      <c r="U358" t="str">
        <f t="shared" si="46"/>
        <v>Jan</v>
      </c>
      <c r="V358">
        <f t="shared" si="47"/>
        <v>2012</v>
      </c>
    </row>
    <row r="359" spans="1:22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40"/>
        <v>184.91304347826087</v>
      </c>
      <c r="P359" s="6">
        <f t="shared" si="41"/>
        <v>103.73170731707317</v>
      </c>
      <c r="Q359" t="str">
        <f t="shared" si="42"/>
        <v>games</v>
      </c>
      <c r="R359" t="str">
        <f t="shared" si="43"/>
        <v>video games</v>
      </c>
      <c r="S359" s="10">
        <f t="shared" si="44"/>
        <v>42250.208333333328</v>
      </c>
      <c r="T359" s="10">
        <f t="shared" si="45"/>
        <v>42275.208333333328</v>
      </c>
      <c r="U359" t="str">
        <f t="shared" si="46"/>
        <v>Sep</v>
      </c>
      <c r="V359">
        <f t="shared" si="47"/>
        <v>2015</v>
      </c>
    </row>
    <row r="360" spans="1:22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40"/>
        <v>11.814432989690722</v>
      </c>
      <c r="P360" s="6">
        <f t="shared" si="41"/>
        <v>49.826086956521742</v>
      </c>
      <c r="Q360" t="str">
        <f t="shared" si="42"/>
        <v>photography</v>
      </c>
      <c r="R360" t="str">
        <f t="shared" si="43"/>
        <v>photography books</v>
      </c>
      <c r="S360" s="10">
        <f t="shared" si="44"/>
        <v>43322.208333333328</v>
      </c>
      <c r="T360" s="10">
        <f t="shared" si="45"/>
        <v>43325.208333333328</v>
      </c>
      <c r="U360" t="str">
        <f t="shared" si="46"/>
        <v>Aug</v>
      </c>
      <c r="V360">
        <f t="shared" si="47"/>
        <v>2018</v>
      </c>
    </row>
    <row r="361" spans="1:22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40"/>
        <v>298.7</v>
      </c>
      <c r="P361" s="6">
        <f t="shared" si="41"/>
        <v>63.893048128342244</v>
      </c>
      <c r="Q361" t="str">
        <f t="shared" si="42"/>
        <v>film &amp; video</v>
      </c>
      <c r="R361" t="str">
        <f t="shared" si="43"/>
        <v>animation</v>
      </c>
      <c r="S361" s="10">
        <f t="shared" si="44"/>
        <v>40782.208333333336</v>
      </c>
      <c r="T361" s="10">
        <f t="shared" si="45"/>
        <v>40789.208333333336</v>
      </c>
      <c r="U361" t="str">
        <f t="shared" si="46"/>
        <v>Aug</v>
      </c>
      <c r="V361">
        <f t="shared" si="47"/>
        <v>2011</v>
      </c>
    </row>
    <row r="362" spans="1:22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40"/>
        <v>226.35175879396985</v>
      </c>
      <c r="P362" s="6">
        <f t="shared" si="41"/>
        <v>47.002434782608695</v>
      </c>
      <c r="Q362" t="str">
        <f t="shared" si="42"/>
        <v>theater</v>
      </c>
      <c r="R362" t="str">
        <f t="shared" si="43"/>
        <v>plays</v>
      </c>
      <c r="S362" s="10">
        <f t="shared" si="44"/>
        <v>40544.25</v>
      </c>
      <c r="T362" s="10">
        <f t="shared" si="45"/>
        <v>40558.25</v>
      </c>
      <c r="U362" t="str">
        <f t="shared" si="46"/>
        <v>Jan</v>
      </c>
      <c r="V362">
        <f t="shared" si="47"/>
        <v>2011</v>
      </c>
    </row>
    <row r="363" spans="1:22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40"/>
        <v>173.56363636363636</v>
      </c>
      <c r="P363" s="6">
        <f t="shared" si="41"/>
        <v>108.47727272727273</v>
      </c>
      <c r="Q363" t="str">
        <f t="shared" si="42"/>
        <v>theater</v>
      </c>
      <c r="R363" t="str">
        <f t="shared" si="43"/>
        <v>plays</v>
      </c>
      <c r="S363" s="10">
        <f t="shared" si="44"/>
        <v>43015.208333333328</v>
      </c>
      <c r="T363" s="10">
        <f t="shared" si="45"/>
        <v>43039.208333333328</v>
      </c>
      <c r="U363" t="str">
        <f t="shared" si="46"/>
        <v>Oct</v>
      </c>
      <c r="V363">
        <f t="shared" si="47"/>
        <v>2017</v>
      </c>
    </row>
    <row r="364" spans="1:22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40"/>
        <v>371.75675675675677</v>
      </c>
      <c r="P364" s="6">
        <f t="shared" si="41"/>
        <v>72.015706806282722</v>
      </c>
      <c r="Q364" t="str">
        <f t="shared" si="42"/>
        <v>music</v>
      </c>
      <c r="R364" t="str">
        <f t="shared" si="43"/>
        <v>rock</v>
      </c>
      <c r="S364" s="10">
        <f t="shared" si="44"/>
        <v>40570.25</v>
      </c>
      <c r="T364" s="10">
        <f t="shared" si="45"/>
        <v>40608.25</v>
      </c>
      <c r="U364" t="str">
        <f t="shared" si="46"/>
        <v>Jan</v>
      </c>
      <c r="V364">
        <f t="shared" si="47"/>
        <v>2011</v>
      </c>
    </row>
    <row r="365" spans="1:22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40"/>
        <v>160.19230769230771</v>
      </c>
      <c r="P365" s="6">
        <f t="shared" si="41"/>
        <v>59.928057553956833</v>
      </c>
      <c r="Q365" t="str">
        <f t="shared" si="42"/>
        <v>music</v>
      </c>
      <c r="R365" t="str">
        <f t="shared" si="43"/>
        <v>rock</v>
      </c>
      <c r="S365" s="10">
        <f t="shared" si="44"/>
        <v>40904.25</v>
      </c>
      <c r="T365" s="10">
        <f t="shared" si="45"/>
        <v>40905.25</v>
      </c>
      <c r="U365" t="str">
        <f t="shared" si="46"/>
        <v>Dec</v>
      </c>
      <c r="V365">
        <f t="shared" si="47"/>
        <v>2011</v>
      </c>
    </row>
    <row r="366" spans="1:22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40"/>
        <v>1616.3333333333335</v>
      </c>
      <c r="P366" s="6">
        <f t="shared" si="41"/>
        <v>78.209677419354833</v>
      </c>
      <c r="Q366" t="str">
        <f t="shared" si="42"/>
        <v>music</v>
      </c>
      <c r="R366" t="str">
        <f t="shared" si="43"/>
        <v>indie rock</v>
      </c>
      <c r="S366" s="10">
        <f t="shared" si="44"/>
        <v>43164.25</v>
      </c>
      <c r="T366" s="10">
        <f t="shared" si="45"/>
        <v>43194.208333333328</v>
      </c>
      <c r="U366" t="str">
        <f t="shared" si="46"/>
        <v>Mar</v>
      </c>
      <c r="V366">
        <f t="shared" si="47"/>
        <v>2018</v>
      </c>
    </row>
    <row r="367" spans="1:22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40"/>
        <v>733.4375</v>
      </c>
      <c r="P367" s="6">
        <f t="shared" si="41"/>
        <v>104.77678571428571</v>
      </c>
      <c r="Q367" t="str">
        <f t="shared" si="42"/>
        <v>theater</v>
      </c>
      <c r="R367" t="str">
        <f t="shared" si="43"/>
        <v>plays</v>
      </c>
      <c r="S367" s="10">
        <f t="shared" si="44"/>
        <v>42733.25</v>
      </c>
      <c r="T367" s="10">
        <f t="shared" si="45"/>
        <v>42760.25</v>
      </c>
      <c r="U367" t="str">
        <f t="shared" si="46"/>
        <v>Dec</v>
      </c>
      <c r="V367">
        <f t="shared" si="47"/>
        <v>2016</v>
      </c>
    </row>
    <row r="368" spans="1:22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40"/>
        <v>592.11111111111109</v>
      </c>
      <c r="P368" s="6">
        <f t="shared" si="41"/>
        <v>105.52475247524752</v>
      </c>
      <c r="Q368" t="str">
        <f t="shared" si="42"/>
        <v>theater</v>
      </c>
      <c r="R368" t="str">
        <f t="shared" si="43"/>
        <v>plays</v>
      </c>
      <c r="S368" s="10">
        <f t="shared" si="44"/>
        <v>40546.25</v>
      </c>
      <c r="T368" s="10">
        <f t="shared" si="45"/>
        <v>40547.25</v>
      </c>
      <c r="U368" t="str">
        <f t="shared" si="46"/>
        <v>Jan</v>
      </c>
      <c r="V368">
        <f t="shared" si="47"/>
        <v>2011</v>
      </c>
    </row>
    <row r="369" spans="1:22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40"/>
        <v>18.888888888888889</v>
      </c>
      <c r="P369" s="6">
        <f t="shared" si="41"/>
        <v>24.933333333333334</v>
      </c>
      <c r="Q369" t="str">
        <f t="shared" si="42"/>
        <v>theater</v>
      </c>
      <c r="R369" t="str">
        <f t="shared" si="43"/>
        <v>plays</v>
      </c>
      <c r="S369" s="10">
        <f t="shared" si="44"/>
        <v>41930.208333333336</v>
      </c>
      <c r="T369" s="10">
        <f t="shared" si="45"/>
        <v>41954.25</v>
      </c>
      <c r="U369" t="str">
        <f t="shared" si="46"/>
        <v>Oct</v>
      </c>
      <c r="V369">
        <f t="shared" si="47"/>
        <v>2014</v>
      </c>
    </row>
    <row r="370" spans="1:22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40"/>
        <v>276.80769230769232</v>
      </c>
      <c r="P370" s="6">
        <f t="shared" si="41"/>
        <v>69.873786407766985</v>
      </c>
      <c r="Q370" t="str">
        <f t="shared" si="42"/>
        <v>film &amp; video</v>
      </c>
      <c r="R370" t="str">
        <f t="shared" si="43"/>
        <v>documentary</v>
      </c>
      <c r="S370" s="10">
        <f t="shared" si="44"/>
        <v>40464.208333333336</v>
      </c>
      <c r="T370" s="10">
        <f t="shared" si="45"/>
        <v>40487.208333333336</v>
      </c>
      <c r="U370" t="str">
        <f t="shared" si="46"/>
        <v>Oct</v>
      </c>
      <c r="V370">
        <f t="shared" si="47"/>
        <v>2010</v>
      </c>
    </row>
    <row r="371" spans="1:22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40"/>
        <v>273.01851851851848</v>
      </c>
      <c r="P371" s="6">
        <f t="shared" si="41"/>
        <v>95.733766233766232</v>
      </c>
      <c r="Q371" t="str">
        <f t="shared" si="42"/>
        <v>film &amp; video</v>
      </c>
      <c r="R371" t="str">
        <f t="shared" si="43"/>
        <v>television</v>
      </c>
      <c r="S371" s="10">
        <f t="shared" si="44"/>
        <v>41308.25</v>
      </c>
      <c r="T371" s="10">
        <f t="shared" si="45"/>
        <v>41347.208333333336</v>
      </c>
      <c r="U371" t="str">
        <f t="shared" si="46"/>
        <v>Feb</v>
      </c>
      <c r="V371">
        <f t="shared" si="47"/>
        <v>2013</v>
      </c>
    </row>
    <row r="372" spans="1:22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40"/>
        <v>159.36331255565449</v>
      </c>
      <c r="P372" s="6">
        <f t="shared" si="41"/>
        <v>29.997485752598056</v>
      </c>
      <c r="Q372" t="str">
        <f t="shared" si="42"/>
        <v>theater</v>
      </c>
      <c r="R372" t="str">
        <f t="shared" si="43"/>
        <v>plays</v>
      </c>
      <c r="S372" s="10">
        <f t="shared" si="44"/>
        <v>43570.208333333328</v>
      </c>
      <c r="T372" s="10">
        <f t="shared" si="45"/>
        <v>43576.208333333328</v>
      </c>
      <c r="U372" t="str">
        <f t="shared" si="46"/>
        <v>Apr</v>
      </c>
      <c r="V372">
        <f t="shared" si="47"/>
        <v>2019</v>
      </c>
    </row>
    <row r="373" spans="1:22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40"/>
        <v>67.869978858350947</v>
      </c>
      <c r="P373" s="6">
        <f t="shared" si="41"/>
        <v>59.011948529411768</v>
      </c>
      <c r="Q373" t="str">
        <f t="shared" si="42"/>
        <v>theater</v>
      </c>
      <c r="R373" t="str">
        <f t="shared" si="43"/>
        <v>plays</v>
      </c>
      <c r="S373" s="10">
        <f t="shared" si="44"/>
        <v>42043.25</v>
      </c>
      <c r="T373" s="10">
        <f t="shared" si="45"/>
        <v>42094.208333333328</v>
      </c>
      <c r="U373" t="str">
        <f t="shared" si="46"/>
        <v>Feb</v>
      </c>
      <c r="V373">
        <f t="shared" si="47"/>
        <v>2015</v>
      </c>
    </row>
    <row r="374" spans="1:22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40"/>
        <v>1591.5555555555554</v>
      </c>
      <c r="P374" s="6">
        <f t="shared" si="41"/>
        <v>84.757396449704146</v>
      </c>
      <c r="Q374" t="str">
        <f t="shared" si="42"/>
        <v>film &amp; video</v>
      </c>
      <c r="R374" t="str">
        <f t="shared" si="43"/>
        <v>documentary</v>
      </c>
      <c r="S374" s="10">
        <f t="shared" si="44"/>
        <v>42012.25</v>
      </c>
      <c r="T374" s="10">
        <f t="shared" si="45"/>
        <v>42032.25</v>
      </c>
      <c r="U374" t="str">
        <f t="shared" si="46"/>
        <v>Jan</v>
      </c>
      <c r="V374">
        <f t="shared" si="47"/>
        <v>2015</v>
      </c>
    </row>
    <row r="375" spans="1:22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40"/>
        <v>730.18222222222221</v>
      </c>
      <c r="P375" s="6">
        <f t="shared" si="41"/>
        <v>78.010921177587846</v>
      </c>
      <c r="Q375" t="str">
        <f t="shared" si="42"/>
        <v>theater</v>
      </c>
      <c r="R375" t="str">
        <f t="shared" si="43"/>
        <v>plays</v>
      </c>
      <c r="S375" s="10">
        <f t="shared" si="44"/>
        <v>42964.208333333328</v>
      </c>
      <c r="T375" s="10">
        <f t="shared" si="45"/>
        <v>42972.208333333328</v>
      </c>
      <c r="U375" t="str">
        <f t="shared" si="46"/>
        <v>Aug</v>
      </c>
      <c r="V375">
        <f t="shared" si="47"/>
        <v>2017</v>
      </c>
    </row>
    <row r="376" spans="1:22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40"/>
        <v>13.185782556750297</v>
      </c>
      <c r="P376" s="6">
        <f t="shared" si="41"/>
        <v>50.05215419501134</v>
      </c>
      <c r="Q376" t="str">
        <f t="shared" si="42"/>
        <v>film &amp; video</v>
      </c>
      <c r="R376" t="str">
        <f t="shared" si="43"/>
        <v>documentary</v>
      </c>
      <c r="S376" s="10">
        <f t="shared" si="44"/>
        <v>43476.25</v>
      </c>
      <c r="T376" s="10">
        <f t="shared" si="45"/>
        <v>43481.25</v>
      </c>
      <c r="U376" t="str">
        <f t="shared" si="46"/>
        <v>Jan</v>
      </c>
      <c r="V376">
        <f t="shared" si="47"/>
        <v>2019</v>
      </c>
    </row>
    <row r="377" spans="1:22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40"/>
        <v>54.777777777777779</v>
      </c>
      <c r="P377" s="6">
        <f t="shared" si="41"/>
        <v>59.16</v>
      </c>
      <c r="Q377" t="str">
        <f t="shared" si="42"/>
        <v>music</v>
      </c>
      <c r="R377" t="str">
        <f t="shared" si="43"/>
        <v>indie rock</v>
      </c>
      <c r="S377" s="10">
        <f t="shared" si="44"/>
        <v>42293.208333333328</v>
      </c>
      <c r="T377" s="10">
        <f t="shared" si="45"/>
        <v>42350.25</v>
      </c>
      <c r="U377" t="str">
        <f t="shared" si="46"/>
        <v>Oct</v>
      </c>
      <c r="V377">
        <f t="shared" si="47"/>
        <v>2015</v>
      </c>
    </row>
    <row r="378" spans="1:22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40"/>
        <v>361.02941176470591</v>
      </c>
      <c r="P378" s="6">
        <f t="shared" si="41"/>
        <v>93.702290076335885</v>
      </c>
      <c r="Q378" t="str">
        <f t="shared" si="42"/>
        <v>music</v>
      </c>
      <c r="R378" t="str">
        <f t="shared" si="43"/>
        <v>rock</v>
      </c>
      <c r="S378" s="10">
        <f t="shared" si="44"/>
        <v>41826.208333333336</v>
      </c>
      <c r="T378" s="10">
        <f t="shared" si="45"/>
        <v>41832.208333333336</v>
      </c>
      <c r="U378" t="str">
        <f t="shared" si="46"/>
        <v>Jul</v>
      </c>
      <c r="V378">
        <f t="shared" si="47"/>
        <v>2014</v>
      </c>
    </row>
    <row r="379" spans="1:22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40"/>
        <v>10.257545271629779</v>
      </c>
      <c r="P379" s="6">
        <f t="shared" si="41"/>
        <v>40.14173228346457</v>
      </c>
      <c r="Q379" t="str">
        <f t="shared" si="42"/>
        <v>theater</v>
      </c>
      <c r="R379" t="str">
        <f t="shared" si="43"/>
        <v>plays</v>
      </c>
      <c r="S379" s="10">
        <f t="shared" si="44"/>
        <v>43760.208333333328</v>
      </c>
      <c r="T379" s="10">
        <f t="shared" si="45"/>
        <v>43774.25</v>
      </c>
      <c r="U379" t="str">
        <f t="shared" si="46"/>
        <v>Oct</v>
      </c>
      <c r="V379">
        <f t="shared" si="47"/>
        <v>2019</v>
      </c>
    </row>
    <row r="380" spans="1:22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40"/>
        <v>13.962962962962964</v>
      </c>
      <c r="P380" s="6">
        <f t="shared" si="41"/>
        <v>70.090140845070422</v>
      </c>
      <c r="Q380" t="str">
        <f t="shared" si="42"/>
        <v>film &amp; video</v>
      </c>
      <c r="R380" t="str">
        <f t="shared" si="43"/>
        <v>documentary</v>
      </c>
      <c r="S380" s="10">
        <f t="shared" si="44"/>
        <v>43241.208333333328</v>
      </c>
      <c r="T380" s="10">
        <f t="shared" si="45"/>
        <v>43279.208333333328</v>
      </c>
      <c r="U380" t="str">
        <f t="shared" si="46"/>
        <v>May</v>
      </c>
      <c r="V380">
        <f t="shared" si="47"/>
        <v>2018</v>
      </c>
    </row>
    <row r="381" spans="1:22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40"/>
        <v>40.444444444444443</v>
      </c>
      <c r="P381" s="6">
        <f t="shared" si="41"/>
        <v>66.181818181818187</v>
      </c>
      <c r="Q381" t="str">
        <f t="shared" si="42"/>
        <v>theater</v>
      </c>
      <c r="R381" t="str">
        <f t="shared" si="43"/>
        <v>plays</v>
      </c>
      <c r="S381" s="10">
        <f t="shared" si="44"/>
        <v>40843.208333333336</v>
      </c>
      <c r="T381" s="10">
        <f t="shared" si="45"/>
        <v>40857.25</v>
      </c>
      <c r="U381" t="str">
        <f t="shared" si="46"/>
        <v>Oct</v>
      </c>
      <c r="V381">
        <f t="shared" si="47"/>
        <v>2011</v>
      </c>
    </row>
    <row r="382" spans="1:22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40"/>
        <v>160.32</v>
      </c>
      <c r="P382" s="6">
        <f t="shared" si="41"/>
        <v>47.714285714285715</v>
      </c>
      <c r="Q382" t="str">
        <f t="shared" si="42"/>
        <v>theater</v>
      </c>
      <c r="R382" t="str">
        <f t="shared" si="43"/>
        <v>plays</v>
      </c>
      <c r="S382" s="10">
        <f t="shared" si="44"/>
        <v>41448.208333333336</v>
      </c>
      <c r="T382" s="10">
        <f t="shared" si="45"/>
        <v>41453.208333333336</v>
      </c>
      <c r="U382" t="str">
        <f t="shared" si="46"/>
        <v>Jun</v>
      </c>
      <c r="V382">
        <f t="shared" si="47"/>
        <v>2013</v>
      </c>
    </row>
    <row r="383" spans="1:22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40"/>
        <v>183.9433962264151</v>
      </c>
      <c r="P383" s="6">
        <f t="shared" si="41"/>
        <v>62.896774193548389</v>
      </c>
      <c r="Q383" t="str">
        <f t="shared" si="42"/>
        <v>theater</v>
      </c>
      <c r="R383" t="str">
        <f t="shared" si="43"/>
        <v>plays</v>
      </c>
      <c r="S383" s="10">
        <f t="shared" si="44"/>
        <v>42163.208333333328</v>
      </c>
      <c r="T383" s="10">
        <f t="shared" si="45"/>
        <v>42209.208333333328</v>
      </c>
      <c r="U383" t="str">
        <f t="shared" si="46"/>
        <v>Jun</v>
      </c>
      <c r="V383">
        <f t="shared" si="47"/>
        <v>2015</v>
      </c>
    </row>
    <row r="384" spans="1:22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40"/>
        <v>63.769230769230766</v>
      </c>
      <c r="P384" s="6">
        <f t="shared" si="41"/>
        <v>86.611940298507463</v>
      </c>
      <c r="Q384" t="str">
        <f t="shared" si="42"/>
        <v>photography</v>
      </c>
      <c r="R384" t="str">
        <f t="shared" si="43"/>
        <v>photography books</v>
      </c>
      <c r="S384" s="10">
        <f t="shared" si="44"/>
        <v>43024.208333333328</v>
      </c>
      <c r="T384" s="10">
        <f t="shared" si="45"/>
        <v>43043.208333333328</v>
      </c>
      <c r="U384" t="str">
        <f t="shared" si="46"/>
        <v>Oct</v>
      </c>
      <c r="V384">
        <f t="shared" si="47"/>
        <v>2017</v>
      </c>
    </row>
    <row r="385" spans="1:22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40"/>
        <v>225.38095238095238</v>
      </c>
      <c r="P385" s="6">
        <f t="shared" si="41"/>
        <v>75.126984126984127</v>
      </c>
      <c r="Q385" t="str">
        <f t="shared" si="42"/>
        <v>food</v>
      </c>
      <c r="R385" t="str">
        <f t="shared" si="43"/>
        <v>food trucks</v>
      </c>
      <c r="S385" s="10">
        <f t="shared" si="44"/>
        <v>43509.25</v>
      </c>
      <c r="T385" s="10">
        <f t="shared" si="45"/>
        <v>43515.25</v>
      </c>
      <c r="U385" t="str">
        <f t="shared" si="46"/>
        <v>Feb</v>
      </c>
      <c r="V385">
        <f t="shared" si="47"/>
        <v>2019</v>
      </c>
    </row>
    <row r="386" spans="1:22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40"/>
        <v>172.00961538461539</v>
      </c>
      <c r="P386" s="6">
        <f t="shared" si="41"/>
        <v>41.004167534903104</v>
      </c>
      <c r="Q386" t="str">
        <f t="shared" si="42"/>
        <v>film &amp; video</v>
      </c>
      <c r="R386" t="str">
        <f t="shared" si="43"/>
        <v>documentary</v>
      </c>
      <c r="S386" s="10">
        <f t="shared" si="44"/>
        <v>42776.25</v>
      </c>
      <c r="T386" s="10">
        <f t="shared" si="45"/>
        <v>42803.25</v>
      </c>
      <c r="U386" t="str">
        <f t="shared" si="46"/>
        <v>Feb</v>
      </c>
      <c r="V386">
        <f t="shared" si="47"/>
        <v>2017</v>
      </c>
    </row>
    <row r="387" spans="1:22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48">(E387/D387)*100</f>
        <v>146.16709511568124</v>
      </c>
      <c r="P387" s="6">
        <f t="shared" ref="P387:P450" si="49">E387/G387</f>
        <v>50.007915567282325</v>
      </c>
      <c r="Q387" t="str">
        <f t="shared" ref="Q387:Q450" si="50">LEFT(N387, SEARCH("/", N387)-1)</f>
        <v>publishing</v>
      </c>
      <c r="R387" t="str">
        <f t="shared" ref="R387:R450" si="51">RIGHT(N387, LEN(N387)-SEARCH("/", N387))</f>
        <v>nonfiction</v>
      </c>
      <c r="S387" s="10">
        <f t="shared" ref="S387:S450" si="52">(J387/86400)+DATE(1970,1,1)</f>
        <v>43553.208333333328</v>
      </c>
      <c r="T387" s="10">
        <f t="shared" ref="T387:T450" si="53">(K387/86400)+DATE(1970,1,1)</f>
        <v>43585.208333333328</v>
      </c>
      <c r="U387" t="str">
        <f t="shared" ref="U387:U450" si="54">TEXT(S387, "mmm")</f>
        <v>Mar</v>
      </c>
      <c r="V387">
        <f t="shared" ref="V387:V450" si="55">YEAR(S387)</f>
        <v>2019</v>
      </c>
    </row>
    <row r="388" spans="1:22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48"/>
        <v>76.42361623616236</v>
      </c>
      <c r="P388" s="6">
        <f t="shared" si="49"/>
        <v>96.960674157303373</v>
      </c>
      <c r="Q388" t="str">
        <f t="shared" si="50"/>
        <v>theater</v>
      </c>
      <c r="R388" t="str">
        <f t="shared" si="51"/>
        <v>plays</v>
      </c>
      <c r="S388" s="10">
        <f t="shared" si="52"/>
        <v>40355.208333333336</v>
      </c>
      <c r="T388" s="10">
        <f t="shared" si="53"/>
        <v>40367.208333333336</v>
      </c>
      <c r="U388" t="str">
        <f t="shared" si="54"/>
        <v>Jun</v>
      </c>
      <c r="V388">
        <f t="shared" si="55"/>
        <v>2010</v>
      </c>
    </row>
    <row r="389" spans="1:22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48"/>
        <v>39.261467889908261</v>
      </c>
      <c r="P389" s="6">
        <f t="shared" si="49"/>
        <v>100.93160377358491</v>
      </c>
      <c r="Q389" t="str">
        <f t="shared" si="50"/>
        <v>technology</v>
      </c>
      <c r="R389" t="str">
        <f t="shared" si="51"/>
        <v>wearables</v>
      </c>
      <c r="S389" s="10">
        <f t="shared" si="52"/>
        <v>41072.208333333336</v>
      </c>
      <c r="T389" s="10">
        <f t="shared" si="53"/>
        <v>41077.208333333336</v>
      </c>
      <c r="U389" t="str">
        <f t="shared" si="54"/>
        <v>Jun</v>
      </c>
      <c r="V389">
        <f t="shared" si="55"/>
        <v>2012</v>
      </c>
    </row>
    <row r="390" spans="1:22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48"/>
        <v>11.270034843205574</v>
      </c>
      <c r="P390" s="6">
        <f t="shared" si="49"/>
        <v>89.227586206896547</v>
      </c>
      <c r="Q390" t="str">
        <f t="shared" si="50"/>
        <v>music</v>
      </c>
      <c r="R390" t="str">
        <f t="shared" si="51"/>
        <v>indie rock</v>
      </c>
      <c r="S390" s="10">
        <f t="shared" si="52"/>
        <v>40912.25</v>
      </c>
      <c r="T390" s="10">
        <f t="shared" si="53"/>
        <v>40914.25</v>
      </c>
      <c r="U390" t="str">
        <f t="shared" si="54"/>
        <v>Jan</v>
      </c>
      <c r="V390">
        <f t="shared" si="55"/>
        <v>2012</v>
      </c>
    </row>
    <row r="391" spans="1:22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48"/>
        <v>122.11084337349398</v>
      </c>
      <c r="P391" s="6">
        <f t="shared" si="49"/>
        <v>87.979166666666671</v>
      </c>
      <c r="Q391" t="str">
        <f t="shared" si="50"/>
        <v>theater</v>
      </c>
      <c r="R391" t="str">
        <f t="shared" si="51"/>
        <v>plays</v>
      </c>
      <c r="S391" s="10">
        <f t="shared" si="52"/>
        <v>40479.208333333336</v>
      </c>
      <c r="T391" s="10">
        <f t="shared" si="53"/>
        <v>40506.25</v>
      </c>
      <c r="U391" t="str">
        <f t="shared" si="54"/>
        <v>Oct</v>
      </c>
      <c r="V391">
        <f t="shared" si="55"/>
        <v>2010</v>
      </c>
    </row>
    <row r="392" spans="1:22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48"/>
        <v>186.54166666666669</v>
      </c>
      <c r="P392" s="6">
        <f t="shared" si="49"/>
        <v>89.54</v>
      </c>
      <c r="Q392" t="str">
        <f t="shared" si="50"/>
        <v>photography</v>
      </c>
      <c r="R392" t="str">
        <f t="shared" si="51"/>
        <v>photography books</v>
      </c>
      <c r="S392" s="10">
        <f t="shared" si="52"/>
        <v>41530.208333333336</v>
      </c>
      <c r="T392" s="10">
        <f t="shared" si="53"/>
        <v>41545.208333333336</v>
      </c>
      <c r="U392" t="str">
        <f t="shared" si="54"/>
        <v>Sep</v>
      </c>
      <c r="V392">
        <f t="shared" si="55"/>
        <v>2013</v>
      </c>
    </row>
    <row r="393" spans="1:22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48"/>
        <v>7.2731788079470201</v>
      </c>
      <c r="P393" s="6">
        <f t="shared" si="49"/>
        <v>29.09271523178808</v>
      </c>
      <c r="Q393" t="str">
        <f t="shared" si="50"/>
        <v>publishing</v>
      </c>
      <c r="R393" t="str">
        <f t="shared" si="51"/>
        <v>nonfiction</v>
      </c>
      <c r="S393" s="10">
        <f t="shared" si="52"/>
        <v>41653.25</v>
      </c>
      <c r="T393" s="10">
        <f t="shared" si="53"/>
        <v>41655.25</v>
      </c>
      <c r="U393" t="str">
        <f t="shared" si="54"/>
        <v>Jan</v>
      </c>
      <c r="V393">
        <f t="shared" si="55"/>
        <v>2014</v>
      </c>
    </row>
    <row r="394" spans="1:22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48"/>
        <v>65.642371234207957</v>
      </c>
      <c r="P394" s="6">
        <f t="shared" si="49"/>
        <v>42.006218905472636</v>
      </c>
      <c r="Q394" t="str">
        <f t="shared" si="50"/>
        <v>technology</v>
      </c>
      <c r="R394" t="str">
        <f t="shared" si="51"/>
        <v>wearables</v>
      </c>
      <c r="S394" s="10">
        <f t="shared" si="52"/>
        <v>40549.25</v>
      </c>
      <c r="T394" s="10">
        <f t="shared" si="53"/>
        <v>40551.25</v>
      </c>
      <c r="U394" t="str">
        <f t="shared" si="54"/>
        <v>Jan</v>
      </c>
      <c r="V394">
        <f t="shared" si="55"/>
        <v>2011</v>
      </c>
    </row>
    <row r="395" spans="1:22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48"/>
        <v>228.96178343949046</v>
      </c>
      <c r="P395" s="6">
        <f t="shared" si="49"/>
        <v>47.004903563255965</v>
      </c>
      <c r="Q395" t="str">
        <f t="shared" si="50"/>
        <v>music</v>
      </c>
      <c r="R395" t="str">
        <f t="shared" si="51"/>
        <v>jazz</v>
      </c>
      <c r="S395" s="10">
        <f t="shared" si="52"/>
        <v>42933.208333333328</v>
      </c>
      <c r="T395" s="10">
        <f t="shared" si="53"/>
        <v>42934.208333333328</v>
      </c>
      <c r="U395" t="str">
        <f t="shared" si="54"/>
        <v>Jul</v>
      </c>
      <c r="V395">
        <f t="shared" si="55"/>
        <v>2017</v>
      </c>
    </row>
    <row r="396" spans="1:22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48"/>
        <v>469.37499999999994</v>
      </c>
      <c r="P396" s="6">
        <f t="shared" si="49"/>
        <v>110.44117647058823</v>
      </c>
      <c r="Q396" t="str">
        <f t="shared" si="50"/>
        <v>film &amp; video</v>
      </c>
      <c r="R396" t="str">
        <f t="shared" si="51"/>
        <v>documentary</v>
      </c>
      <c r="S396" s="10">
        <f t="shared" si="52"/>
        <v>41484.208333333336</v>
      </c>
      <c r="T396" s="10">
        <f t="shared" si="53"/>
        <v>41494.208333333336</v>
      </c>
      <c r="U396" t="str">
        <f t="shared" si="54"/>
        <v>Jul</v>
      </c>
      <c r="V396">
        <f t="shared" si="55"/>
        <v>2013</v>
      </c>
    </row>
    <row r="397" spans="1:22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48"/>
        <v>130.11267605633802</v>
      </c>
      <c r="P397" s="6">
        <f t="shared" si="49"/>
        <v>41.990909090909092</v>
      </c>
      <c r="Q397" t="str">
        <f t="shared" si="50"/>
        <v>theater</v>
      </c>
      <c r="R397" t="str">
        <f t="shared" si="51"/>
        <v>plays</v>
      </c>
      <c r="S397" s="10">
        <f t="shared" si="52"/>
        <v>40885.25</v>
      </c>
      <c r="T397" s="10">
        <f t="shared" si="53"/>
        <v>40886.25</v>
      </c>
      <c r="U397" t="str">
        <f t="shared" si="54"/>
        <v>Dec</v>
      </c>
      <c r="V397">
        <f t="shared" si="55"/>
        <v>2011</v>
      </c>
    </row>
    <row r="398" spans="1:22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48"/>
        <v>167.05422993492408</v>
      </c>
      <c r="P398" s="6">
        <f t="shared" si="49"/>
        <v>48.012468827930178</v>
      </c>
      <c r="Q398" t="str">
        <f t="shared" si="50"/>
        <v>film &amp; video</v>
      </c>
      <c r="R398" t="str">
        <f t="shared" si="51"/>
        <v>drama</v>
      </c>
      <c r="S398" s="10">
        <f t="shared" si="52"/>
        <v>43378.208333333328</v>
      </c>
      <c r="T398" s="10">
        <f t="shared" si="53"/>
        <v>43386.208333333328</v>
      </c>
      <c r="U398" t="str">
        <f t="shared" si="54"/>
        <v>Oct</v>
      </c>
      <c r="V398">
        <f t="shared" si="55"/>
        <v>2018</v>
      </c>
    </row>
    <row r="399" spans="1:22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48"/>
        <v>173.8641975308642</v>
      </c>
      <c r="P399" s="6">
        <f t="shared" si="49"/>
        <v>31.019823788546255</v>
      </c>
      <c r="Q399" t="str">
        <f t="shared" si="50"/>
        <v>music</v>
      </c>
      <c r="R399" t="str">
        <f t="shared" si="51"/>
        <v>rock</v>
      </c>
      <c r="S399" s="10">
        <f t="shared" si="52"/>
        <v>41417.208333333336</v>
      </c>
      <c r="T399" s="10">
        <f t="shared" si="53"/>
        <v>41423.208333333336</v>
      </c>
      <c r="U399" t="str">
        <f t="shared" si="54"/>
        <v>May</v>
      </c>
      <c r="V399">
        <f t="shared" si="55"/>
        <v>2013</v>
      </c>
    </row>
    <row r="400" spans="1:22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48"/>
        <v>717.76470588235293</v>
      </c>
      <c r="P400" s="6">
        <f t="shared" si="49"/>
        <v>99.203252032520325</v>
      </c>
      <c r="Q400" t="str">
        <f t="shared" si="50"/>
        <v>film &amp; video</v>
      </c>
      <c r="R400" t="str">
        <f t="shared" si="51"/>
        <v>animation</v>
      </c>
      <c r="S400" s="10">
        <f t="shared" si="52"/>
        <v>43228.208333333328</v>
      </c>
      <c r="T400" s="10">
        <f t="shared" si="53"/>
        <v>43230.208333333328</v>
      </c>
      <c r="U400" t="str">
        <f t="shared" si="54"/>
        <v>May</v>
      </c>
      <c r="V400">
        <f t="shared" si="55"/>
        <v>2018</v>
      </c>
    </row>
    <row r="401" spans="1:22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48"/>
        <v>63.850976361767728</v>
      </c>
      <c r="P401" s="6">
        <f t="shared" si="49"/>
        <v>66.022316684378325</v>
      </c>
      <c r="Q401" t="str">
        <f t="shared" si="50"/>
        <v>music</v>
      </c>
      <c r="R401" t="str">
        <f t="shared" si="51"/>
        <v>indie rock</v>
      </c>
      <c r="S401" s="10">
        <f t="shared" si="52"/>
        <v>40576.25</v>
      </c>
      <c r="T401" s="10">
        <f t="shared" si="53"/>
        <v>40583.25</v>
      </c>
      <c r="U401" t="str">
        <f t="shared" si="54"/>
        <v>Feb</v>
      </c>
      <c r="V401">
        <f t="shared" si="55"/>
        <v>2011</v>
      </c>
    </row>
    <row r="402" spans="1:22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48"/>
        <v>2</v>
      </c>
      <c r="P402" s="6">
        <f t="shared" si="49"/>
        <v>2</v>
      </c>
      <c r="Q402" t="str">
        <f t="shared" si="50"/>
        <v>photography</v>
      </c>
      <c r="R402" t="str">
        <f t="shared" si="51"/>
        <v>photography books</v>
      </c>
      <c r="S402" s="10">
        <f t="shared" si="52"/>
        <v>41502.208333333336</v>
      </c>
      <c r="T402" s="10">
        <f t="shared" si="53"/>
        <v>41524.208333333336</v>
      </c>
      <c r="U402" t="str">
        <f t="shared" si="54"/>
        <v>Aug</v>
      </c>
      <c r="V402">
        <f t="shared" si="55"/>
        <v>2013</v>
      </c>
    </row>
    <row r="403" spans="1:22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48"/>
        <v>1530.2222222222222</v>
      </c>
      <c r="P403" s="6">
        <f t="shared" si="49"/>
        <v>46.060200668896321</v>
      </c>
      <c r="Q403" t="str">
        <f t="shared" si="50"/>
        <v>theater</v>
      </c>
      <c r="R403" t="str">
        <f t="shared" si="51"/>
        <v>plays</v>
      </c>
      <c r="S403" s="10">
        <f t="shared" si="52"/>
        <v>43765.208333333328</v>
      </c>
      <c r="T403" s="10">
        <f t="shared" si="53"/>
        <v>43765.208333333328</v>
      </c>
      <c r="U403" t="str">
        <f t="shared" si="54"/>
        <v>Oct</v>
      </c>
      <c r="V403">
        <f t="shared" si="55"/>
        <v>2019</v>
      </c>
    </row>
    <row r="404" spans="1:22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48"/>
        <v>40.356164383561641</v>
      </c>
      <c r="P404" s="6">
        <f t="shared" si="49"/>
        <v>73.650000000000006</v>
      </c>
      <c r="Q404" t="str">
        <f t="shared" si="50"/>
        <v>film &amp; video</v>
      </c>
      <c r="R404" t="str">
        <f t="shared" si="51"/>
        <v>shorts</v>
      </c>
      <c r="S404" s="10">
        <f t="shared" si="52"/>
        <v>40914.25</v>
      </c>
      <c r="T404" s="10">
        <f t="shared" si="53"/>
        <v>40961.25</v>
      </c>
      <c r="U404" t="str">
        <f t="shared" si="54"/>
        <v>Jan</v>
      </c>
      <c r="V404">
        <f t="shared" si="55"/>
        <v>2012</v>
      </c>
    </row>
    <row r="405" spans="1:22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48"/>
        <v>86.220633299284984</v>
      </c>
      <c r="P405" s="6">
        <f t="shared" si="49"/>
        <v>55.99336650082919</v>
      </c>
      <c r="Q405" t="str">
        <f t="shared" si="50"/>
        <v>theater</v>
      </c>
      <c r="R405" t="str">
        <f t="shared" si="51"/>
        <v>plays</v>
      </c>
      <c r="S405" s="10">
        <f t="shared" si="52"/>
        <v>40310.208333333336</v>
      </c>
      <c r="T405" s="10">
        <f t="shared" si="53"/>
        <v>40346.208333333336</v>
      </c>
      <c r="U405" t="str">
        <f t="shared" si="54"/>
        <v>May</v>
      </c>
      <c r="V405">
        <f t="shared" si="55"/>
        <v>2010</v>
      </c>
    </row>
    <row r="406" spans="1:22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48"/>
        <v>315.58486707566465</v>
      </c>
      <c r="P406" s="6">
        <f t="shared" si="49"/>
        <v>68.985695127402778</v>
      </c>
      <c r="Q406" t="str">
        <f t="shared" si="50"/>
        <v>theater</v>
      </c>
      <c r="R406" t="str">
        <f t="shared" si="51"/>
        <v>plays</v>
      </c>
      <c r="S406" s="10">
        <f t="shared" si="52"/>
        <v>43053.25</v>
      </c>
      <c r="T406" s="10">
        <f t="shared" si="53"/>
        <v>43056.25</v>
      </c>
      <c r="U406" t="str">
        <f t="shared" si="54"/>
        <v>Nov</v>
      </c>
      <c r="V406">
        <f t="shared" si="55"/>
        <v>2017</v>
      </c>
    </row>
    <row r="407" spans="1:22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48"/>
        <v>89.618243243243242</v>
      </c>
      <c r="P407" s="6">
        <f t="shared" si="49"/>
        <v>60.981609195402299</v>
      </c>
      <c r="Q407" t="str">
        <f t="shared" si="50"/>
        <v>theater</v>
      </c>
      <c r="R407" t="str">
        <f t="shared" si="51"/>
        <v>plays</v>
      </c>
      <c r="S407" s="10">
        <f t="shared" si="52"/>
        <v>43255.208333333328</v>
      </c>
      <c r="T407" s="10">
        <f t="shared" si="53"/>
        <v>43305.208333333328</v>
      </c>
      <c r="U407" t="str">
        <f t="shared" si="54"/>
        <v>Jun</v>
      </c>
      <c r="V407">
        <f t="shared" si="55"/>
        <v>2018</v>
      </c>
    </row>
    <row r="408" spans="1:22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48"/>
        <v>182.14503816793894</v>
      </c>
      <c r="P408" s="6">
        <f t="shared" si="49"/>
        <v>110.98139534883721</v>
      </c>
      <c r="Q408" t="str">
        <f t="shared" si="50"/>
        <v>film &amp; video</v>
      </c>
      <c r="R408" t="str">
        <f t="shared" si="51"/>
        <v>documentary</v>
      </c>
      <c r="S408" s="10">
        <f t="shared" si="52"/>
        <v>41304.25</v>
      </c>
      <c r="T408" s="10">
        <f t="shared" si="53"/>
        <v>41316.25</v>
      </c>
      <c r="U408" t="str">
        <f t="shared" si="54"/>
        <v>Jan</v>
      </c>
      <c r="V408">
        <f t="shared" si="55"/>
        <v>2013</v>
      </c>
    </row>
    <row r="409" spans="1:22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48"/>
        <v>355.88235294117646</v>
      </c>
      <c r="P409" s="6">
        <f t="shared" si="49"/>
        <v>25</v>
      </c>
      <c r="Q409" t="str">
        <f t="shared" si="50"/>
        <v>theater</v>
      </c>
      <c r="R409" t="str">
        <f t="shared" si="51"/>
        <v>plays</v>
      </c>
      <c r="S409" s="10">
        <f t="shared" si="52"/>
        <v>43751.208333333328</v>
      </c>
      <c r="T409" s="10">
        <f t="shared" si="53"/>
        <v>43758.208333333328</v>
      </c>
      <c r="U409" t="str">
        <f t="shared" si="54"/>
        <v>Oct</v>
      </c>
      <c r="V409">
        <f t="shared" si="55"/>
        <v>2019</v>
      </c>
    </row>
    <row r="410" spans="1:22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48"/>
        <v>131.83695652173913</v>
      </c>
      <c r="P410" s="6">
        <f t="shared" si="49"/>
        <v>78.759740259740255</v>
      </c>
      <c r="Q410" t="str">
        <f t="shared" si="50"/>
        <v>film &amp; video</v>
      </c>
      <c r="R410" t="str">
        <f t="shared" si="51"/>
        <v>documentary</v>
      </c>
      <c r="S410" s="10">
        <f t="shared" si="52"/>
        <v>42541.208333333328</v>
      </c>
      <c r="T410" s="10">
        <f t="shared" si="53"/>
        <v>42561.208333333328</v>
      </c>
      <c r="U410" t="str">
        <f t="shared" si="54"/>
        <v>Jun</v>
      </c>
      <c r="V410">
        <f t="shared" si="55"/>
        <v>2016</v>
      </c>
    </row>
    <row r="411" spans="1:22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48"/>
        <v>46.315634218289084</v>
      </c>
      <c r="P411" s="6">
        <f t="shared" si="49"/>
        <v>87.960784313725483</v>
      </c>
      <c r="Q411" t="str">
        <f t="shared" si="50"/>
        <v>music</v>
      </c>
      <c r="R411" t="str">
        <f t="shared" si="51"/>
        <v>rock</v>
      </c>
      <c r="S411" s="10">
        <f t="shared" si="52"/>
        <v>42843.208333333328</v>
      </c>
      <c r="T411" s="10">
        <f t="shared" si="53"/>
        <v>42847.208333333328</v>
      </c>
      <c r="U411" t="str">
        <f t="shared" si="54"/>
        <v>Apr</v>
      </c>
      <c r="V411">
        <f t="shared" si="55"/>
        <v>2017</v>
      </c>
    </row>
    <row r="412" spans="1:22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48"/>
        <v>36.132726089785294</v>
      </c>
      <c r="P412" s="6">
        <f t="shared" si="49"/>
        <v>49.987398739873989</v>
      </c>
      <c r="Q412" t="str">
        <f t="shared" si="50"/>
        <v>games</v>
      </c>
      <c r="R412" t="str">
        <f t="shared" si="51"/>
        <v>mobile games</v>
      </c>
      <c r="S412" s="10">
        <f t="shared" si="52"/>
        <v>42122.208333333328</v>
      </c>
      <c r="T412" s="10">
        <f t="shared" si="53"/>
        <v>42122.208333333328</v>
      </c>
      <c r="U412" t="str">
        <f t="shared" si="54"/>
        <v>Apr</v>
      </c>
      <c r="V412">
        <f t="shared" si="55"/>
        <v>2015</v>
      </c>
    </row>
    <row r="413" spans="1:22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48"/>
        <v>104.62820512820512</v>
      </c>
      <c r="P413" s="6">
        <f t="shared" si="49"/>
        <v>99.524390243902445</v>
      </c>
      <c r="Q413" t="str">
        <f t="shared" si="50"/>
        <v>theater</v>
      </c>
      <c r="R413" t="str">
        <f t="shared" si="51"/>
        <v>plays</v>
      </c>
      <c r="S413" s="10">
        <f t="shared" si="52"/>
        <v>42884.208333333328</v>
      </c>
      <c r="T413" s="10">
        <f t="shared" si="53"/>
        <v>42886.208333333328</v>
      </c>
      <c r="U413" t="str">
        <f t="shared" si="54"/>
        <v>May</v>
      </c>
      <c r="V413">
        <f t="shared" si="55"/>
        <v>2017</v>
      </c>
    </row>
    <row r="414" spans="1:22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48"/>
        <v>668.85714285714289</v>
      </c>
      <c r="P414" s="6">
        <f t="shared" si="49"/>
        <v>104.82089552238806</v>
      </c>
      <c r="Q414" t="str">
        <f t="shared" si="50"/>
        <v>publishing</v>
      </c>
      <c r="R414" t="str">
        <f t="shared" si="51"/>
        <v>fiction</v>
      </c>
      <c r="S414" s="10">
        <f t="shared" si="52"/>
        <v>41642.25</v>
      </c>
      <c r="T414" s="10">
        <f t="shared" si="53"/>
        <v>41652.25</v>
      </c>
      <c r="U414" t="str">
        <f t="shared" si="54"/>
        <v>Jan</v>
      </c>
      <c r="V414">
        <f t="shared" si="55"/>
        <v>2014</v>
      </c>
    </row>
    <row r="415" spans="1:22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48"/>
        <v>62.072823218997364</v>
      </c>
      <c r="P415" s="6">
        <f t="shared" si="49"/>
        <v>108.01469237832875</v>
      </c>
      <c r="Q415" t="str">
        <f t="shared" si="50"/>
        <v>film &amp; video</v>
      </c>
      <c r="R415" t="str">
        <f t="shared" si="51"/>
        <v>animation</v>
      </c>
      <c r="S415" s="10">
        <f t="shared" si="52"/>
        <v>43431.25</v>
      </c>
      <c r="T415" s="10">
        <f t="shared" si="53"/>
        <v>43458.25</v>
      </c>
      <c r="U415" t="str">
        <f t="shared" si="54"/>
        <v>Nov</v>
      </c>
      <c r="V415">
        <f t="shared" si="55"/>
        <v>2018</v>
      </c>
    </row>
    <row r="416" spans="1:22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48"/>
        <v>84.699787460148784</v>
      </c>
      <c r="P416" s="6">
        <f t="shared" si="49"/>
        <v>28.998544660724033</v>
      </c>
      <c r="Q416" t="str">
        <f t="shared" si="50"/>
        <v>food</v>
      </c>
      <c r="R416" t="str">
        <f t="shared" si="51"/>
        <v>food trucks</v>
      </c>
      <c r="S416" s="10">
        <f t="shared" si="52"/>
        <v>40288.208333333336</v>
      </c>
      <c r="T416" s="10">
        <f t="shared" si="53"/>
        <v>40296.208333333336</v>
      </c>
      <c r="U416" t="str">
        <f t="shared" si="54"/>
        <v>Apr</v>
      </c>
      <c r="V416">
        <f t="shared" si="55"/>
        <v>2010</v>
      </c>
    </row>
    <row r="417" spans="1:22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48"/>
        <v>11.059030837004405</v>
      </c>
      <c r="P417" s="6">
        <f t="shared" si="49"/>
        <v>30.028708133971293</v>
      </c>
      <c r="Q417" t="str">
        <f t="shared" si="50"/>
        <v>theater</v>
      </c>
      <c r="R417" t="str">
        <f t="shared" si="51"/>
        <v>plays</v>
      </c>
      <c r="S417" s="10">
        <f t="shared" si="52"/>
        <v>40921.25</v>
      </c>
      <c r="T417" s="10">
        <f t="shared" si="53"/>
        <v>40938.25</v>
      </c>
      <c r="U417" t="str">
        <f t="shared" si="54"/>
        <v>Jan</v>
      </c>
      <c r="V417">
        <f t="shared" si="55"/>
        <v>2012</v>
      </c>
    </row>
    <row r="418" spans="1:22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48"/>
        <v>43.838781575037146</v>
      </c>
      <c r="P418" s="6">
        <f t="shared" si="49"/>
        <v>41.005559416261292</v>
      </c>
      <c r="Q418" t="str">
        <f t="shared" si="50"/>
        <v>film &amp; video</v>
      </c>
      <c r="R418" t="str">
        <f t="shared" si="51"/>
        <v>documentary</v>
      </c>
      <c r="S418" s="10">
        <f t="shared" si="52"/>
        <v>40560.25</v>
      </c>
      <c r="T418" s="10">
        <f t="shared" si="53"/>
        <v>40569.25</v>
      </c>
      <c r="U418" t="str">
        <f t="shared" si="54"/>
        <v>Jan</v>
      </c>
      <c r="V418">
        <f t="shared" si="55"/>
        <v>2011</v>
      </c>
    </row>
    <row r="419" spans="1:22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48"/>
        <v>55.470588235294116</v>
      </c>
      <c r="P419" s="6">
        <f t="shared" si="49"/>
        <v>62.866666666666667</v>
      </c>
      <c r="Q419" t="str">
        <f t="shared" si="50"/>
        <v>theater</v>
      </c>
      <c r="R419" t="str">
        <f t="shared" si="51"/>
        <v>plays</v>
      </c>
      <c r="S419" s="10">
        <f t="shared" si="52"/>
        <v>43407.208333333328</v>
      </c>
      <c r="T419" s="10">
        <f t="shared" si="53"/>
        <v>43431.25</v>
      </c>
      <c r="U419" t="str">
        <f t="shared" si="54"/>
        <v>Nov</v>
      </c>
      <c r="V419">
        <f t="shared" si="55"/>
        <v>2018</v>
      </c>
    </row>
    <row r="420" spans="1:22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48"/>
        <v>57.399511301160658</v>
      </c>
      <c r="P420" s="6">
        <f t="shared" si="49"/>
        <v>47.005002501250623</v>
      </c>
      <c r="Q420" t="str">
        <f t="shared" si="50"/>
        <v>film &amp; video</v>
      </c>
      <c r="R420" t="str">
        <f t="shared" si="51"/>
        <v>documentary</v>
      </c>
      <c r="S420" s="10">
        <f t="shared" si="52"/>
        <v>41035.208333333336</v>
      </c>
      <c r="T420" s="10">
        <f t="shared" si="53"/>
        <v>41036.208333333336</v>
      </c>
      <c r="U420" t="str">
        <f t="shared" si="54"/>
        <v>May</v>
      </c>
      <c r="V420">
        <f t="shared" si="55"/>
        <v>2012</v>
      </c>
    </row>
    <row r="421" spans="1:22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48"/>
        <v>123.43497363796135</v>
      </c>
      <c r="P421" s="6">
        <f t="shared" si="49"/>
        <v>26.997693638285604</v>
      </c>
      <c r="Q421" t="str">
        <f t="shared" si="50"/>
        <v>technology</v>
      </c>
      <c r="R421" t="str">
        <f t="shared" si="51"/>
        <v>web</v>
      </c>
      <c r="S421" s="10">
        <f t="shared" si="52"/>
        <v>40899.25</v>
      </c>
      <c r="T421" s="10">
        <f t="shared" si="53"/>
        <v>40905.25</v>
      </c>
      <c r="U421" t="str">
        <f t="shared" si="54"/>
        <v>Dec</v>
      </c>
      <c r="V421">
        <f t="shared" si="55"/>
        <v>2011</v>
      </c>
    </row>
    <row r="422" spans="1:22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48"/>
        <v>128.46</v>
      </c>
      <c r="P422" s="6">
        <f t="shared" si="49"/>
        <v>68.329787234042556</v>
      </c>
      <c r="Q422" t="str">
        <f t="shared" si="50"/>
        <v>theater</v>
      </c>
      <c r="R422" t="str">
        <f t="shared" si="51"/>
        <v>plays</v>
      </c>
      <c r="S422" s="10">
        <f t="shared" si="52"/>
        <v>42911.208333333328</v>
      </c>
      <c r="T422" s="10">
        <f t="shared" si="53"/>
        <v>42925.208333333328</v>
      </c>
      <c r="U422" t="str">
        <f t="shared" si="54"/>
        <v>Jun</v>
      </c>
      <c r="V422">
        <f t="shared" si="55"/>
        <v>2017</v>
      </c>
    </row>
    <row r="423" spans="1:22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48"/>
        <v>63.989361702127653</v>
      </c>
      <c r="P423" s="6">
        <f t="shared" si="49"/>
        <v>50.974576271186443</v>
      </c>
      <c r="Q423" t="str">
        <f t="shared" si="50"/>
        <v>technology</v>
      </c>
      <c r="R423" t="str">
        <f t="shared" si="51"/>
        <v>wearables</v>
      </c>
      <c r="S423" s="10">
        <f t="shared" si="52"/>
        <v>42915.208333333328</v>
      </c>
      <c r="T423" s="10">
        <f t="shared" si="53"/>
        <v>42945.208333333328</v>
      </c>
      <c r="U423" t="str">
        <f t="shared" si="54"/>
        <v>Jun</v>
      </c>
      <c r="V423">
        <f t="shared" si="55"/>
        <v>2017</v>
      </c>
    </row>
    <row r="424" spans="1:22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48"/>
        <v>127.29885057471265</v>
      </c>
      <c r="P424" s="6">
        <f t="shared" si="49"/>
        <v>54.024390243902438</v>
      </c>
      <c r="Q424" t="str">
        <f t="shared" si="50"/>
        <v>theater</v>
      </c>
      <c r="R424" t="str">
        <f t="shared" si="51"/>
        <v>plays</v>
      </c>
      <c r="S424" s="10">
        <f t="shared" si="52"/>
        <v>40285.208333333336</v>
      </c>
      <c r="T424" s="10">
        <f t="shared" si="53"/>
        <v>40305.208333333336</v>
      </c>
      <c r="U424" t="str">
        <f t="shared" si="54"/>
        <v>Apr</v>
      </c>
      <c r="V424">
        <f t="shared" si="55"/>
        <v>2010</v>
      </c>
    </row>
    <row r="425" spans="1:22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48"/>
        <v>10.638024357239512</v>
      </c>
      <c r="P425" s="6">
        <f t="shared" si="49"/>
        <v>97.055555555555557</v>
      </c>
      <c r="Q425" t="str">
        <f t="shared" si="50"/>
        <v>food</v>
      </c>
      <c r="R425" t="str">
        <f t="shared" si="51"/>
        <v>food trucks</v>
      </c>
      <c r="S425" s="10">
        <f t="shared" si="52"/>
        <v>40808.208333333336</v>
      </c>
      <c r="T425" s="10">
        <f t="shared" si="53"/>
        <v>40810.208333333336</v>
      </c>
      <c r="U425" t="str">
        <f t="shared" si="54"/>
        <v>Sep</v>
      </c>
      <c r="V425">
        <f t="shared" si="55"/>
        <v>2011</v>
      </c>
    </row>
    <row r="426" spans="1:22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48"/>
        <v>40.470588235294116</v>
      </c>
      <c r="P426" s="6">
        <f t="shared" si="49"/>
        <v>24.867469879518072</v>
      </c>
      <c r="Q426" t="str">
        <f t="shared" si="50"/>
        <v>music</v>
      </c>
      <c r="R426" t="str">
        <f t="shared" si="51"/>
        <v>indie rock</v>
      </c>
      <c r="S426" s="10">
        <f t="shared" si="52"/>
        <v>43208.208333333328</v>
      </c>
      <c r="T426" s="10">
        <f t="shared" si="53"/>
        <v>43214.208333333328</v>
      </c>
      <c r="U426" t="str">
        <f t="shared" si="54"/>
        <v>Apr</v>
      </c>
      <c r="V426">
        <f t="shared" si="55"/>
        <v>2018</v>
      </c>
    </row>
    <row r="427" spans="1:22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48"/>
        <v>287.66666666666663</v>
      </c>
      <c r="P427" s="6">
        <f t="shared" si="49"/>
        <v>84.423913043478265</v>
      </c>
      <c r="Q427" t="str">
        <f t="shared" si="50"/>
        <v>photography</v>
      </c>
      <c r="R427" t="str">
        <f t="shared" si="51"/>
        <v>photography books</v>
      </c>
      <c r="S427" s="10">
        <f t="shared" si="52"/>
        <v>42213.208333333328</v>
      </c>
      <c r="T427" s="10">
        <f t="shared" si="53"/>
        <v>42219.208333333328</v>
      </c>
      <c r="U427" t="str">
        <f t="shared" si="54"/>
        <v>Jul</v>
      </c>
      <c r="V427">
        <f t="shared" si="55"/>
        <v>2015</v>
      </c>
    </row>
    <row r="428" spans="1:22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48"/>
        <v>572.94444444444446</v>
      </c>
      <c r="P428" s="6">
        <f t="shared" si="49"/>
        <v>47.091324200913242</v>
      </c>
      <c r="Q428" t="str">
        <f t="shared" si="50"/>
        <v>theater</v>
      </c>
      <c r="R428" t="str">
        <f t="shared" si="51"/>
        <v>plays</v>
      </c>
      <c r="S428" s="10">
        <f t="shared" si="52"/>
        <v>41332.25</v>
      </c>
      <c r="T428" s="10">
        <f t="shared" si="53"/>
        <v>41339.25</v>
      </c>
      <c r="U428" t="str">
        <f t="shared" si="54"/>
        <v>Feb</v>
      </c>
      <c r="V428">
        <f t="shared" si="55"/>
        <v>2013</v>
      </c>
    </row>
    <row r="429" spans="1:22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48"/>
        <v>112.90429799426933</v>
      </c>
      <c r="P429" s="6">
        <f t="shared" si="49"/>
        <v>77.996041171813147</v>
      </c>
      <c r="Q429" t="str">
        <f t="shared" si="50"/>
        <v>theater</v>
      </c>
      <c r="R429" t="str">
        <f t="shared" si="51"/>
        <v>plays</v>
      </c>
      <c r="S429" s="10">
        <f t="shared" si="52"/>
        <v>41895.208333333336</v>
      </c>
      <c r="T429" s="10">
        <f t="shared" si="53"/>
        <v>41927.208333333336</v>
      </c>
      <c r="U429" t="str">
        <f t="shared" si="54"/>
        <v>Sep</v>
      </c>
      <c r="V429">
        <f t="shared" si="55"/>
        <v>2014</v>
      </c>
    </row>
    <row r="430" spans="1:22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48"/>
        <v>46.387573964497044</v>
      </c>
      <c r="P430" s="6">
        <f t="shared" si="49"/>
        <v>62.967871485943775</v>
      </c>
      <c r="Q430" t="str">
        <f t="shared" si="50"/>
        <v>film &amp; video</v>
      </c>
      <c r="R430" t="str">
        <f t="shared" si="51"/>
        <v>animation</v>
      </c>
      <c r="S430" s="10">
        <f t="shared" si="52"/>
        <v>40585.25</v>
      </c>
      <c r="T430" s="10">
        <f t="shared" si="53"/>
        <v>40592.25</v>
      </c>
      <c r="U430" t="str">
        <f t="shared" si="54"/>
        <v>Feb</v>
      </c>
      <c r="V430">
        <f t="shared" si="55"/>
        <v>2011</v>
      </c>
    </row>
    <row r="431" spans="1:22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48"/>
        <v>90.675916230366497</v>
      </c>
      <c r="P431" s="6">
        <f t="shared" si="49"/>
        <v>81.006080449017773</v>
      </c>
      <c r="Q431" t="str">
        <f t="shared" si="50"/>
        <v>photography</v>
      </c>
      <c r="R431" t="str">
        <f t="shared" si="51"/>
        <v>photography books</v>
      </c>
      <c r="S431" s="10">
        <f t="shared" si="52"/>
        <v>41680.25</v>
      </c>
      <c r="T431" s="10">
        <f t="shared" si="53"/>
        <v>41708.208333333336</v>
      </c>
      <c r="U431" t="str">
        <f t="shared" si="54"/>
        <v>Feb</v>
      </c>
      <c r="V431">
        <f t="shared" si="55"/>
        <v>2014</v>
      </c>
    </row>
    <row r="432" spans="1:22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48"/>
        <v>67.740740740740748</v>
      </c>
      <c r="P432" s="6">
        <f t="shared" si="49"/>
        <v>65.321428571428569</v>
      </c>
      <c r="Q432" t="str">
        <f t="shared" si="50"/>
        <v>theater</v>
      </c>
      <c r="R432" t="str">
        <f t="shared" si="51"/>
        <v>plays</v>
      </c>
      <c r="S432" s="10">
        <f t="shared" si="52"/>
        <v>43737.208333333328</v>
      </c>
      <c r="T432" s="10">
        <f t="shared" si="53"/>
        <v>43771.208333333328</v>
      </c>
      <c r="U432" t="str">
        <f t="shared" si="54"/>
        <v>Sep</v>
      </c>
      <c r="V432">
        <f t="shared" si="55"/>
        <v>2019</v>
      </c>
    </row>
    <row r="433" spans="1:22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48"/>
        <v>192.49019607843135</v>
      </c>
      <c r="P433" s="6">
        <f t="shared" si="49"/>
        <v>104.43617021276596</v>
      </c>
      <c r="Q433" t="str">
        <f t="shared" si="50"/>
        <v>theater</v>
      </c>
      <c r="R433" t="str">
        <f t="shared" si="51"/>
        <v>plays</v>
      </c>
      <c r="S433" s="10">
        <f t="shared" si="52"/>
        <v>43273.208333333328</v>
      </c>
      <c r="T433" s="10">
        <f t="shared" si="53"/>
        <v>43290.208333333328</v>
      </c>
      <c r="U433" t="str">
        <f t="shared" si="54"/>
        <v>Jun</v>
      </c>
      <c r="V433">
        <f t="shared" si="55"/>
        <v>2018</v>
      </c>
    </row>
    <row r="434" spans="1:22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48"/>
        <v>82.714285714285722</v>
      </c>
      <c r="P434" s="6">
        <f t="shared" si="49"/>
        <v>69.989010989010993</v>
      </c>
      <c r="Q434" t="str">
        <f t="shared" si="50"/>
        <v>theater</v>
      </c>
      <c r="R434" t="str">
        <f t="shared" si="51"/>
        <v>plays</v>
      </c>
      <c r="S434" s="10">
        <f t="shared" si="52"/>
        <v>41761.208333333336</v>
      </c>
      <c r="T434" s="10">
        <f t="shared" si="53"/>
        <v>41781.208333333336</v>
      </c>
      <c r="U434" t="str">
        <f t="shared" si="54"/>
        <v>May</v>
      </c>
      <c r="V434">
        <f t="shared" si="55"/>
        <v>2014</v>
      </c>
    </row>
    <row r="435" spans="1:22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48"/>
        <v>54.163920922570021</v>
      </c>
      <c r="P435" s="6">
        <f t="shared" si="49"/>
        <v>83.023989898989896</v>
      </c>
      <c r="Q435" t="str">
        <f t="shared" si="50"/>
        <v>film &amp; video</v>
      </c>
      <c r="R435" t="str">
        <f t="shared" si="51"/>
        <v>documentary</v>
      </c>
      <c r="S435" s="10">
        <f t="shared" si="52"/>
        <v>41603.25</v>
      </c>
      <c r="T435" s="10">
        <f t="shared" si="53"/>
        <v>41619.25</v>
      </c>
      <c r="U435" t="str">
        <f t="shared" si="54"/>
        <v>Nov</v>
      </c>
      <c r="V435">
        <f t="shared" si="55"/>
        <v>2013</v>
      </c>
    </row>
    <row r="436" spans="1:22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48"/>
        <v>16.722222222222221</v>
      </c>
      <c r="P436" s="6">
        <f t="shared" si="49"/>
        <v>90.3</v>
      </c>
      <c r="Q436" t="str">
        <f t="shared" si="50"/>
        <v>theater</v>
      </c>
      <c r="R436" t="str">
        <f t="shared" si="51"/>
        <v>plays</v>
      </c>
      <c r="S436" s="10">
        <f t="shared" si="52"/>
        <v>42705.25</v>
      </c>
      <c r="T436" s="10">
        <f t="shared" si="53"/>
        <v>42719.25</v>
      </c>
      <c r="U436" t="str">
        <f t="shared" si="54"/>
        <v>Dec</v>
      </c>
      <c r="V436">
        <f t="shared" si="55"/>
        <v>2016</v>
      </c>
    </row>
    <row r="437" spans="1:22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48"/>
        <v>116.87664041994749</v>
      </c>
      <c r="P437" s="6">
        <f t="shared" si="49"/>
        <v>103.98131932282546</v>
      </c>
      <c r="Q437" t="str">
        <f t="shared" si="50"/>
        <v>theater</v>
      </c>
      <c r="R437" t="str">
        <f t="shared" si="51"/>
        <v>plays</v>
      </c>
      <c r="S437" s="10">
        <f t="shared" si="52"/>
        <v>41988.25</v>
      </c>
      <c r="T437" s="10">
        <f t="shared" si="53"/>
        <v>42000.25</v>
      </c>
      <c r="U437" t="str">
        <f t="shared" si="54"/>
        <v>Dec</v>
      </c>
      <c r="V437">
        <f t="shared" si="55"/>
        <v>2014</v>
      </c>
    </row>
    <row r="438" spans="1:22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48"/>
        <v>1052.1538461538462</v>
      </c>
      <c r="P438" s="6">
        <f t="shared" si="49"/>
        <v>54.931726907630519</v>
      </c>
      <c r="Q438" t="str">
        <f t="shared" si="50"/>
        <v>music</v>
      </c>
      <c r="R438" t="str">
        <f t="shared" si="51"/>
        <v>jazz</v>
      </c>
      <c r="S438" s="10">
        <f t="shared" si="52"/>
        <v>43575.208333333328</v>
      </c>
      <c r="T438" s="10">
        <f t="shared" si="53"/>
        <v>43576.208333333328</v>
      </c>
      <c r="U438" t="str">
        <f t="shared" si="54"/>
        <v>Apr</v>
      </c>
      <c r="V438">
        <f t="shared" si="55"/>
        <v>2019</v>
      </c>
    </row>
    <row r="439" spans="1:22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48"/>
        <v>123.07407407407408</v>
      </c>
      <c r="P439" s="6">
        <f t="shared" si="49"/>
        <v>51.921875</v>
      </c>
      <c r="Q439" t="str">
        <f t="shared" si="50"/>
        <v>film &amp; video</v>
      </c>
      <c r="R439" t="str">
        <f t="shared" si="51"/>
        <v>animation</v>
      </c>
      <c r="S439" s="10">
        <f t="shared" si="52"/>
        <v>42260.208333333328</v>
      </c>
      <c r="T439" s="10">
        <f t="shared" si="53"/>
        <v>42263.208333333328</v>
      </c>
      <c r="U439" t="str">
        <f t="shared" si="54"/>
        <v>Sep</v>
      </c>
      <c r="V439">
        <f t="shared" si="55"/>
        <v>2015</v>
      </c>
    </row>
    <row r="440" spans="1:22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48"/>
        <v>178.63855421686748</v>
      </c>
      <c r="P440" s="6">
        <f t="shared" si="49"/>
        <v>60.02834008097166</v>
      </c>
      <c r="Q440" t="str">
        <f t="shared" si="50"/>
        <v>theater</v>
      </c>
      <c r="R440" t="str">
        <f t="shared" si="51"/>
        <v>plays</v>
      </c>
      <c r="S440" s="10">
        <f t="shared" si="52"/>
        <v>41337.25</v>
      </c>
      <c r="T440" s="10">
        <f t="shared" si="53"/>
        <v>41367.208333333336</v>
      </c>
      <c r="U440" t="str">
        <f t="shared" si="54"/>
        <v>Mar</v>
      </c>
      <c r="V440">
        <f t="shared" si="55"/>
        <v>2013</v>
      </c>
    </row>
    <row r="441" spans="1:22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48"/>
        <v>355.28169014084506</v>
      </c>
      <c r="P441" s="6">
        <f t="shared" si="49"/>
        <v>44.003488879197555</v>
      </c>
      <c r="Q441" t="str">
        <f t="shared" si="50"/>
        <v>film &amp; video</v>
      </c>
      <c r="R441" t="str">
        <f t="shared" si="51"/>
        <v>science fiction</v>
      </c>
      <c r="S441" s="10">
        <f t="shared" si="52"/>
        <v>42680.208333333328</v>
      </c>
      <c r="T441" s="10">
        <f t="shared" si="53"/>
        <v>42687.25</v>
      </c>
      <c r="U441" t="str">
        <f t="shared" si="54"/>
        <v>Nov</v>
      </c>
      <c r="V441">
        <f t="shared" si="55"/>
        <v>2016</v>
      </c>
    </row>
    <row r="442" spans="1:22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48"/>
        <v>161.90634146341463</v>
      </c>
      <c r="P442" s="6">
        <f t="shared" si="49"/>
        <v>53.003513254551258</v>
      </c>
      <c r="Q442" t="str">
        <f t="shared" si="50"/>
        <v>film &amp; video</v>
      </c>
      <c r="R442" t="str">
        <f t="shared" si="51"/>
        <v>television</v>
      </c>
      <c r="S442" s="10">
        <f t="shared" si="52"/>
        <v>42916.208333333328</v>
      </c>
      <c r="T442" s="10">
        <f t="shared" si="53"/>
        <v>42926.208333333328</v>
      </c>
      <c r="U442" t="str">
        <f t="shared" si="54"/>
        <v>Jun</v>
      </c>
      <c r="V442">
        <f t="shared" si="55"/>
        <v>2017</v>
      </c>
    </row>
    <row r="443" spans="1:22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48"/>
        <v>24.914285714285715</v>
      </c>
      <c r="P443" s="6">
        <f t="shared" si="49"/>
        <v>54.5</v>
      </c>
      <c r="Q443" t="str">
        <f t="shared" si="50"/>
        <v>technology</v>
      </c>
      <c r="R443" t="str">
        <f t="shared" si="51"/>
        <v>wearables</v>
      </c>
      <c r="S443" s="10">
        <f t="shared" si="52"/>
        <v>41025.208333333336</v>
      </c>
      <c r="T443" s="10">
        <f t="shared" si="53"/>
        <v>41053.208333333336</v>
      </c>
      <c r="U443" t="str">
        <f t="shared" si="54"/>
        <v>Apr</v>
      </c>
      <c r="V443">
        <f t="shared" si="55"/>
        <v>2012</v>
      </c>
    </row>
    <row r="444" spans="1:22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48"/>
        <v>198.72222222222223</v>
      </c>
      <c r="P444" s="6">
        <f t="shared" si="49"/>
        <v>75.04195804195804</v>
      </c>
      <c r="Q444" t="str">
        <f t="shared" si="50"/>
        <v>theater</v>
      </c>
      <c r="R444" t="str">
        <f t="shared" si="51"/>
        <v>plays</v>
      </c>
      <c r="S444" s="10">
        <f t="shared" si="52"/>
        <v>42980.208333333328</v>
      </c>
      <c r="T444" s="10">
        <f t="shared" si="53"/>
        <v>42996.208333333328</v>
      </c>
      <c r="U444" t="str">
        <f t="shared" si="54"/>
        <v>Sep</v>
      </c>
      <c r="V444">
        <f t="shared" si="55"/>
        <v>2017</v>
      </c>
    </row>
    <row r="445" spans="1:22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48"/>
        <v>34.752688172043008</v>
      </c>
      <c r="P445" s="6">
        <f t="shared" si="49"/>
        <v>35.911111111111111</v>
      </c>
      <c r="Q445" t="str">
        <f t="shared" si="50"/>
        <v>theater</v>
      </c>
      <c r="R445" t="str">
        <f t="shared" si="51"/>
        <v>plays</v>
      </c>
      <c r="S445" s="10">
        <f t="shared" si="52"/>
        <v>40451.208333333336</v>
      </c>
      <c r="T445" s="10">
        <f t="shared" si="53"/>
        <v>40470.208333333336</v>
      </c>
      <c r="U445" t="str">
        <f t="shared" si="54"/>
        <v>Sep</v>
      </c>
      <c r="V445">
        <f t="shared" si="55"/>
        <v>2010</v>
      </c>
    </row>
    <row r="446" spans="1:22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48"/>
        <v>176.41935483870967</v>
      </c>
      <c r="P446" s="6">
        <f t="shared" si="49"/>
        <v>36.952702702702702</v>
      </c>
      <c r="Q446" t="str">
        <f t="shared" si="50"/>
        <v>music</v>
      </c>
      <c r="R446" t="str">
        <f t="shared" si="51"/>
        <v>indie rock</v>
      </c>
      <c r="S446" s="10">
        <f t="shared" si="52"/>
        <v>40748.208333333336</v>
      </c>
      <c r="T446" s="10">
        <f t="shared" si="53"/>
        <v>40750.208333333336</v>
      </c>
      <c r="U446" t="str">
        <f t="shared" si="54"/>
        <v>Jul</v>
      </c>
      <c r="V446">
        <f t="shared" si="55"/>
        <v>2011</v>
      </c>
    </row>
    <row r="447" spans="1:22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48"/>
        <v>511.38095238095235</v>
      </c>
      <c r="P447" s="6">
        <f t="shared" si="49"/>
        <v>63.170588235294119</v>
      </c>
      <c r="Q447" t="str">
        <f t="shared" si="50"/>
        <v>theater</v>
      </c>
      <c r="R447" t="str">
        <f t="shared" si="51"/>
        <v>plays</v>
      </c>
      <c r="S447" s="10">
        <f t="shared" si="52"/>
        <v>40515.25</v>
      </c>
      <c r="T447" s="10">
        <f t="shared" si="53"/>
        <v>40536.25</v>
      </c>
      <c r="U447" t="str">
        <f t="shared" si="54"/>
        <v>Dec</v>
      </c>
      <c r="V447">
        <f t="shared" si="55"/>
        <v>2010</v>
      </c>
    </row>
    <row r="448" spans="1:22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48"/>
        <v>82.044117647058826</v>
      </c>
      <c r="P448" s="6">
        <f t="shared" si="49"/>
        <v>29.99462365591398</v>
      </c>
      <c r="Q448" t="str">
        <f t="shared" si="50"/>
        <v>technology</v>
      </c>
      <c r="R448" t="str">
        <f t="shared" si="51"/>
        <v>wearables</v>
      </c>
      <c r="S448" s="10">
        <f t="shared" si="52"/>
        <v>41261.25</v>
      </c>
      <c r="T448" s="10">
        <f t="shared" si="53"/>
        <v>41263.25</v>
      </c>
      <c r="U448" t="str">
        <f t="shared" si="54"/>
        <v>Dec</v>
      </c>
      <c r="V448">
        <f t="shared" si="55"/>
        <v>2012</v>
      </c>
    </row>
    <row r="449" spans="1:22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48"/>
        <v>24.326030927835053</v>
      </c>
      <c r="P449" s="6">
        <f t="shared" si="49"/>
        <v>86</v>
      </c>
      <c r="Q449" t="str">
        <f t="shared" si="50"/>
        <v>film &amp; video</v>
      </c>
      <c r="R449" t="str">
        <f t="shared" si="51"/>
        <v>television</v>
      </c>
      <c r="S449" s="10">
        <f t="shared" si="52"/>
        <v>43088.25</v>
      </c>
      <c r="T449" s="10">
        <f t="shared" si="53"/>
        <v>43104.25</v>
      </c>
      <c r="U449" t="str">
        <f t="shared" si="54"/>
        <v>Dec</v>
      </c>
      <c r="V449">
        <f t="shared" si="55"/>
        <v>2017</v>
      </c>
    </row>
    <row r="450" spans="1:22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48"/>
        <v>50.482758620689658</v>
      </c>
      <c r="P450" s="6">
        <f t="shared" si="49"/>
        <v>75.014876033057845</v>
      </c>
      <c r="Q450" t="str">
        <f t="shared" si="50"/>
        <v>games</v>
      </c>
      <c r="R450" t="str">
        <f t="shared" si="51"/>
        <v>video games</v>
      </c>
      <c r="S450" s="10">
        <f t="shared" si="52"/>
        <v>41378.208333333336</v>
      </c>
      <c r="T450" s="10">
        <f t="shared" si="53"/>
        <v>41380.208333333336</v>
      </c>
      <c r="U450" t="str">
        <f t="shared" si="54"/>
        <v>Apr</v>
      </c>
      <c r="V450">
        <f t="shared" si="55"/>
        <v>2013</v>
      </c>
    </row>
    <row r="451" spans="1:22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56">(E451/D451)*100</f>
        <v>967</v>
      </c>
      <c r="P451" s="6">
        <f t="shared" ref="P451:P514" si="57">E451/G451</f>
        <v>101.19767441860465</v>
      </c>
      <c r="Q451" t="str">
        <f t="shared" ref="Q451:Q514" si="58">LEFT(N451, SEARCH("/", N451)-1)</f>
        <v>games</v>
      </c>
      <c r="R451" t="str">
        <f t="shared" ref="R451:R514" si="59">RIGHT(N451, LEN(N451)-SEARCH("/", N451))</f>
        <v>video games</v>
      </c>
      <c r="S451" s="10">
        <f t="shared" ref="S451:S514" si="60">(J451/86400)+DATE(1970,1,1)</f>
        <v>43530.25</v>
      </c>
      <c r="T451" s="10">
        <f t="shared" ref="T451:T514" si="61">(K451/86400)+DATE(1970,1,1)</f>
        <v>43547.208333333328</v>
      </c>
      <c r="U451" t="str">
        <f t="shared" ref="U451:U514" si="62">TEXT(S451, "mmm")</f>
        <v>Mar</v>
      </c>
      <c r="V451">
        <f t="shared" ref="V451:V514" si="63">YEAR(S451)</f>
        <v>2019</v>
      </c>
    </row>
    <row r="452" spans="1:22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56"/>
        <v>4</v>
      </c>
      <c r="P452" s="6">
        <f t="shared" si="57"/>
        <v>4</v>
      </c>
      <c r="Q452" t="str">
        <f t="shared" si="58"/>
        <v>film &amp; video</v>
      </c>
      <c r="R452" t="str">
        <f t="shared" si="59"/>
        <v>animation</v>
      </c>
      <c r="S452" s="10">
        <f t="shared" si="60"/>
        <v>43394.208333333328</v>
      </c>
      <c r="T452" s="10">
        <f t="shared" si="61"/>
        <v>43417.25</v>
      </c>
      <c r="U452" t="str">
        <f t="shared" si="62"/>
        <v>Oct</v>
      </c>
      <c r="V452">
        <f t="shared" si="63"/>
        <v>2018</v>
      </c>
    </row>
    <row r="453" spans="1:22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56"/>
        <v>122.84501347708894</v>
      </c>
      <c r="P453" s="6">
        <f t="shared" si="57"/>
        <v>29.001272669424118</v>
      </c>
      <c r="Q453" t="str">
        <f t="shared" si="58"/>
        <v>music</v>
      </c>
      <c r="R453" t="str">
        <f t="shared" si="59"/>
        <v>rock</v>
      </c>
      <c r="S453" s="10">
        <f t="shared" si="60"/>
        <v>42935.208333333328</v>
      </c>
      <c r="T453" s="10">
        <f t="shared" si="61"/>
        <v>42966.208333333328</v>
      </c>
      <c r="U453" t="str">
        <f t="shared" si="62"/>
        <v>Jul</v>
      </c>
      <c r="V453">
        <f t="shared" si="63"/>
        <v>2017</v>
      </c>
    </row>
    <row r="454" spans="1:22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56"/>
        <v>63.4375</v>
      </c>
      <c r="P454" s="6">
        <f t="shared" si="57"/>
        <v>98.225806451612897</v>
      </c>
      <c r="Q454" t="str">
        <f t="shared" si="58"/>
        <v>film &amp; video</v>
      </c>
      <c r="R454" t="str">
        <f t="shared" si="59"/>
        <v>drama</v>
      </c>
      <c r="S454" s="10">
        <f t="shared" si="60"/>
        <v>40365.208333333336</v>
      </c>
      <c r="T454" s="10">
        <f t="shared" si="61"/>
        <v>40366.208333333336</v>
      </c>
      <c r="U454" t="str">
        <f t="shared" si="62"/>
        <v>Jul</v>
      </c>
      <c r="V454">
        <f t="shared" si="63"/>
        <v>2010</v>
      </c>
    </row>
    <row r="455" spans="1:22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56"/>
        <v>56.331688596491226</v>
      </c>
      <c r="P455" s="6">
        <f t="shared" si="57"/>
        <v>87.001693480101608</v>
      </c>
      <c r="Q455" t="str">
        <f t="shared" si="58"/>
        <v>film &amp; video</v>
      </c>
      <c r="R455" t="str">
        <f t="shared" si="59"/>
        <v>science fiction</v>
      </c>
      <c r="S455" s="10">
        <f t="shared" si="60"/>
        <v>42705.25</v>
      </c>
      <c r="T455" s="10">
        <f t="shared" si="61"/>
        <v>42746.25</v>
      </c>
      <c r="U455" t="str">
        <f t="shared" si="62"/>
        <v>Dec</v>
      </c>
      <c r="V455">
        <f t="shared" si="63"/>
        <v>2016</v>
      </c>
    </row>
    <row r="456" spans="1:22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56"/>
        <v>44.074999999999996</v>
      </c>
      <c r="P456" s="6">
        <f t="shared" si="57"/>
        <v>45.205128205128204</v>
      </c>
      <c r="Q456" t="str">
        <f t="shared" si="58"/>
        <v>film &amp; video</v>
      </c>
      <c r="R456" t="str">
        <f t="shared" si="59"/>
        <v>drama</v>
      </c>
      <c r="S456" s="10">
        <f t="shared" si="60"/>
        <v>41568.208333333336</v>
      </c>
      <c r="T456" s="10">
        <f t="shared" si="61"/>
        <v>41604.25</v>
      </c>
      <c r="U456" t="str">
        <f t="shared" si="62"/>
        <v>Oct</v>
      </c>
      <c r="V456">
        <f t="shared" si="63"/>
        <v>2013</v>
      </c>
    </row>
    <row r="457" spans="1:22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56"/>
        <v>118.37253218884121</v>
      </c>
      <c r="P457" s="6">
        <f t="shared" si="57"/>
        <v>37.001341561577675</v>
      </c>
      <c r="Q457" t="str">
        <f t="shared" si="58"/>
        <v>theater</v>
      </c>
      <c r="R457" t="str">
        <f t="shared" si="59"/>
        <v>plays</v>
      </c>
      <c r="S457" s="10">
        <f t="shared" si="60"/>
        <v>40809.208333333336</v>
      </c>
      <c r="T457" s="10">
        <f t="shared" si="61"/>
        <v>40832.208333333336</v>
      </c>
      <c r="U457" t="str">
        <f t="shared" si="62"/>
        <v>Sep</v>
      </c>
      <c r="V457">
        <f t="shared" si="63"/>
        <v>2011</v>
      </c>
    </row>
    <row r="458" spans="1:22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56"/>
        <v>104.1243169398907</v>
      </c>
      <c r="P458" s="6">
        <f t="shared" si="57"/>
        <v>94.976947040498445</v>
      </c>
      <c r="Q458" t="str">
        <f t="shared" si="58"/>
        <v>music</v>
      </c>
      <c r="R458" t="str">
        <f t="shared" si="59"/>
        <v>indie rock</v>
      </c>
      <c r="S458" s="10">
        <f t="shared" si="60"/>
        <v>43141.25</v>
      </c>
      <c r="T458" s="10">
        <f t="shared" si="61"/>
        <v>43141.25</v>
      </c>
      <c r="U458" t="str">
        <f t="shared" si="62"/>
        <v>Feb</v>
      </c>
      <c r="V458">
        <f t="shared" si="63"/>
        <v>2018</v>
      </c>
    </row>
    <row r="459" spans="1:22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56"/>
        <v>26.640000000000004</v>
      </c>
      <c r="P459" s="6">
        <f t="shared" si="57"/>
        <v>28.956521739130434</v>
      </c>
      <c r="Q459" t="str">
        <f t="shared" si="58"/>
        <v>theater</v>
      </c>
      <c r="R459" t="str">
        <f t="shared" si="59"/>
        <v>plays</v>
      </c>
      <c r="S459" s="10">
        <f t="shared" si="60"/>
        <v>42657.208333333328</v>
      </c>
      <c r="T459" s="10">
        <f t="shared" si="61"/>
        <v>42659.208333333328</v>
      </c>
      <c r="U459" t="str">
        <f t="shared" si="62"/>
        <v>Oct</v>
      </c>
      <c r="V459">
        <f t="shared" si="63"/>
        <v>2016</v>
      </c>
    </row>
    <row r="460" spans="1:22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56"/>
        <v>351.20118343195264</v>
      </c>
      <c r="P460" s="6">
        <f t="shared" si="57"/>
        <v>55.993396226415094</v>
      </c>
      <c r="Q460" t="str">
        <f t="shared" si="58"/>
        <v>theater</v>
      </c>
      <c r="R460" t="str">
        <f t="shared" si="59"/>
        <v>plays</v>
      </c>
      <c r="S460" s="10">
        <f t="shared" si="60"/>
        <v>40265.208333333336</v>
      </c>
      <c r="T460" s="10">
        <f t="shared" si="61"/>
        <v>40309.208333333336</v>
      </c>
      <c r="U460" t="str">
        <f t="shared" si="62"/>
        <v>Mar</v>
      </c>
      <c r="V460">
        <f t="shared" si="63"/>
        <v>2010</v>
      </c>
    </row>
    <row r="461" spans="1:22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56"/>
        <v>90.063492063492063</v>
      </c>
      <c r="P461" s="6">
        <f t="shared" si="57"/>
        <v>54.038095238095238</v>
      </c>
      <c r="Q461" t="str">
        <f t="shared" si="58"/>
        <v>film &amp; video</v>
      </c>
      <c r="R461" t="str">
        <f t="shared" si="59"/>
        <v>documentary</v>
      </c>
      <c r="S461" s="10">
        <f t="shared" si="60"/>
        <v>42001.25</v>
      </c>
      <c r="T461" s="10">
        <f t="shared" si="61"/>
        <v>42026.25</v>
      </c>
      <c r="U461" t="str">
        <f t="shared" si="62"/>
        <v>Dec</v>
      </c>
      <c r="V461">
        <f t="shared" si="63"/>
        <v>2014</v>
      </c>
    </row>
    <row r="462" spans="1:22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56"/>
        <v>171.625</v>
      </c>
      <c r="P462" s="6">
        <f t="shared" si="57"/>
        <v>82.38</v>
      </c>
      <c r="Q462" t="str">
        <f t="shared" si="58"/>
        <v>theater</v>
      </c>
      <c r="R462" t="str">
        <f t="shared" si="59"/>
        <v>plays</v>
      </c>
      <c r="S462" s="10">
        <f t="shared" si="60"/>
        <v>40399.208333333336</v>
      </c>
      <c r="T462" s="10">
        <f t="shared" si="61"/>
        <v>40402.208333333336</v>
      </c>
      <c r="U462" t="str">
        <f t="shared" si="62"/>
        <v>Aug</v>
      </c>
      <c r="V462">
        <f t="shared" si="63"/>
        <v>2010</v>
      </c>
    </row>
    <row r="463" spans="1:22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56"/>
        <v>141.04655870445345</v>
      </c>
      <c r="P463" s="6">
        <f t="shared" si="57"/>
        <v>66.997115384615384</v>
      </c>
      <c r="Q463" t="str">
        <f t="shared" si="58"/>
        <v>film &amp; video</v>
      </c>
      <c r="R463" t="str">
        <f t="shared" si="59"/>
        <v>drama</v>
      </c>
      <c r="S463" s="10">
        <f t="shared" si="60"/>
        <v>41757.208333333336</v>
      </c>
      <c r="T463" s="10">
        <f t="shared" si="61"/>
        <v>41777.208333333336</v>
      </c>
      <c r="U463" t="str">
        <f t="shared" si="62"/>
        <v>Apr</v>
      </c>
      <c r="V463">
        <f t="shared" si="63"/>
        <v>2014</v>
      </c>
    </row>
    <row r="464" spans="1:22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56"/>
        <v>30.57944915254237</v>
      </c>
      <c r="P464" s="6">
        <f t="shared" si="57"/>
        <v>107.91401869158878</v>
      </c>
      <c r="Q464" t="str">
        <f t="shared" si="58"/>
        <v>games</v>
      </c>
      <c r="R464" t="str">
        <f t="shared" si="59"/>
        <v>mobile games</v>
      </c>
      <c r="S464" s="10">
        <f t="shared" si="60"/>
        <v>41304.25</v>
      </c>
      <c r="T464" s="10">
        <f t="shared" si="61"/>
        <v>41342.25</v>
      </c>
      <c r="U464" t="str">
        <f t="shared" si="62"/>
        <v>Jan</v>
      </c>
      <c r="V464">
        <f t="shared" si="63"/>
        <v>2013</v>
      </c>
    </row>
    <row r="465" spans="1:22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56"/>
        <v>108.16455696202532</v>
      </c>
      <c r="P465" s="6">
        <f t="shared" si="57"/>
        <v>69.009501187648453</v>
      </c>
      <c r="Q465" t="str">
        <f t="shared" si="58"/>
        <v>film &amp; video</v>
      </c>
      <c r="R465" t="str">
        <f t="shared" si="59"/>
        <v>animation</v>
      </c>
      <c r="S465" s="10">
        <f t="shared" si="60"/>
        <v>41639.25</v>
      </c>
      <c r="T465" s="10">
        <f t="shared" si="61"/>
        <v>41643.25</v>
      </c>
      <c r="U465" t="str">
        <f t="shared" si="62"/>
        <v>Dec</v>
      </c>
      <c r="V465">
        <f t="shared" si="63"/>
        <v>2013</v>
      </c>
    </row>
    <row r="466" spans="1:22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56"/>
        <v>133.45505617977528</v>
      </c>
      <c r="P466" s="6">
        <f t="shared" si="57"/>
        <v>39.006568144499177</v>
      </c>
      <c r="Q466" t="str">
        <f t="shared" si="58"/>
        <v>theater</v>
      </c>
      <c r="R466" t="str">
        <f t="shared" si="59"/>
        <v>plays</v>
      </c>
      <c r="S466" s="10">
        <f t="shared" si="60"/>
        <v>43142.25</v>
      </c>
      <c r="T466" s="10">
        <f t="shared" si="61"/>
        <v>43156.25</v>
      </c>
      <c r="U466" t="str">
        <f t="shared" si="62"/>
        <v>Feb</v>
      </c>
      <c r="V466">
        <f t="shared" si="63"/>
        <v>2018</v>
      </c>
    </row>
    <row r="467" spans="1:22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56"/>
        <v>187.85106382978722</v>
      </c>
      <c r="P467" s="6">
        <f t="shared" si="57"/>
        <v>110.3625</v>
      </c>
      <c r="Q467" t="str">
        <f t="shared" si="58"/>
        <v>publishing</v>
      </c>
      <c r="R467" t="str">
        <f t="shared" si="59"/>
        <v>translations</v>
      </c>
      <c r="S467" s="10">
        <f t="shared" si="60"/>
        <v>43127.25</v>
      </c>
      <c r="T467" s="10">
        <f t="shared" si="61"/>
        <v>43136.25</v>
      </c>
      <c r="U467" t="str">
        <f t="shared" si="62"/>
        <v>Jan</v>
      </c>
      <c r="V467">
        <f t="shared" si="63"/>
        <v>2018</v>
      </c>
    </row>
    <row r="468" spans="1:22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56"/>
        <v>332</v>
      </c>
      <c r="P468" s="6">
        <f t="shared" si="57"/>
        <v>94.857142857142861</v>
      </c>
      <c r="Q468" t="str">
        <f t="shared" si="58"/>
        <v>technology</v>
      </c>
      <c r="R468" t="str">
        <f t="shared" si="59"/>
        <v>wearables</v>
      </c>
      <c r="S468" s="10">
        <f t="shared" si="60"/>
        <v>41409.208333333336</v>
      </c>
      <c r="T468" s="10">
        <f t="shared" si="61"/>
        <v>41432.208333333336</v>
      </c>
      <c r="U468" t="str">
        <f t="shared" si="62"/>
        <v>May</v>
      </c>
      <c r="V468">
        <f t="shared" si="63"/>
        <v>2013</v>
      </c>
    </row>
    <row r="469" spans="1:22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56"/>
        <v>575.21428571428578</v>
      </c>
      <c r="P469" s="6">
        <f t="shared" si="57"/>
        <v>57.935251798561154</v>
      </c>
      <c r="Q469" t="str">
        <f t="shared" si="58"/>
        <v>technology</v>
      </c>
      <c r="R469" t="str">
        <f t="shared" si="59"/>
        <v>web</v>
      </c>
      <c r="S469" s="10">
        <f t="shared" si="60"/>
        <v>42331.25</v>
      </c>
      <c r="T469" s="10">
        <f t="shared" si="61"/>
        <v>42338.25</v>
      </c>
      <c r="U469" t="str">
        <f t="shared" si="62"/>
        <v>Nov</v>
      </c>
      <c r="V469">
        <f t="shared" si="63"/>
        <v>2015</v>
      </c>
    </row>
    <row r="470" spans="1:22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56"/>
        <v>40.5</v>
      </c>
      <c r="P470" s="6">
        <f t="shared" si="57"/>
        <v>101.25</v>
      </c>
      <c r="Q470" t="str">
        <f t="shared" si="58"/>
        <v>theater</v>
      </c>
      <c r="R470" t="str">
        <f t="shared" si="59"/>
        <v>plays</v>
      </c>
      <c r="S470" s="10">
        <f t="shared" si="60"/>
        <v>43569.208333333328</v>
      </c>
      <c r="T470" s="10">
        <f t="shared" si="61"/>
        <v>43585.208333333328</v>
      </c>
      <c r="U470" t="str">
        <f t="shared" si="62"/>
        <v>Apr</v>
      </c>
      <c r="V470">
        <f t="shared" si="63"/>
        <v>2019</v>
      </c>
    </row>
    <row r="471" spans="1:22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56"/>
        <v>184.42857142857144</v>
      </c>
      <c r="P471" s="6">
        <f t="shared" si="57"/>
        <v>64.95597484276729</v>
      </c>
      <c r="Q471" t="str">
        <f t="shared" si="58"/>
        <v>film &amp; video</v>
      </c>
      <c r="R471" t="str">
        <f t="shared" si="59"/>
        <v>drama</v>
      </c>
      <c r="S471" s="10">
        <f t="shared" si="60"/>
        <v>42142.208333333328</v>
      </c>
      <c r="T471" s="10">
        <f t="shared" si="61"/>
        <v>42144.208333333328</v>
      </c>
      <c r="U471" t="str">
        <f t="shared" si="62"/>
        <v>May</v>
      </c>
      <c r="V471">
        <f t="shared" si="63"/>
        <v>2015</v>
      </c>
    </row>
    <row r="472" spans="1:22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56"/>
        <v>285.80555555555554</v>
      </c>
      <c r="P472" s="6">
        <f t="shared" si="57"/>
        <v>27.00524934383202</v>
      </c>
      <c r="Q472" t="str">
        <f t="shared" si="58"/>
        <v>technology</v>
      </c>
      <c r="R472" t="str">
        <f t="shared" si="59"/>
        <v>wearables</v>
      </c>
      <c r="S472" s="10">
        <f t="shared" si="60"/>
        <v>42716.25</v>
      </c>
      <c r="T472" s="10">
        <f t="shared" si="61"/>
        <v>42723.25</v>
      </c>
      <c r="U472" t="str">
        <f t="shared" si="62"/>
        <v>Dec</v>
      </c>
      <c r="V472">
        <f t="shared" si="63"/>
        <v>2016</v>
      </c>
    </row>
    <row r="473" spans="1:22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56"/>
        <v>319</v>
      </c>
      <c r="P473" s="6">
        <f t="shared" si="57"/>
        <v>50.97422680412371</v>
      </c>
      <c r="Q473" t="str">
        <f t="shared" si="58"/>
        <v>food</v>
      </c>
      <c r="R473" t="str">
        <f t="shared" si="59"/>
        <v>food trucks</v>
      </c>
      <c r="S473" s="10">
        <f t="shared" si="60"/>
        <v>41031.208333333336</v>
      </c>
      <c r="T473" s="10">
        <f t="shared" si="61"/>
        <v>41031.208333333336</v>
      </c>
      <c r="U473" t="str">
        <f t="shared" si="62"/>
        <v>May</v>
      </c>
      <c r="V473">
        <f t="shared" si="63"/>
        <v>2012</v>
      </c>
    </row>
    <row r="474" spans="1:22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56"/>
        <v>39.234070221066318</v>
      </c>
      <c r="P474" s="6">
        <f t="shared" si="57"/>
        <v>104.94260869565217</v>
      </c>
      <c r="Q474" t="str">
        <f t="shared" si="58"/>
        <v>music</v>
      </c>
      <c r="R474" t="str">
        <f t="shared" si="59"/>
        <v>rock</v>
      </c>
      <c r="S474" s="10">
        <f t="shared" si="60"/>
        <v>43535.208333333328</v>
      </c>
      <c r="T474" s="10">
        <f t="shared" si="61"/>
        <v>43589.208333333328</v>
      </c>
      <c r="U474" t="str">
        <f t="shared" si="62"/>
        <v>Mar</v>
      </c>
      <c r="V474">
        <f t="shared" si="63"/>
        <v>2019</v>
      </c>
    </row>
    <row r="475" spans="1:22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56"/>
        <v>178.14000000000001</v>
      </c>
      <c r="P475" s="6">
        <f t="shared" si="57"/>
        <v>84.028301886792448</v>
      </c>
      <c r="Q475" t="str">
        <f t="shared" si="58"/>
        <v>music</v>
      </c>
      <c r="R475" t="str">
        <f t="shared" si="59"/>
        <v>electric music</v>
      </c>
      <c r="S475" s="10">
        <f t="shared" si="60"/>
        <v>43277.208333333328</v>
      </c>
      <c r="T475" s="10">
        <f t="shared" si="61"/>
        <v>43278.208333333328</v>
      </c>
      <c r="U475" t="str">
        <f t="shared" si="62"/>
        <v>Jun</v>
      </c>
      <c r="V475">
        <f t="shared" si="63"/>
        <v>2018</v>
      </c>
    </row>
    <row r="476" spans="1:22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56"/>
        <v>365.15</v>
      </c>
      <c r="P476" s="6">
        <f t="shared" si="57"/>
        <v>102.85915492957747</v>
      </c>
      <c r="Q476" t="str">
        <f t="shared" si="58"/>
        <v>film &amp; video</v>
      </c>
      <c r="R476" t="str">
        <f t="shared" si="59"/>
        <v>television</v>
      </c>
      <c r="S476" s="10">
        <f t="shared" si="60"/>
        <v>41989.25</v>
      </c>
      <c r="T476" s="10">
        <f t="shared" si="61"/>
        <v>41990.25</v>
      </c>
      <c r="U476" t="str">
        <f t="shared" si="62"/>
        <v>Dec</v>
      </c>
      <c r="V476">
        <f t="shared" si="63"/>
        <v>2014</v>
      </c>
    </row>
    <row r="477" spans="1:22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56"/>
        <v>113.94594594594594</v>
      </c>
      <c r="P477" s="6">
        <f t="shared" si="57"/>
        <v>39.962085308056871</v>
      </c>
      <c r="Q477" t="str">
        <f t="shared" si="58"/>
        <v>publishing</v>
      </c>
      <c r="R477" t="str">
        <f t="shared" si="59"/>
        <v>translations</v>
      </c>
      <c r="S477" s="10">
        <f t="shared" si="60"/>
        <v>41450.208333333336</v>
      </c>
      <c r="T477" s="10">
        <f t="shared" si="61"/>
        <v>41454.208333333336</v>
      </c>
      <c r="U477" t="str">
        <f t="shared" si="62"/>
        <v>Jun</v>
      </c>
      <c r="V477">
        <f t="shared" si="63"/>
        <v>2013</v>
      </c>
    </row>
    <row r="478" spans="1:22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56"/>
        <v>29.828720626631856</v>
      </c>
      <c r="P478" s="6">
        <f t="shared" si="57"/>
        <v>51.001785714285717</v>
      </c>
      <c r="Q478" t="str">
        <f t="shared" si="58"/>
        <v>publishing</v>
      </c>
      <c r="R478" t="str">
        <f t="shared" si="59"/>
        <v>fiction</v>
      </c>
      <c r="S478" s="10">
        <f t="shared" si="60"/>
        <v>43322.208333333328</v>
      </c>
      <c r="T478" s="10">
        <f t="shared" si="61"/>
        <v>43328.208333333328</v>
      </c>
      <c r="U478" t="str">
        <f t="shared" si="62"/>
        <v>Aug</v>
      </c>
      <c r="V478">
        <f t="shared" si="63"/>
        <v>2018</v>
      </c>
    </row>
    <row r="479" spans="1:22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56"/>
        <v>54.270588235294113</v>
      </c>
      <c r="P479" s="6">
        <f t="shared" si="57"/>
        <v>40.823008849557525</v>
      </c>
      <c r="Q479" t="str">
        <f t="shared" si="58"/>
        <v>film &amp; video</v>
      </c>
      <c r="R479" t="str">
        <f t="shared" si="59"/>
        <v>science fiction</v>
      </c>
      <c r="S479" s="10">
        <f t="shared" si="60"/>
        <v>40720.208333333336</v>
      </c>
      <c r="T479" s="10">
        <f t="shared" si="61"/>
        <v>40747.208333333336</v>
      </c>
      <c r="U479" t="str">
        <f t="shared" si="62"/>
        <v>Jun</v>
      </c>
      <c r="V479">
        <f t="shared" si="63"/>
        <v>2011</v>
      </c>
    </row>
    <row r="480" spans="1:22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56"/>
        <v>236.34156976744185</v>
      </c>
      <c r="P480" s="6">
        <f t="shared" si="57"/>
        <v>58.999637155297535</v>
      </c>
      <c r="Q480" t="str">
        <f t="shared" si="58"/>
        <v>technology</v>
      </c>
      <c r="R480" t="str">
        <f t="shared" si="59"/>
        <v>wearables</v>
      </c>
      <c r="S480" s="10">
        <f t="shared" si="60"/>
        <v>42072.208333333328</v>
      </c>
      <c r="T480" s="10">
        <f t="shared" si="61"/>
        <v>42084.208333333328</v>
      </c>
      <c r="U480" t="str">
        <f t="shared" si="62"/>
        <v>Mar</v>
      </c>
      <c r="V480">
        <f t="shared" si="63"/>
        <v>2015</v>
      </c>
    </row>
    <row r="481" spans="1:22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56"/>
        <v>512.91666666666663</v>
      </c>
      <c r="P481" s="6">
        <f t="shared" si="57"/>
        <v>71.156069364161851</v>
      </c>
      <c r="Q481" t="str">
        <f t="shared" si="58"/>
        <v>food</v>
      </c>
      <c r="R481" t="str">
        <f t="shared" si="59"/>
        <v>food trucks</v>
      </c>
      <c r="S481" s="10">
        <f t="shared" si="60"/>
        <v>42945.208333333328</v>
      </c>
      <c r="T481" s="10">
        <f t="shared" si="61"/>
        <v>42947.208333333328</v>
      </c>
      <c r="U481" t="str">
        <f t="shared" si="62"/>
        <v>Jul</v>
      </c>
      <c r="V481">
        <f t="shared" si="63"/>
        <v>2017</v>
      </c>
    </row>
    <row r="482" spans="1:22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56"/>
        <v>100.65116279069768</v>
      </c>
      <c r="P482" s="6">
        <f t="shared" si="57"/>
        <v>99.494252873563212</v>
      </c>
      <c r="Q482" t="str">
        <f t="shared" si="58"/>
        <v>photography</v>
      </c>
      <c r="R482" t="str">
        <f t="shared" si="59"/>
        <v>photography books</v>
      </c>
      <c r="S482" s="10">
        <f t="shared" si="60"/>
        <v>40248.25</v>
      </c>
      <c r="T482" s="10">
        <f t="shared" si="61"/>
        <v>40257.208333333336</v>
      </c>
      <c r="U482" t="str">
        <f t="shared" si="62"/>
        <v>Mar</v>
      </c>
      <c r="V482">
        <f t="shared" si="63"/>
        <v>2010</v>
      </c>
    </row>
    <row r="483" spans="1:22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56"/>
        <v>81.348423194303152</v>
      </c>
      <c r="P483" s="6">
        <f t="shared" si="57"/>
        <v>103.98634590377114</v>
      </c>
      <c r="Q483" t="str">
        <f t="shared" si="58"/>
        <v>theater</v>
      </c>
      <c r="R483" t="str">
        <f t="shared" si="59"/>
        <v>plays</v>
      </c>
      <c r="S483" s="10">
        <f t="shared" si="60"/>
        <v>41913.208333333336</v>
      </c>
      <c r="T483" s="10">
        <f t="shared" si="61"/>
        <v>41955.25</v>
      </c>
      <c r="U483" t="str">
        <f t="shared" si="62"/>
        <v>Oct</v>
      </c>
      <c r="V483">
        <f t="shared" si="63"/>
        <v>2014</v>
      </c>
    </row>
    <row r="484" spans="1:22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56"/>
        <v>16.404761904761905</v>
      </c>
      <c r="P484" s="6">
        <f t="shared" si="57"/>
        <v>76.555555555555557</v>
      </c>
      <c r="Q484" t="str">
        <f t="shared" si="58"/>
        <v>publishing</v>
      </c>
      <c r="R484" t="str">
        <f t="shared" si="59"/>
        <v>fiction</v>
      </c>
      <c r="S484" s="10">
        <f t="shared" si="60"/>
        <v>40963.25</v>
      </c>
      <c r="T484" s="10">
        <f t="shared" si="61"/>
        <v>40974.25</v>
      </c>
      <c r="U484" t="str">
        <f t="shared" si="62"/>
        <v>Feb</v>
      </c>
      <c r="V484">
        <f t="shared" si="63"/>
        <v>2012</v>
      </c>
    </row>
    <row r="485" spans="1:22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56"/>
        <v>52.774617067833695</v>
      </c>
      <c r="P485" s="6">
        <f t="shared" si="57"/>
        <v>87.068592057761734</v>
      </c>
      <c r="Q485" t="str">
        <f t="shared" si="58"/>
        <v>theater</v>
      </c>
      <c r="R485" t="str">
        <f t="shared" si="59"/>
        <v>plays</v>
      </c>
      <c r="S485" s="10">
        <f t="shared" si="60"/>
        <v>43811.25</v>
      </c>
      <c r="T485" s="10">
        <f t="shared" si="61"/>
        <v>43818.25</v>
      </c>
      <c r="U485" t="str">
        <f t="shared" si="62"/>
        <v>Dec</v>
      </c>
      <c r="V485">
        <f t="shared" si="63"/>
        <v>2019</v>
      </c>
    </row>
    <row r="486" spans="1:22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56"/>
        <v>260.20608108108109</v>
      </c>
      <c r="P486" s="6">
        <f t="shared" si="57"/>
        <v>48.99554707379135</v>
      </c>
      <c r="Q486" t="str">
        <f t="shared" si="58"/>
        <v>food</v>
      </c>
      <c r="R486" t="str">
        <f t="shared" si="59"/>
        <v>food trucks</v>
      </c>
      <c r="S486" s="10">
        <f t="shared" si="60"/>
        <v>41855.208333333336</v>
      </c>
      <c r="T486" s="10">
        <f t="shared" si="61"/>
        <v>41904.208333333336</v>
      </c>
      <c r="U486" t="str">
        <f t="shared" si="62"/>
        <v>Aug</v>
      </c>
      <c r="V486">
        <f t="shared" si="63"/>
        <v>2014</v>
      </c>
    </row>
    <row r="487" spans="1:22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56"/>
        <v>30.73289183222958</v>
      </c>
      <c r="P487" s="6">
        <f t="shared" si="57"/>
        <v>42.969135802469133</v>
      </c>
      <c r="Q487" t="str">
        <f t="shared" si="58"/>
        <v>theater</v>
      </c>
      <c r="R487" t="str">
        <f t="shared" si="59"/>
        <v>plays</v>
      </c>
      <c r="S487" s="10">
        <f t="shared" si="60"/>
        <v>43626.208333333328</v>
      </c>
      <c r="T487" s="10">
        <f t="shared" si="61"/>
        <v>43667.208333333328</v>
      </c>
      <c r="U487" t="str">
        <f t="shared" si="62"/>
        <v>Jun</v>
      </c>
      <c r="V487">
        <f t="shared" si="63"/>
        <v>2019</v>
      </c>
    </row>
    <row r="488" spans="1:22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56"/>
        <v>13.5</v>
      </c>
      <c r="P488" s="6">
        <f t="shared" si="57"/>
        <v>33.428571428571431</v>
      </c>
      <c r="Q488" t="str">
        <f t="shared" si="58"/>
        <v>publishing</v>
      </c>
      <c r="R488" t="str">
        <f t="shared" si="59"/>
        <v>translations</v>
      </c>
      <c r="S488" s="10">
        <f t="shared" si="60"/>
        <v>43168.25</v>
      </c>
      <c r="T488" s="10">
        <f t="shared" si="61"/>
        <v>43183.208333333328</v>
      </c>
      <c r="U488" t="str">
        <f t="shared" si="62"/>
        <v>Mar</v>
      </c>
      <c r="V488">
        <f t="shared" si="63"/>
        <v>2018</v>
      </c>
    </row>
    <row r="489" spans="1:22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56"/>
        <v>178.62556663644605</v>
      </c>
      <c r="P489" s="6">
        <f t="shared" si="57"/>
        <v>83.982949701619773</v>
      </c>
      <c r="Q489" t="str">
        <f t="shared" si="58"/>
        <v>theater</v>
      </c>
      <c r="R489" t="str">
        <f t="shared" si="59"/>
        <v>plays</v>
      </c>
      <c r="S489" s="10">
        <f t="shared" si="60"/>
        <v>42845.208333333328</v>
      </c>
      <c r="T489" s="10">
        <f t="shared" si="61"/>
        <v>42878.208333333328</v>
      </c>
      <c r="U489" t="str">
        <f t="shared" si="62"/>
        <v>Apr</v>
      </c>
      <c r="V489">
        <f t="shared" si="63"/>
        <v>2017</v>
      </c>
    </row>
    <row r="490" spans="1:22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56"/>
        <v>220.0566037735849</v>
      </c>
      <c r="P490" s="6">
        <f t="shared" si="57"/>
        <v>101.41739130434783</v>
      </c>
      <c r="Q490" t="str">
        <f t="shared" si="58"/>
        <v>theater</v>
      </c>
      <c r="R490" t="str">
        <f t="shared" si="59"/>
        <v>plays</v>
      </c>
      <c r="S490" s="10">
        <f t="shared" si="60"/>
        <v>42403.25</v>
      </c>
      <c r="T490" s="10">
        <f t="shared" si="61"/>
        <v>42420.25</v>
      </c>
      <c r="U490" t="str">
        <f t="shared" si="62"/>
        <v>Feb</v>
      </c>
      <c r="V490">
        <f t="shared" si="63"/>
        <v>2016</v>
      </c>
    </row>
    <row r="491" spans="1:22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56"/>
        <v>101.5108695652174</v>
      </c>
      <c r="P491" s="6">
        <f t="shared" si="57"/>
        <v>109.87058823529412</v>
      </c>
      <c r="Q491" t="str">
        <f t="shared" si="58"/>
        <v>technology</v>
      </c>
      <c r="R491" t="str">
        <f t="shared" si="59"/>
        <v>wearables</v>
      </c>
      <c r="S491" s="10">
        <f t="shared" si="60"/>
        <v>40406.208333333336</v>
      </c>
      <c r="T491" s="10">
        <f t="shared" si="61"/>
        <v>40411.208333333336</v>
      </c>
      <c r="U491" t="str">
        <f t="shared" si="62"/>
        <v>Aug</v>
      </c>
      <c r="V491">
        <f t="shared" si="63"/>
        <v>2010</v>
      </c>
    </row>
    <row r="492" spans="1:22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56"/>
        <v>191.5</v>
      </c>
      <c r="P492" s="6">
        <f t="shared" si="57"/>
        <v>31.916666666666668</v>
      </c>
      <c r="Q492" t="str">
        <f t="shared" si="58"/>
        <v>journalism</v>
      </c>
      <c r="R492" t="str">
        <f t="shared" si="59"/>
        <v>audio</v>
      </c>
      <c r="S492" s="10">
        <f t="shared" si="60"/>
        <v>43786.25</v>
      </c>
      <c r="T492" s="10">
        <f t="shared" si="61"/>
        <v>43793.25</v>
      </c>
      <c r="U492" t="str">
        <f t="shared" si="62"/>
        <v>Nov</v>
      </c>
      <c r="V492">
        <f t="shared" si="63"/>
        <v>2019</v>
      </c>
    </row>
    <row r="493" spans="1:22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56"/>
        <v>305.34683098591546</v>
      </c>
      <c r="P493" s="6">
        <f t="shared" si="57"/>
        <v>70.993450675399103</v>
      </c>
      <c r="Q493" t="str">
        <f t="shared" si="58"/>
        <v>food</v>
      </c>
      <c r="R493" t="str">
        <f t="shared" si="59"/>
        <v>food trucks</v>
      </c>
      <c r="S493" s="10">
        <f t="shared" si="60"/>
        <v>41456.208333333336</v>
      </c>
      <c r="T493" s="10">
        <f t="shared" si="61"/>
        <v>41482.208333333336</v>
      </c>
      <c r="U493" t="str">
        <f t="shared" si="62"/>
        <v>Jul</v>
      </c>
      <c r="V493">
        <f t="shared" si="63"/>
        <v>2013</v>
      </c>
    </row>
    <row r="494" spans="1:22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56"/>
        <v>23.995287958115181</v>
      </c>
      <c r="P494" s="6">
        <f t="shared" si="57"/>
        <v>77.026890756302521</v>
      </c>
      <c r="Q494" t="str">
        <f t="shared" si="58"/>
        <v>film &amp; video</v>
      </c>
      <c r="R494" t="str">
        <f t="shared" si="59"/>
        <v>shorts</v>
      </c>
      <c r="S494" s="10">
        <f t="shared" si="60"/>
        <v>40336.208333333336</v>
      </c>
      <c r="T494" s="10">
        <f t="shared" si="61"/>
        <v>40371.208333333336</v>
      </c>
      <c r="U494" t="str">
        <f t="shared" si="62"/>
        <v>Jun</v>
      </c>
      <c r="V494">
        <f t="shared" si="63"/>
        <v>2010</v>
      </c>
    </row>
    <row r="495" spans="1:22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56"/>
        <v>723.77777777777771</v>
      </c>
      <c r="P495" s="6">
        <f t="shared" si="57"/>
        <v>101.78125</v>
      </c>
      <c r="Q495" t="str">
        <f t="shared" si="58"/>
        <v>photography</v>
      </c>
      <c r="R495" t="str">
        <f t="shared" si="59"/>
        <v>photography books</v>
      </c>
      <c r="S495" s="10">
        <f t="shared" si="60"/>
        <v>43645.208333333328</v>
      </c>
      <c r="T495" s="10">
        <f t="shared" si="61"/>
        <v>43658.208333333328</v>
      </c>
      <c r="U495" t="str">
        <f t="shared" si="62"/>
        <v>Jun</v>
      </c>
      <c r="V495">
        <f t="shared" si="63"/>
        <v>2019</v>
      </c>
    </row>
    <row r="496" spans="1:22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56"/>
        <v>547.36</v>
      </c>
      <c r="P496" s="6">
        <f t="shared" si="57"/>
        <v>51.059701492537314</v>
      </c>
      <c r="Q496" t="str">
        <f t="shared" si="58"/>
        <v>technology</v>
      </c>
      <c r="R496" t="str">
        <f t="shared" si="59"/>
        <v>wearables</v>
      </c>
      <c r="S496" s="10">
        <f t="shared" si="60"/>
        <v>40990.208333333336</v>
      </c>
      <c r="T496" s="10">
        <f t="shared" si="61"/>
        <v>40991.208333333336</v>
      </c>
      <c r="U496" t="str">
        <f t="shared" si="62"/>
        <v>Mar</v>
      </c>
      <c r="V496">
        <f t="shared" si="63"/>
        <v>2012</v>
      </c>
    </row>
    <row r="497" spans="1:22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56"/>
        <v>414.49999999999994</v>
      </c>
      <c r="P497" s="6">
        <f t="shared" si="57"/>
        <v>68.02051282051282</v>
      </c>
      <c r="Q497" t="str">
        <f t="shared" si="58"/>
        <v>theater</v>
      </c>
      <c r="R497" t="str">
        <f t="shared" si="59"/>
        <v>plays</v>
      </c>
      <c r="S497" s="10">
        <f t="shared" si="60"/>
        <v>41800.208333333336</v>
      </c>
      <c r="T497" s="10">
        <f t="shared" si="61"/>
        <v>41804.208333333336</v>
      </c>
      <c r="U497" t="str">
        <f t="shared" si="62"/>
        <v>Jun</v>
      </c>
      <c r="V497">
        <f t="shared" si="63"/>
        <v>2014</v>
      </c>
    </row>
    <row r="498" spans="1:22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56"/>
        <v>0.90696409140369971</v>
      </c>
      <c r="P498" s="6">
        <f t="shared" si="57"/>
        <v>30.87037037037037</v>
      </c>
      <c r="Q498" t="str">
        <f t="shared" si="58"/>
        <v>film &amp; video</v>
      </c>
      <c r="R498" t="str">
        <f t="shared" si="59"/>
        <v>animation</v>
      </c>
      <c r="S498" s="10">
        <f t="shared" si="60"/>
        <v>42876.208333333328</v>
      </c>
      <c r="T498" s="10">
        <f t="shared" si="61"/>
        <v>42893.208333333328</v>
      </c>
      <c r="U498" t="str">
        <f t="shared" si="62"/>
        <v>May</v>
      </c>
      <c r="V498">
        <f t="shared" si="63"/>
        <v>2017</v>
      </c>
    </row>
    <row r="499" spans="1:22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56"/>
        <v>34.173469387755098</v>
      </c>
      <c r="P499" s="6">
        <f t="shared" si="57"/>
        <v>27.908333333333335</v>
      </c>
      <c r="Q499" t="str">
        <f t="shared" si="58"/>
        <v>technology</v>
      </c>
      <c r="R499" t="str">
        <f t="shared" si="59"/>
        <v>wearables</v>
      </c>
      <c r="S499" s="10">
        <f t="shared" si="60"/>
        <v>42724.25</v>
      </c>
      <c r="T499" s="10">
        <f t="shared" si="61"/>
        <v>42724.25</v>
      </c>
      <c r="U499" t="str">
        <f t="shared" si="62"/>
        <v>Dec</v>
      </c>
      <c r="V499">
        <f t="shared" si="63"/>
        <v>2016</v>
      </c>
    </row>
    <row r="500" spans="1:22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56"/>
        <v>23.948810754912099</v>
      </c>
      <c r="P500" s="6">
        <f t="shared" si="57"/>
        <v>79.994818652849744</v>
      </c>
      <c r="Q500" t="str">
        <f t="shared" si="58"/>
        <v>technology</v>
      </c>
      <c r="R500" t="str">
        <f t="shared" si="59"/>
        <v>web</v>
      </c>
      <c r="S500" s="10">
        <f t="shared" si="60"/>
        <v>42005.25</v>
      </c>
      <c r="T500" s="10">
        <f t="shared" si="61"/>
        <v>42007.25</v>
      </c>
      <c r="U500" t="str">
        <f t="shared" si="62"/>
        <v>Jan</v>
      </c>
      <c r="V500">
        <f t="shared" si="63"/>
        <v>2015</v>
      </c>
    </row>
    <row r="501" spans="1:22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56"/>
        <v>48.072649572649574</v>
      </c>
      <c r="P501" s="6">
        <f t="shared" si="57"/>
        <v>38.003378378378379</v>
      </c>
      <c r="Q501" t="str">
        <f t="shared" si="58"/>
        <v>film &amp; video</v>
      </c>
      <c r="R501" t="str">
        <f t="shared" si="59"/>
        <v>documentary</v>
      </c>
      <c r="S501" s="10">
        <f t="shared" si="60"/>
        <v>42444.208333333328</v>
      </c>
      <c r="T501" s="10">
        <f t="shared" si="61"/>
        <v>42449.208333333328</v>
      </c>
      <c r="U501" t="str">
        <f t="shared" si="62"/>
        <v>Mar</v>
      </c>
      <c r="V501">
        <f t="shared" si="63"/>
        <v>2016</v>
      </c>
    </row>
    <row r="502" spans="1:22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56"/>
        <v>0</v>
      </c>
      <c r="P502" s="6" t="e">
        <f t="shared" si="57"/>
        <v>#DIV/0!</v>
      </c>
      <c r="Q502" t="str">
        <f t="shared" si="58"/>
        <v>theater</v>
      </c>
      <c r="R502" t="str">
        <f t="shared" si="59"/>
        <v>plays</v>
      </c>
      <c r="S502" s="10">
        <f t="shared" si="60"/>
        <v>41395.208333333336</v>
      </c>
      <c r="T502" s="10">
        <f t="shared" si="61"/>
        <v>41423.208333333336</v>
      </c>
      <c r="U502" t="str">
        <f t="shared" si="62"/>
        <v>May</v>
      </c>
      <c r="V502">
        <f t="shared" si="63"/>
        <v>2013</v>
      </c>
    </row>
    <row r="503" spans="1:22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56"/>
        <v>70.145182291666657</v>
      </c>
      <c r="P503" s="6">
        <f t="shared" si="57"/>
        <v>59.990534521158132</v>
      </c>
      <c r="Q503" t="str">
        <f t="shared" si="58"/>
        <v>film &amp; video</v>
      </c>
      <c r="R503" t="str">
        <f t="shared" si="59"/>
        <v>documentary</v>
      </c>
      <c r="S503" s="10">
        <f t="shared" si="60"/>
        <v>41345.208333333336</v>
      </c>
      <c r="T503" s="10">
        <f t="shared" si="61"/>
        <v>41347.208333333336</v>
      </c>
      <c r="U503" t="str">
        <f t="shared" si="62"/>
        <v>Mar</v>
      </c>
      <c r="V503">
        <f t="shared" si="63"/>
        <v>2013</v>
      </c>
    </row>
    <row r="504" spans="1:22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56"/>
        <v>529.92307692307691</v>
      </c>
      <c r="P504" s="6">
        <f t="shared" si="57"/>
        <v>37.037634408602152</v>
      </c>
      <c r="Q504" t="str">
        <f t="shared" si="58"/>
        <v>games</v>
      </c>
      <c r="R504" t="str">
        <f t="shared" si="59"/>
        <v>video games</v>
      </c>
      <c r="S504" s="10">
        <f t="shared" si="60"/>
        <v>41117.208333333336</v>
      </c>
      <c r="T504" s="10">
        <f t="shared" si="61"/>
        <v>41146.208333333336</v>
      </c>
      <c r="U504" t="str">
        <f t="shared" si="62"/>
        <v>Jul</v>
      </c>
      <c r="V504">
        <f t="shared" si="63"/>
        <v>2012</v>
      </c>
    </row>
    <row r="505" spans="1:22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56"/>
        <v>180.32549019607845</v>
      </c>
      <c r="P505" s="6">
        <f t="shared" si="57"/>
        <v>99.963043478260872</v>
      </c>
      <c r="Q505" t="str">
        <f t="shared" si="58"/>
        <v>film &amp; video</v>
      </c>
      <c r="R505" t="str">
        <f t="shared" si="59"/>
        <v>drama</v>
      </c>
      <c r="S505" s="10">
        <f t="shared" si="60"/>
        <v>42186.208333333328</v>
      </c>
      <c r="T505" s="10">
        <f t="shared" si="61"/>
        <v>42206.208333333328</v>
      </c>
      <c r="U505" t="str">
        <f t="shared" si="62"/>
        <v>Jul</v>
      </c>
      <c r="V505">
        <f t="shared" si="63"/>
        <v>2015</v>
      </c>
    </row>
    <row r="506" spans="1:22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56"/>
        <v>92.320000000000007</v>
      </c>
      <c r="P506" s="6">
        <f t="shared" si="57"/>
        <v>111.6774193548387</v>
      </c>
      <c r="Q506" t="str">
        <f t="shared" si="58"/>
        <v>music</v>
      </c>
      <c r="R506" t="str">
        <f t="shared" si="59"/>
        <v>rock</v>
      </c>
      <c r="S506" s="10">
        <f t="shared" si="60"/>
        <v>42142.208333333328</v>
      </c>
      <c r="T506" s="10">
        <f t="shared" si="61"/>
        <v>42143.208333333328</v>
      </c>
      <c r="U506" t="str">
        <f t="shared" si="62"/>
        <v>May</v>
      </c>
      <c r="V506">
        <f t="shared" si="63"/>
        <v>2015</v>
      </c>
    </row>
    <row r="507" spans="1:22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56"/>
        <v>13.901001112347053</v>
      </c>
      <c r="P507" s="6">
        <f t="shared" si="57"/>
        <v>36.014409221902014</v>
      </c>
      <c r="Q507" t="str">
        <f t="shared" si="58"/>
        <v>publishing</v>
      </c>
      <c r="R507" t="str">
        <f t="shared" si="59"/>
        <v>radio &amp; podcasts</v>
      </c>
      <c r="S507" s="10">
        <f t="shared" si="60"/>
        <v>41341.25</v>
      </c>
      <c r="T507" s="10">
        <f t="shared" si="61"/>
        <v>41383.208333333336</v>
      </c>
      <c r="U507" t="str">
        <f t="shared" si="62"/>
        <v>Mar</v>
      </c>
      <c r="V507">
        <f t="shared" si="63"/>
        <v>2013</v>
      </c>
    </row>
    <row r="508" spans="1:22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56"/>
        <v>927.07777777777767</v>
      </c>
      <c r="P508" s="6">
        <f t="shared" si="57"/>
        <v>66.010284810126578</v>
      </c>
      <c r="Q508" t="str">
        <f t="shared" si="58"/>
        <v>theater</v>
      </c>
      <c r="R508" t="str">
        <f t="shared" si="59"/>
        <v>plays</v>
      </c>
      <c r="S508" s="10">
        <f t="shared" si="60"/>
        <v>43062.25</v>
      </c>
      <c r="T508" s="10">
        <f t="shared" si="61"/>
        <v>43079.25</v>
      </c>
      <c r="U508" t="str">
        <f t="shared" si="62"/>
        <v>Nov</v>
      </c>
      <c r="V508">
        <f t="shared" si="63"/>
        <v>2017</v>
      </c>
    </row>
    <row r="509" spans="1:22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56"/>
        <v>39.857142857142861</v>
      </c>
      <c r="P509" s="6">
        <f t="shared" si="57"/>
        <v>44.05263157894737</v>
      </c>
      <c r="Q509" t="str">
        <f t="shared" si="58"/>
        <v>technology</v>
      </c>
      <c r="R509" t="str">
        <f t="shared" si="59"/>
        <v>web</v>
      </c>
      <c r="S509" s="10">
        <f t="shared" si="60"/>
        <v>41373.208333333336</v>
      </c>
      <c r="T509" s="10">
        <f t="shared" si="61"/>
        <v>41422.208333333336</v>
      </c>
      <c r="U509" t="str">
        <f t="shared" si="62"/>
        <v>Apr</v>
      </c>
      <c r="V509">
        <f t="shared" si="63"/>
        <v>2013</v>
      </c>
    </row>
    <row r="510" spans="1:22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56"/>
        <v>112.22929936305732</v>
      </c>
      <c r="P510" s="6">
        <f t="shared" si="57"/>
        <v>52.999726551818434</v>
      </c>
      <c r="Q510" t="str">
        <f t="shared" si="58"/>
        <v>theater</v>
      </c>
      <c r="R510" t="str">
        <f t="shared" si="59"/>
        <v>plays</v>
      </c>
      <c r="S510" s="10">
        <f t="shared" si="60"/>
        <v>43310.208333333328</v>
      </c>
      <c r="T510" s="10">
        <f t="shared" si="61"/>
        <v>43331.208333333328</v>
      </c>
      <c r="U510" t="str">
        <f t="shared" si="62"/>
        <v>Jul</v>
      </c>
      <c r="V510">
        <f t="shared" si="63"/>
        <v>2018</v>
      </c>
    </row>
    <row r="511" spans="1:22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56"/>
        <v>70.925816023738875</v>
      </c>
      <c r="P511" s="6">
        <f t="shared" si="57"/>
        <v>95</v>
      </c>
      <c r="Q511" t="str">
        <f t="shared" si="58"/>
        <v>theater</v>
      </c>
      <c r="R511" t="str">
        <f t="shared" si="59"/>
        <v>plays</v>
      </c>
      <c r="S511" s="10">
        <f t="shared" si="60"/>
        <v>41034.208333333336</v>
      </c>
      <c r="T511" s="10">
        <f t="shared" si="61"/>
        <v>41044.208333333336</v>
      </c>
      <c r="U511" t="str">
        <f t="shared" si="62"/>
        <v>May</v>
      </c>
      <c r="V511">
        <f t="shared" si="63"/>
        <v>2012</v>
      </c>
    </row>
    <row r="512" spans="1:22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56"/>
        <v>119.08974358974358</v>
      </c>
      <c r="P512" s="6">
        <f t="shared" si="57"/>
        <v>70.908396946564892</v>
      </c>
      <c r="Q512" t="str">
        <f t="shared" si="58"/>
        <v>film &amp; video</v>
      </c>
      <c r="R512" t="str">
        <f t="shared" si="59"/>
        <v>drama</v>
      </c>
      <c r="S512" s="10">
        <f t="shared" si="60"/>
        <v>43251.208333333328</v>
      </c>
      <c r="T512" s="10">
        <f t="shared" si="61"/>
        <v>43275.208333333328</v>
      </c>
      <c r="U512" t="str">
        <f t="shared" si="62"/>
        <v>May</v>
      </c>
      <c r="V512">
        <f t="shared" si="63"/>
        <v>2018</v>
      </c>
    </row>
    <row r="513" spans="1:22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56"/>
        <v>24.017591339648174</v>
      </c>
      <c r="P513" s="6">
        <f t="shared" si="57"/>
        <v>98.060773480662988</v>
      </c>
      <c r="Q513" t="str">
        <f t="shared" si="58"/>
        <v>theater</v>
      </c>
      <c r="R513" t="str">
        <f t="shared" si="59"/>
        <v>plays</v>
      </c>
      <c r="S513" s="10">
        <f t="shared" si="60"/>
        <v>43671.208333333328</v>
      </c>
      <c r="T513" s="10">
        <f t="shared" si="61"/>
        <v>43681.208333333328</v>
      </c>
      <c r="U513" t="str">
        <f t="shared" si="62"/>
        <v>Jul</v>
      </c>
      <c r="V513">
        <f t="shared" si="63"/>
        <v>2019</v>
      </c>
    </row>
    <row r="514" spans="1:22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56"/>
        <v>139.31868131868131</v>
      </c>
      <c r="P514" s="6">
        <f t="shared" si="57"/>
        <v>53.046025104602514</v>
      </c>
      <c r="Q514" t="str">
        <f t="shared" si="58"/>
        <v>games</v>
      </c>
      <c r="R514" t="str">
        <f t="shared" si="59"/>
        <v>video games</v>
      </c>
      <c r="S514" s="10">
        <f t="shared" si="60"/>
        <v>41825.208333333336</v>
      </c>
      <c r="T514" s="10">
        <f t="shared" si="61"/>
        <v>41826.208333333336</v>
      </c>
      <c r="U514" t="str">
        <f t="shared" si="62"/>
        <v>Jul</v>
      </c>
      <c r="V514">
        <f t="shared" si="63"/>
        <v>2014</v>
      </c>
    </row>
    <row r="515" spans="1:22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64">(E515/D515)*100</f>
        <v>39.277108433734945</v>
      </c>
      <c r="P515" s="6">
        <f t="shared" ref="P515:P578" si="65">E515/G515</f>
        <v>93.142857142857139</v>
      </c>
      <c r="Q515" t="str">
        <f t="shared" ref="Q515:Q578" si="66">LEFT(N515, SEARCH("/", N515)-1)</f>
        <v>film &amp; video</v>
      </c>
      <c r="R515" t="str">
        <f t="shared" ref="R515:R578" si="67">RIGHT(N515, LEN(N515)-SEARCH("/", N515))</f>
        <v>television</v>
      </c>
      <c r="S515" s="10">
        <f t="shared" ref="S515:S578" si="68">(J515/86400)+DATE(1970,1,1)</f>
        <v>40430.208333333336</v>
      </c>
      <c r="T515" s="10">
        <f t="shared" ref="T515:T578" si="69">(K515/86400)+DATE(1970,1,1)</f>
        <v>40432.208333333336</v>
      </c>
      <c r="U515" t="str">
        <f t="shared" ref="U515:U578" si="70">TEXT(S515, "mmm")</f>
        <v>Sep</v>
      </c>
      <c r="V515">
        <f t="shared" ref="V515:V578" si="71">YEAR(S515)</f>
        <v>2010</v>
      </c>
    </row>
    <row r="516" spans="1:22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64"/>
        <v>22.439077144917089</v>
      </c>
      <c r="P516" s="6">
        <f t="shared" si="65"/>
        <v>58.945075757575758</v>
      </c>
      <c r="Q516" t="str">
        <f t="shared" si="66"/>
        <v>music</v>
      </c>
      <c r="R516" t="str">
        <f t="shared" si="67"/>
        <v>rock</v>
      </c>
      <c r="S516" s="10">
        <f t="shared" si="68"/>
        <v>41614.25</v>
      </c>
      <c r="T516" s="10">
        <f t="shared" si="69"/>
        <v>41619.25</v>
      </c>
      <c r="U516" t="str">
        <f t="shared" si="70"/>
        <v>Dec</v>
      </c>
      <c r="V516">
        <f t="shared" si="71"/>
        <v>2013</v>
      </c>
    </row>
    <row r="517" spans="1:22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64"/>
        <v>55.779069767441861</v>
      </c>
      <c r="P517" s="6">
        <f t="shared" si="65"/>
        <v>36.067669172932334</v>
      </c>
      <c r="Q517" t="str">
        <f t="shared" si="66"/>
        <v>theater</v>
      </c>
      <c r="R517" t="str">
        <f t="shared" si="67"/>
        <v>plays</v>
      </c>
      <c r="S517" s="10">
        <f t="shared" si="68"/>
        <v>40900.25</v>
      </c>
      <c r="T517" s="10">
        <f t="shared" si="69"/>
        <v>40902.25</v>
      </c>
      <c r="U517" t="str">
        <f t="shared" si="70"/>
        <v>Dec</v>
      </c>
      <c r="V517">
        <f t="shared" si="71"/>
        <v>2011</v>
      </c>
    </row>
    <row r="518" spans="1:22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64"/>
        <v>42.523125996810208</v>
      </c>
      <c r="P518" s="6">
        <f t="shared" si="65"/>
        <v>63.030732860520096</v>
      </c>
      <c r="Q518" t="str">
        <f t="shared" si="66"/>
        <v>publishing</v>
      </c>
      <c r="R518" t="str">
        <f t="shared" si="67"/>
        <v>nonfiction</v>
      </c>
      <c r="S518" s="10">
        <f t="shared" si="68"/>
        <v>40396.208333333336</v>
      </c>
      <c r="T518" s="10">
        <f t="shared" si="69"/>
        <v>40434.208333333336</v>
      </c>
      <c r="U518" t="str">
        <f t="shared" si="70"/>
        <v>Aug</v>
      </c>
      <c r="V518">
        <f t="shared" si="71"/>
        <v>2010</v>
      </c>
    </row>
    <row r="519" spans="1:22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64"/>
        <v>112.00000000000001</v>
      </c>
      <c r="P519" s="6">
        <f t="shared" si="65"/>
        <v>84.717948717948715</v>
      </c>
      <c r="Q519" t="str">
        <f t="shared" si="66"/>
        <v>food</v>
      </c>
      <c r="R519" t="str">
        <f t="shared" si="67"/>
        <v>food trucks</v>
      </c>
      <c r="S519" s="10">
        <f t="shared" si="68"/>
        <v>42860.208333333328</v>
      </c>
      <c r="T519" s="10">
        <f t="shared" si="69"/>
        <v>42865.208333333328</v>
      </c>
      <c r="U519" t="str">
        <f t="shared" si="70"/>
        <v>May</v>
      </c>
      <c r="V519">
        <f t="shared" si="71"/>
        <v>2017</v>
      </c>
    </row>
    <row r="520" spans="1:22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64"/>
        <v>7.0681818181818183</v>
      </c>
      <c r="P520" s="6">
        <f t="shared" si="65"/>
        <v>62.2</v>
      </c>
      <c r="Q520" t="str">
        <f t="shared" si="66"/>
        <v>film &amp; video</v>
      </c>
      <c r="R520" t="str">
        <f t="shared" si="67"/>
        <v>animation</v>
      </c>
      <c r="S520" s="10">
        <f t="shared" si="68"/>
        <v>43154.25</v>
      </c>
      <c r="T520" s="10">
        <f t="shared" si="69"/>
        <v>43156.25</v>
      </c>
      <c r="U520" t="str">
        <f t="shared" si="70"/>
        <v>Feb</v>
      </c>
      <c r="V520">
        <f t="shared" si="71"/>
        <v>2018</v>
      </c>
    </row>
    <row r="521" spans="1:22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64"/>
        <v>101.74563871693867</v>
      </c>
      <c r="P521" s="6">
        <f t="shared" si="65"/>
        <v>101.97518330513255</v>
      </c>
      <c r="Q521" t="str">
        <f t="shared" si="66"/>
        <v>music</v>
      </c>
      <c r="R521" t="str">
        <f t="shared" si="67"/>
        <v>rock</v>
      </c>
      <c r="S521" s="10">
        <f t="shared" si="68"/>
        <v>42012.25</v>
      </c>
      <c r="T521" s="10">
        <f t="shared" si="69"/>
        <v>42026.25</v>
      </c>
      <c r="U521" t="str">
        <f t="shared" si="70"/>
        <v>Jan</v>
      </c>
      <c r="V521">
        <f t="shared" si="71"/>
        <v>2015</v>
      </c>
    </row>
    <row r="522" spans="1:22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64"/>
        <v>425.75</v>
      </c>
      <c r="P522" s="6">
        <f t="shared" si="65"/>
        <v>106.4375</v>
      </c>
      <c r="Q522" t="str">
        <f t="shared" si="66"/>
        <v>theater</v>
      </c>
      <c r="R522" t="str">
        <f t="shared" si="67"/>
        <v>plays</v>
      </c>
      <c r="S522" s="10">
        <f t="shared" si="68"/>
        <v>43574.208333333328</v>
      </c>
      <c r="T522" s="10">
        <f t="shared" si="69"/>
        <v>43577.208333333328</v>
      </c>
      <c r="U522" t="str">
        <f t="shared" si="70"/>
        <v>Apr</v>
      </c>
      <c r="V522">
        <f t="shared" si="71"/>
        <v>2019</v>
      </c>
    </row>
    <row r="523" spans="1:22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64"/>
        <v>145.53947368421052</v>
      </c>
      <c r="P523" s="6">
        <f t="shared" si="65"/>
        <v>29.975609756097562</v>
      </c>
      <c r="Q523" t="str">
        <f t="shared" si="66"/>
        <v>film &amp; video</v>
      </c>
      <c r="R523" t="str">
        <f t="shared" si="67"/>
        <v>drama</v>
      </c>
      <c r="S523" s="10">
        <f t="shared" si="68"/>
        <v>42605.208333333328</v>
      </c>
      <c r="T523" s="10">
        <f t="shared" si="69"/>
        <v>42611.208333333328</v>
      </c>
      <c r="U523" t="str">
        <f t="shared" si="70"/>
        <v>Aug</v>
      </c>
      <c r="V523">
        <f t="shared" si="71"/>
        <v>2016</v>
      </c>
    </row>
    <row r="524" spans="1:22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64"/>
        <v>32.453465346534657</v>
      </c>
      <c r="P524" s="6">
        <f t="shared" si="65"/>
        <v>85.806282722513089</v>
      </c>
      <c r="Q524" t="str">
        <f t="shared" si="66"/>
        <v>film &amp; video</v>
      </c>
      <c r="R524" t="str">
        <f t="shared" si="67"/>
        <v>shorts</v>
      </c>
      <c r="S524" s="10">
        <f t="shared" si="68"/>
        <v>41093.208333333336</v>
      </c>
      <c r="T524" s="10">
        <f t="shared" si="69"/>
        <v>41105.208333333336</v>
      </c>
      <c r="U524" t="str">
        <f t="shared" si="70"/>
        <v>Jul</v>
      </c>
      <c r="V524">
        <f t="shared" si="71"/>
        <v>2012</v>
      </c>
    </row>
    <row r="525" spans="1:22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64"/>
        <v>700.33333333333326</v>
      </c>
      <c r="P525" s="6">
        <f t="shared" si="65"/>
        <v>70.82022471910112</v>
      </c>
      <c r="Q525" t="str">
        <f t="shared" si="66"/>
        <v>film &amp; video</v>
      </c>
      <c r="R525" t="str">
        <f t="shared" si="67"/>
        <v>shorts</v>
      </c>
      <c r="S525" s="10">
        <f t="shared" si="68"/>
        <v>40241.25</v>
      </c>
      <c r="T525" s="10">
        <f t="shared" si="69"/>
        <v>40246.25</v>
      </c>
      <c r="U525" t="str">
        <f t="shared" si="70"/>
        <v>Mar</v>
      </c>
      <c r="V525">
        <f t="shared" si="71"/>
        <v>2010</v>
      </c>
    </row>
    <row r="526" spans="1:22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64"/>
        <v>83.904860392967933</v>
      </c>
      <c r="P526" s="6">
        <f t="shared" si="65"/>
        <v>40.998484082870135</v>
      </c>
      <c r="Q526" t="str">
        <f t="shared" si="66"/>
        <v>theater</v>
      </c>
      <c r="R526" t="str">
        <f t="shared" si="67"/>
        <v>plays</v>
      </c>
      <c r="S526" s="10">
        <f t="shared" si="68"/>
        <v>40294.208333333336</v>
      </c>
      <c r="T526" s="10">
        <f t="shared" si="69"/>
        <v>40307.208333333336</v>
      </c>
      <c r="U526" t="str">
        <f t="shared" si="70"/>
        <v>Apr</v>
      </c>
      <c r="V526">
        <f t="shared" si="71"/>
        <v>2010</v>
      </c>
    </row>
    <row r="527" spans="1:22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64"/>
        <v>84.19047619047619</v>
      </c>
      <c r="P527" s="6">
        <f t="shared" si="65"/>
        <v>28.063492063492063</v>
      </c>
      <c r="Q527" t="str">
        <f t="shared" si="66"/>
        <v>technology</v>
      </c>
      <c r="R527" t="str">
        <f t="shared" si="67"/>
        <v>wearables</v>
      </c>
      <c r="S527" s="10">
        <f t="shared" si="68"/>
        <v>40505.25</v>
      </c>
      <c r="T527" s="10">
        <f t="shared" si="69"/>
        <v>40509.25</v>
      </c>
      <c r="U527" t="str">
        <f t="shared" si="70"/>
        <v>Nov</v>
      </c>
      <c r="V527">
        <f t="shared" si="71"/>
        <v>2010</v>
      </c>
    </row>
    <row r="528" spans="1:22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64"/>
        <v>155.95180722891567</v>
      </c>
      <c r="P528" s="6">
        <f t="shared" si="65"/>
        <v>88.054421768707485</v>
      </c>
      <c r="Q528" t="str">
        <f t="shared" si="66"/>
        <v>theater</v>
      </c>
      <c r="R528" t="str">
        <f t="shared" si="67"/>
        <v>plays</v>
      </c>
      <c r="S528" s="10">
        <f t="shared" si="68"/>
        <v>42364.25</v>
      </c>
      <c r="T528" s="10">
        <f t="shared" si="69"/>
        <v>42401.25</v>
      </c>
      <c r="U528" t="str">
        <f t="shared" si="70"/>
        <v>Dec</v>
      </c>
      <c r="V528">
        <f t="shared" si="71"/>
        <v>2015</v>
      </c>
    </row>
    <row r="529" spans="1:22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64"/>
        <v>99.619450317124731</v>
      </c>
      <c r="P529" s="6">
        <f t="shared" si="65"/>
        <v>31</v>
      </c>
      <c r="Q529" t="str">
        <f t="shared" si="66"/>
        <v>film &amp; video</v>
      </c>
      <c r="R529" t="str">
        <f t="shared" si="67"/>
        <v>animation</v>
      </c>
      <c r="S529" s="10">
        <f t="shared" si="68"/>
        <v>42405.25</v>
      </c>
      <c r="T529" s="10">
        <f t="shared" si="69"/>
        <v>42441.25</v>
      </c>
      <c r="U529" t="str">
        <f t="shared" si="70"/>
        <v>Feb</v>
      </c>
      <c r="V529">
        <f t="shared" si="71"/>
        <v>2016</v>
      </c>
    </row>
    <row r="530" spans="1:22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64"/>
        <v>80.300000000000011</v>
      </c>
      <c r="P530" s="6">
        <f t="shared" si="65"/>
        <v>90.337500000000006</v>
      </c>
      <c r="Q530" t="str">
        <f t="shared" si="66"/>
        <v>music</v>
      </c>
      <c r="R530" t="str">
        <f t="shared" si="67"/>
        <v>indie rock</v>
      </c>
      <c r="S530" s="10">
        <f t="shared" si="68"/>
        <v>41601.25</v>
      </c>
      <c r="T530" s="10">
        <f t="shared" si="69"/>
        <v>41646.25</v>
      </c>
      <c r="U530" t="str">
        <f t="shared" si="70"/>
        <v>Nov</v>
      </c>
      <c r="V530">
        <f t="shared" si="71"/>
        <v>2013</v>
      </c>
    </row>
    <row r="531" spans="1:22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64"/>
        <v>11.254901960784313</v>
      </c>
      <c r="P531" s="6">
        <f t="shared" si="65"/>
        <v>63.777777777777779</v>
      </c>
      <c r="Q531" t="str">
        <f t="shared" si="66"/>
        <v>games</v>
      </c>
      <c r="R531" t="str">
        <f t="shared" si="67"/>
        <v>video games</v>
      </c>
      <c r="S531" s="10">
        <f t="shared" si="68"/>
        <v>41769.208333333336</v>
      </c>
      <c r="T531" s="10">
        <f t="shared" si="69"/>
        <v>41797.208333333336</v>
      </c>
      <c r="U531" t="str">
        <f t="shared" si="70"/>
        <v>May</v>
      </c>
      <c r="V531">
        <f t="shared" si="71"/>
        <v>2014</v>
      </c>
    </row>
    <row r="532" spans="1:22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64"/>
        <v>91.740952380952379</v>
      </c>
      <c r="P532" s="6">
        <f t="shared" si="65"/>
        <v>53.995515695067262</v>
      </c>
      <c r="Q532" t="str">
        <f t="shared" si="66"/>
        <v>publishing</v>
      </c>
      <c r="R532" t="str">
        <f t="shared" si="67"/>
        <v>fiction</v>
      </c>
      <c r="S532" s="10">
        <f t="shared" si="68"/>
        <v>40421.208333333336</v>
      </c>
      <c r="T532" s="10">
        <f t="shared" si="69"/>
        <v>40435.208333333336</v>
      </c>
      <c r="U532" t="str">
        <f t="shared" si="70"/>
        <v>Aug</v>
      </c>
      <c r="V532">
        <f t="shared" si="71"/>
        <v>2010</v>
      </c>
    </row>
    <row r="533" spans="1:22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64"/>
        <v>95.521156936261391</v>
      </c>
      <c r="P533" s="6">
        <f t="shared" si="65"/>
        <v>48.993956043956047</v>
      </c>
      <c r="Q533" t="str">
        <f t="shared" si="66"/>
        <v>games</v>
      </c>
      <c r="R533" t="str">
        <f t="shared" si="67"/>
        <v>video games</v>
      </c>
      <c r="S533" s="10">
        <f t="shared" si="68"/>
        <v>41589.25</v>
      </c>
      <c r="T533" s="10">
        <f t="shared" si="69"/>
        <v>41645.25</v>
      </c>
      <c r="U533" t="str">
        <f t="shared" si="70"/>
        <v>Nov</v>
      </c>
      <c r="V533">
        <f t="shared" si="71"/>
        <v>2013</v>
      </c>
    </row>
    <row r="534" spans="1:22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64"/>
        <v>502.87499999999994</v>
      </c>
      <c r="P534" s="6">
        <f t="shared" si="65"/>
        <v>63.857142857142854</v>
      </c>
      <c r="Q534" t="str">
        <f t="shared" si="66"/>
        <v>theater</v>
      </c>
      <c r="R534" t="str">
        <f t="shared" si="67"/>
        <v>plays</v>
      </c>
      <c r="S534" s="10">
        <f t="shared" si="68"/>
        <v>43125.25</v>
      </c>
      <c r="T534" s="10">
        <f t="shared" si="69"/>
        <v>43126.25</v>
      </c>
      <c r="U534" t="str">
        <f t="shared" si="70"/>
        <v>Jan</v>
      </c>
      <c r="V534">
        <f t="shared" si="71"/>
        <v>2018</v>
      </c>
    </row>
    <row r="535" spans="1:22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64"/>
        <v>159.24394463667818</v>
      </c>
      <c r="P535" s="6">
        <f t="shared" si="65"/>
        <v>82.996393146979258</v>
      </c>
      <c r="Q535" t="str">
        <f t="shared" si="66"/>
        <v>music</v>
      </c>
      <c r="R535" t="str">
        <f t="shared" si="67"/>
        <v>indie rock</v>
      </c>
      <c r="S535" s="10">
        <f t="shared" si="68"/>
        <v>41479.208333333336</v>
      </c>
      <c r="T535" s="10">
        <f t="shared" si="69"/>
        <v>41515.208333333336</v>
      </c>
      <c r="U535" t="str">
        <f t="shared" si="70"/>
        <v>Jul</v>
      </c>
      <c r="V535">
        <f t="shared" si="71"/>
        <v>2013</v>
      </c>
    </row>
    <row r="536" spans="1:22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64"/>
        <v>15.022446689113355</v>
      </c>
      <c r="P536" s="6">
        <f t="shared" si="65"/>
        <v>55.08230452674897</v>
      </c>
      <c r="Q536" t="str">
        <f t="shared" si="66"/>
        <v>film &amp; video</v>
      </c>
      <c r="R536" t="str">
        <f t="shared" si="67"/>
        <v>drama</v>
      </c>
      <c r="S536" s="10">
        <f t="shared" si="68"/>
        <v>43329.208333333328</v>
      </c>
      <c r="T536" s="10">
        <f t="shared" si="69"/>
        <v>43330.208333333328</v>
      </c>
      <c r="U536" t="str">
        <f t="shared" si="70"/>
        <v>Aug</v>
      </c>
      <c r="V536">
        <f t="shared" si="71"/>
        <v>2018</v>
      </c>
    </row>
    <row r="537" spans="1:22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64"/>
        <v>482.03846153846149</v>
      </c>
      <c r="P537" s="6">
        <f t="shared" si="65"/>
        <v>62.044554455445542</v>
      </c>
      <c r="Q537" t="str">
        <f t="shared" si="66"/>
        <v>theater</v>
      </c>
      <c r="R537" t="str">
        <f t="shared" si="67"/>
        <v>plays</v>
      </c>
      <c r="S537" s="10">
        <f t="shared" si="68"/>
        <v>43259.208333333328</v>
      </c>
      <c r="T537" s="10">
        <f t="shared" si="69"/>
        <v>43261.208333333328</v>
      </c>
      <c r="U537" t="str">
        <f t="shared" si="70"/>
        <v>Jun</v>
      </c>
      <c r="V537">
        <f t="shared" si="71"/>
        <v>2018</v>
      </c>
    </row>
    <row r="538" spans="1:22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64"/>
        <v>149.96938775510205</v>
      </c>
      <c r="P538" s="6">
        <f t="shared" si="65"/>
        <v>104.97857142857143</v>
      </c>
      <c r="Q538" t="str">
        <f t="shared" si="66"/>
        <v>publishing</v>
      </c>
      <c r="R538" t="str">
        <f t="shared" si="67"/>
        <v>fiction</v>
      </c>
      <c r="S538" s="10">
        <f t="shared" si="68"/>
        <v>40414.208333333336</v>
      </c>
      <c r="T538" s="10">
        <f t="shared" si="69"/>
        <v>40440.208333333336</v>
      </c>
      <c r="U538" t="str">
        <f t="shared" si="70"/>
        <v>Aug</v>
      </c>
      <c r="V538">
        <f t="shared" si="71"/>
        <v>2010</v>
      </c>
    </row>
    <row r="539" spans="1:22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64"/>
        <v>117.22156398104266</v>
      </c>
      <c r="P539" s="6">
        <f t="shared" si="65"/>
        <v>94.044676806083643</v>
      </c>
      <c r="Q539" t="str">
        <f t="shared" si="66"/>
        <v>film &amp; video</v>
      </c>
      <c r="R539" t="str">
        <f t="shared" si="67"/>
        <v>documentary</v>
      </c>
      <c r="S539" s="10">
        <f t="shared" si="68"/>
        <v>43342.208333333328</v>
      </c>
      <c r="T539" s="10">
        <f t="shared" si="69"/>
        <v>43365.208333333328</v>
      </c>
      <c r="U539" t="str">
        <f t="shared" si="70"/>
        <v>Aug</v>
      </c>
      <c r="V539">
        <f t="shared" si="71"/>
        <v>2018</v>
      </c>
    </row>
    <row r="540" spans="1:22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64"/>
        <v>37.695968274950431</v>
      </c>
      <c r="P540" s="6">
        <f t="shared" si="65"/>
        <v>44.007716049382715</v>
      </c>
      <c r="Q540" t="str">
        <f t="shared" si="66"/>
        <v>games</v>
      </c>
      <c r="R540" t="str">
        <f t="shared" si="67"/>
        <v>mobile games</v>
      </c>
      <c r="S540" s="10">
        <f t="shared" si="68"/>
        <v>41539.208333333336</v>
      </c>
      <c r="T540" s="10">
        <f t="shared" si="69"/>
        <v>41555.208333333336</v>
      </c>
      <c r="U540" t="str">
        <f t="shared" si="70"/>
        <v>Sep</v>
      </c>
      <c r="V540">
        <f t="shared" si="71"/>
        <v>2013</v>
      </c>
    </row>
    <row r="541" spans="1:22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64"/>
        <v>72.653061224489804</v>
      </c>
      <c r="P541" s="6">
        <f t="shared" si="65"/>
        <v>92.467532467532465</v>
      </c>
      <c r="Q541" t="str">
        <f t="shared" si="66"/>
        <v>food</v>
      </c>
      <c r="R541" t="str">
        <f t="shared" si="67"/>
        <v>food trucks</v>
      </c>
      <c r="S541" s="10">
        <f t="shared" si="68"/>
        <v>43647.208333333328</v>
      </c>
      <c r="T541" s="10">
        <f t="shared" si="69"/>
        <v>43653.208333333328</v>
      </c>
      <c r="U541" t="str">
        <f t="shared" si="70"/>
        <v>Jul</v>
      </c>
      <c r="V541">
        <f t="shared" si="71"/>
        <v>2019</v>
      </c>
    </row>
    <row r="542" spans="1:22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64"/>
        <v>265.98113207547169</v>
      </c>
      <c r="P542" s="6">
        <f t="shared" si="65"/>
        <v>57.072874493927124</v>
      </c>
      <c r="Q542" t="str">
        <f t="shared" si="66"/>
        <v>photography</v>
      </c>
      <c r="R542" t="str">
        <f t="shared" si="67"/>
        <v>photography books</v>
      </c>
      <c r="S542" s="10">
        <f t="shared" si="68"/>
        <v>43225.208333333328</v>
      </c>
      <c r="T542" s="10">
        <f t="shared" si="69"/>
        <v>43247.208333333328</v>
      </c>
      <c r="U542" t="str">
        <f t="shared" si="70"/>
        <v>May</v>
      </c>
      <c r="V542">
        <f t="shared" si="71"/>
        <v>2018</v>
      </c>
    </row>
    <row r="543" spans="1:22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64"/>
        <v>24.205617977528089</v>
      </c>
      <c r="P543" s="6">
        <f t="shared" si="65"/>
        <v>109.07848101265823</v>
      </c>
      <c r="Q543" t="str">
        <f t="shared" si="66"/>
        <v>games</v>
      </c>
      <c r="R543" t="str">
        <f t="shared" si="67"/>
        <v>mobile games</v>
      </c>
      <c r="S543" s="10">
        <f t="shared" si="68"/>
        <v>42165.208333333328</v>
      </c>
      <c r="T543" s="10">
        <f t="shared" si="69"/>
        <v>42191.208333333328</v>
      </c>
      <c r="U543" t="str">
        <f t="shared" si="70"/>
        <v>Jun</v>
      </c>
      <c r="V543">
        <f t="shared" si="71"/>
        <v>2015</v>
      </c>
    </row>
    <row r="544" spans="1:22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64"/>
        <v>2.5064935064935066</v>
      </c>
      <c r="P544" s="6">
        <f t="shared" si="65"/>
        <v>39.387755102040813</v>
      </c>
      <c r="Q544" t="str">
        <f t="shared" si="66"/>
        <v>music</v>
      </c>
      <c r="R544" t="str">
        <f t="shared" si="67"/>
        <v>indie rock</v>
      </c>
      <c r="S544" s="10">
        <f t="shared" si="68"/>
        <v>42391.25</v>
      </c>
      <c r="T544" s="10">
        <f t="shared" si="69"/>
        <v>42421.25</v>
      </c>
      <c r="U544" t="str">
        <f t="shared" si="70"/>
        <v>Jan</v>
      </c>
      <c r="V544">
        <f t="shared" si="71"/>
        <v>2016</v>
      </c>
    </row>
    <row r="545" spans="1:22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64"/>
        <v>16.329799764428738</v>
      </c>
      <c r="P545" s="6">
        <f t="shared" si="65"/>
        <v>77.022222222222226</v>
      </c>
      <c r="Q545" t="str">
        <f t="shared" si="66"/>
        <v>games</v>
      </c>
      <c r="R545" t="str">
        <f t="shared" si="67"/>
        <v>video games</v>
      </c>
      <c r="S545" s="10">
        <f t="shared" si="68"/>
        <v>41528.208333333336</v>
      </c>
      <c r="T545" s="10">
        <f t="shared" si="69"/>
        <v>41543.208333333336</v>
      </c>
      <c r="U545" t="str">
        <f t="shared" si="70"/>
        <v>Sep</v>
      </c>
      <c r="V545">
        <f t="shared" si="71"/>
        <v>2013</v>
      </c>
    </row>
    <row r="546" spans="1:22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64"/>
        <v>276.5</v>
      </c>
      <c r="P546" s="6">
        <f t="shared" si="65"/>
        <v>92.166666666666671</v>
      </c>
      <c r="Q546" t="str">
        <f t="shared" si="66"/>
        <v>music</v>
      </c>
      <c r="R546" t="str">
        <f t="shared" si="67"/>
        <v>rock</v>
      </c>
      <c r="S546" s="10">
        <f t="shared" si="68"/>
        <v>42377.25</v>
      </c>
      <c r="T546" s="10">
        <f t="shared" si="69"/>
        <v>42390.25</v>
      </c>
      <c r="U546" t="str">
        <f t="shared" si="70"/>
        <v>Jan</v>
      </c>
      <c r="V546">
        <f t="shared" si="71"/>
        <v>2016</v>
      </c>
    </row>
    <row r="547" spans="1:22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64"/>
        <v>88.803571428571431</v>
      </c>
      <c r="P547" s="6">
        <f t="shared" si="65"/>
        <v>61.007063197026021</v>
      </c>
      <c r="Q547" t="str">
        <f t="shared" si="66"/>
        <v>theater</v>
      </c>
      <c r="R547" t="str">
        <f t="shared" si="67"/>
        <v>plays</v>
      </c>
      <c r="S547" s="10">
        <f t="shared" si="68"/>
        <v>43824.25</v>
      </c>
      <c r="T547" s="10">
        <f t="shared" si="69"/>
        <v>43844.25</v>
      </c>
      <c r="U547" t="str">
        <f t="shared" si="70"/>
        <v>Dec</v>
      </c>
      <c r="V547">
        <f t="shared" si="71"/>
        <v>2019</v>
      </c>
    </row>
    <row r="548" spans="1:22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64"/>
        <v>163.57142857142856</v>
      </c>
      <c r="P548" s="6">
        <f t="shared" si="65"/>
        <v>78.068181818181813</v>
      </c>
      <c r="Q548" t="str">
        <f t="shared" si="66"/>
        <v>theater</v>
      </c>
      <c r="R548" t="str">
        <f t="shared" si="67"/>
        <v>plays</v>
      </c>
      <c r="S548" s="10">
        <f t="shared" si="68"/>
        <v>43360.208333333328</v>
      </c>
      <c r="T548" s="10">
        <f t="shared" si="69"/>
        <v>43363.208333333328</v>
      </c>
      <c r="U548" t="str">
        <f t="shared" si="70"/>
        <v>Sep</v>
      </c>
      <c r="V548">
        <f t="shared" si="71"/>
        <v>2018</v>
      </c>
    </row>
    <row r="549" spans="1:22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64"/>
        <v>969</v>
      </c>
      <c r="P549" s="6">
        <f t="shared" si="65"/>
        <v>80.75</v>
      </c>
      <c r="Q549" t="str">
        <f t="shared" si="66"/>
        <v>film &amp; video</v>
      </c>
      <c r="R549" t="str">
        <f t="shared" si="67"/>
        <v>drama</v>
      </c>
      <c r="S549" s="10">
        <f t="shared" si="68"/>
        <v>42029.25</v>
      </c>
      <c r="T549" s="10">
        <f t="shared" si="69"/>
        <v>42041.25</v>
      </c>
      <c r="U549" t="str">
        <f t="shared" si="70"/>
        <v>Jan</v>
      </c>
      <c r="V549">
        <f t="shared" si="71"/>
        <v>2015</v>
      </c>
    </row>
    <row r="550" spans="1:22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64"/>
        <v>270.91376701966715</v>
      </c>
      <c r="P550" s="6">
        <f t="shared" si="65"/>
        <v>59.991289782244557</v>
      </c>
      <c r="Q550" t="str">
        <f t="shared" si="66"/>
        <v>theater</v>
      </c>
      <c r="R550" t="str">
        <f t="shared" si="67"/>
        <v>plays</v>
      </c>
      <c r="S550" s="10">
        <f t="shared" si="68"/>
        <v>42461.208333333328</v>
      </c>
      <c r="T550" s="10">
        <f t="shared" si="69"/>
        <v>42474.208333333328</v>
      </c>
      <c r="U550" t="str">
        <f t="shared" si="70"/>
        <v>Apr</v>
      </c>
      <c r="V550">
        <f t="shared" si="71"/>
        <v>2016</v>
      </c>
    </row>
    <row r="551" spans="1:22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64"/>
        <v>284.21355932203392</v>
      </c>
      <c r="P551" s="6">
        <f t="shared" si="65"/>
        <v>110.03018372703411</v>
      </c>
      <c r="Q551" t="str">
        <f t="shared" si="66"/>
        <v>technology</v>
      </c>
      <c r="R551" t="str">
        <f t="shared" si="67"/>
        <v>wearables</v>
      </c>
      <c r="S551" s="10">
        <f t="shared" si="68"/>
        <v>41422.208333333336</v>
      </c>
      <c r="T551" s="10">
        <f t="shared" si="69"/>
        <v>41431.208333333336</v>
      </c>
      <c r="U551" t="str">
        <f t="shared" si="70"/>
        <v>May</v>
      </c>
      <c r="V551">
        <f t="shared" si="71"/>
        <v>2013</v>
      </c>
    </row>
    <row r="552" spans="1:22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64"/>
        <v>4</v>
      </c>
      <c r="P552" s="6">
        <f t="shared" si="65"/>
        <v>4</v>
      </c>
      <c r="Q552" t="str">
        <f t="shared" si="66"/>
        <v>music</v>
      </c>
      <c r="R552" t="str">
        <f t="shared" si="67"/>
        <v>indie rock</v>
      </c>
      <c r="S552" s="10">
        <f t="shared" si="68"/>
        <v>40968.25</v>
      </c>
      <c r="T552" s="10">
        <f t="shared" si="69"/>
        <v>40989.208333333336</v>
      </c>
      <c r="U552" t="str">
        <f t="shared" si="70"/>
        <v>Feb</v>
      </c>
      <c r="V552">
        <f t="shared" si="71"/>
        <v>2012</v>
      </c>
    </row>
    <row r="553" spans="1:22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64"/>
        <v>58.6329816768462</v>
      </c>
      <c r="P553" s="6">
        <f t="shared" si="65"/>
        <v>37.99856063332134</v>
      </c>
      <c r="Q553" t="str">
        <f t="shared" si="66"/>
        <v>technology</v>
      </c>
      <c r="R553" t="str">
        <f t="shared" si="67"/>
        <v>web</v>
      </c>
      <c r="S553" s="10">
        <f t="shared" si="68"/>
        <v>41993.25</v>
      </c>
      <c r="T553" s="10">
        <f t="shared" si="69"/>
        <v>42033.25</v>
      </c>
      <c r="U553" t="str">
        <f t="shared" si="70"/>
        <v>Dec</v>
      </c>
      <c r="V553">
        <f t="shared" si="71"/>
        <v>2014</v>
      </c>
    </row>
    <row r="554" spans="1:22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64"/>
        <v>98.51111111111112</v>
      </c>
      <c r="P554" s="6">
        <f t="shared" si="65"/>
        <v>96.369565217391298</v>
      </c>
      <c r="Q554" t="str">
        <f t="shared" si="66"/>
        <v>theater</v>
      </c>
      <c r="R554" t="str">
        <f t="shared" si="67"/>
        <v>plays</v>
      </c>
      <c r="S554" s="10">
        <f t="shared" si="68"/>
        <v>42700.25</v>
      </c>
      <c r="T554" s="10">
        <f t="shared" si="69"/>
        <v>42702.25</v>
      </c>
      <c r="U554" t="str">
        <f t="shared" si="70"/>
        <v>Nov</v>
      </c>
      <c r="V554">
        <f t="shared" si="71"/>
        <v>2016</v>
      </c>
    </row>
    <row r="555" spans="1:22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64"/>
        <v>43.975381008206334</v>
      </c>
      <c r="P555" s="6">
        <f t="shared" si="65"/>
        <v>72.978599221789878</v>
      </c>
      <c r="Q555" t="str">
        <f t="shared" si="66"/>
        <v>music</v>
      </c>
      <c r="R555" t="str">
        <f t="shared" si="67"/>
        <v>rock</v>
      </c>
      <c r="S555" s="10">
        <f t="shared" si="68"/>
        <v>40545.25</v>
      </c>
      <c r="T555" s="10">
        <f t="shared" si="69"/>
        <v>40546.25</v>
      </c>
      <c r="U555" t="str">
        <f t="shared" si="70"/>
        <v>Jan</v>
      </c>
      <c r="V555">
        <f t="shared" si="71"/>
        <v>2011</v>
      </c>
    </row>
    <row r="556" spans="1:22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64"/>
        <v>151.66315789473683</v>
      </c>
      <c r="P556" s="6">
        <f t="shared" si="65"/>
        <v>26.007220216606498</v>
      </c>
      <c r="Q556" t="str">
        <f t="shared" si="66"/>
        <v>music</v>
      </c>
      <c r="R556" t="str">
        <f t="shared" si="67"/>
        <v>indie rock</v>
      </c>
      <c r="S556" s="10">
        <f t="shared" si="68"/>
        <v>42723.25</v>
      </c>
      <c r="T556" s="10">
        <f t="shared" si="69"/>
        <v>42729.25</v>
      </c>
      <c r="U556" t="str">
        <f t="shared" si="70"/>
        <v>Dec</v>
      </c>
      <c r="V556">
        <f t="shared" si="71"/>
        <v>2016</v>
      </c>
    </row>
    <row r="557" spans="1:22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64"/>
        <v>223.63492063492063</v>
      </c>
      <c r="P557" s="6">
        <f t="shared" si="65"/>
        <v>104.36296296296297</v>
      </c>
      <c r="Q557" t="str">
        <f t="shared" si="66"/>
        <v>music</v>
      </c>
      <c r="R557" t="str">
        <f t="shared" si="67"/>
        <v>rock</v>
      </c>
      <c r="S557" s="10">
        <f t="shared" si="68"/>
        <v>41731.208333333336</v>
      </c>
      <c r="T557" s="10">
        <f t="shared" si="69"/>
        <v>41762.208333333336</v>
      </c>
      <c r="U557" t="str">
        <f t="shared" si="70"/>
        <v>Apr</v>
      </c>
      <c r="V557">
        <f t="shared" si="71"/>
        <v>2014</v>
      </c>
    </row>
    <row r="558" spans="1:22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64"/>
        <v>239.75</v>
      </c>
      <c r="P558" s="6">
        <f t="shared" si="65"/>
        <v>102.18852459016394</v>
      </c>
      <c r="Q558" t="str">
        <f t="shared" si="66"/>
        <v>publishing</v>
      </c>
      <c r="R558" t="str">
        <f t="shared" si="67"/>
        <v>translations</v>
      </c>
      <c r="S558" s="10">
        <f t="shared" si="68"/>
        <v>40792.208333333336</v>
      </c>
      <c r="T558" s="10">
        <f t="shared" si="69"/>
        <v>40799.208333333336</v>
      </c>
      <c r="U558" t="str">
        <f t="shared" si="70"/>
        <v>Sep</v>
      </c>
      <c r="V558">
        <f t="shared" si="71"/>
        <v>2011</v>
      </c>
    </row>
    <row r="559" spans="1:22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64"/>
        <v>199.33333333333334</v>
      </c>
      <c r="P559" s="6">
        <f t="shared" si="65"/>
        <v>54.117647058823529</v>
      </c>
      <c r="Q559" t="str">
        <f t="shared" si="66"/>
        <v>film &amp; video</v>
      </c>
      <c r="R559" t="str">
        <f t="shared" si="67"/>
        <v>science fiction</v>
      </c>
      <c r="S559" s="10">
        <f t="shared" si="68"/>
        <v>42279.208333333328</v>
      </c>
      <c r="T559" s="10">
        <f t="shared" si="69"/>
        <v>42282.208333333328</v>
      </c>
      <c r="U559" t="str">
        <f t="shared" si="70"/>
        <v>Oct</v>
      </c>
      <c r="V559">
        <f t="shared" si="71"/>
        <v>2015</v>
      </c>
    </row>
    <row r="560" spans="1:22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64"/>
        <v>137.34482758620689</v>
      </c>
      <c r="P560" s="6">
        <f t="shared" si="65"/>
        <v>63.222222222222221</v>
      </c>
      <c r="Q560" t="str">
        <f t="shared" si="66"/>
        <v>theater</v>
      </c>
      <c r="R560" t="str">
        <f t="shared" si="67"/>
        <v>plays</v>
      </c>
      <c r="S560" s="10">
        <f t="shared" si="68"/>
        <v>42424.25</v>
      </c>
      <c r="T560" s="10">
        <f t="shared" si="69"/>
        <v>42467.208333333328</v>
      </c>
      <c r="U560" t="str">
        <f t="shared" si="70"/>
        <v>Feb</v>
      </c>
      <c r="V560">
        <f t="shared" si="71"/>
        <v>2016</v>
      </c>
    </row>
    <row r="561" spans="1:22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64"/>
        <v>100.9696106362773</v>
      </c>
      <c r="P561" s="6">
        <f t="shared" si="65"/>
        <v>104.03228962818004</v>
      </c>
      <c r="Q561" t="str">
        <f t="shared" si="66"/>
        <v>theater</v>
      </c>
      <c r="R561" t="str">
        <f t="shared" si="67"/>
        <v>plays</v>
      </c>
      <c r="S561" s="10">
        <f t="shared" si="68"/>
        <v>42584.208333333328</v>
      </c>
      <c r="T561" s="10">
        <f t="shared" si="69"/>
        <v>42591.208333333328</v>
      </c>
      <c r="U561" t="str">
        <f t="shared" si="70"/>
        <v>Aug</v>
      </c>
      <c r="V561">
        <f t="shared" si="71"/>
        <v>2016</v>
      </c>
    </row>
    <row r="562" spans="1:22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64"/>
        <v>794.16</v>
      </c>
      <c r="P562" s="6">
        <f t="shared" si="65"/>
        <v>49.994334277620396</v>
      </c>
      <c r="Q562" t="str">
        <f t="shared" si="66"/>
        <v>film &amp; video</v>
      </c>
      <c r="R562" t="str">
        <f t="shared" si="67"/>
        <v>animation</v>
      </c>
      <c r="S562" s="10">
        <f t="shared" si="68"/>
        <v>40865.25</v>
      </c>
      <c r="T562" s="10">
        <f t="shared" si="69"/>
        <v>40905.25</v>
      </c>
      <c r="U562" t="str">
        <f t="shared" si="70"/>
        <v>Nov</v>
      </c>
      <c r="V562">
        <f t="shared" si="71"/>
        <v>2011</v>
      </c>
    </row>
    <row r="563" spans="1:22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64"/>
        <v>369.7</v>
      </c>
      <c r="P563" s="6">
        <f t="shared" si="65"/>
        <v>56.015151515151516</v>
      </c>
      <c r="Q563" t="str">
        <f t="shared" si="66"/>
        <v>theater</v>
      </c>
      <c r="R563" t="str">
        <f t="shared" si="67"/>
        <v>plays</v>
      </c>
      <c r="S563" s="10">
        <f t="shared" si="68"/>
        <v>40833.208333333336</v>
      </c>
      <c r="T563" s="10">
        <f t="shared" si="69"/>
        <v>40835.208333333336</v>
      </c>
      <c r="U563" t="str">
        <f t="shared" si="70"/>
        <v>Oct</v>
      </c>
      <c r="V563">
        <f t="shared" si="71"/>
        <v>2011</v>
      </c>
    </row>
    <row r="564" spans="1:22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64"/>
        <v>12.818181818181817</v>
      </c>
      <c r="P564" s="6">
        <f t="shared" si="65"/>
        <v>48.807692307692307</v>
      </c>
      <c r="Q564" t="str">
        <f t="shared" si="66"/>
        <v>music</v>
      </c>
      <c r="R564" t="str">
        <f t="shared" si="67"/>
        <v>rock</v>
      </c>
      <c r="S564" s="10">
        <f t="shared" si="68"/>
        <v>43536.208333333328</v>
      </c>
      <c r="T564" s="10">
        <f t="shared" si="69"/>
        <v>43538.208333333328</v>
      </c>
      <c r="U564" t="str">
        <f t="shared" si="70"/>
        <v>Mar</v>
      </c>
      <c r="V564">
        <f t="shared" si="71"/>
        <v>2019</v>
      </c>
    </row>
    <row r="565" spans="1:22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64"/>
        <v>138.02702702702703</v>
      </c>
      <c r="P565" s="6">
        <f t="shared" si="65"/>
        <v>60.082352941176474</v>
      </c>
      <c r="Q565" t="str">
        <f t="shared" si="66"/>
        <v>film &amp; video</v>
      </c>
      <c r="R565" t="str">
        <f t="shared" si="67"/>
        <v>documentary</v>
      </c>
      <c r="S565" s="10">
        <f t="shared" si="68"/>
        <v>43417.25</v>
      </c>
      <c r="T565" s="10">
        <f t="shared" si="69"/>
        <v>43437.25</v>
      </c>
      <c r="U565" t="str">
        <f t="shared" si="70"/>
        <v>Nov</v>
      </c>
      <c r="V565">
        <f t="shared" si="71"/>
        <v>2018</v>
      </c>
    </row>
    <row r="566" spans="1:22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64"/>
        <v>83.813278008298752</v>
      </c>
      <c r="P566" s="6">
        <f t="shared" si="65"/>
        <v>78.990502793296088</v>
      </c>
      <c r="Q566" t="str">
        <f t="shared" si="66"/>
        <v>theater</v>
      </c>
      <c r="R566" t="str">
        <f t="shared" si="67"/>
        <v>plays</v>
      </c>
      <c r="S566" s="10">
        <f t="shared" si="68"/>
        <v>42078.208333333328</v>
      </c>
      <c r="T566" s="10">
        <f t="shared" si="69"/>
        <v>42086.208333333328</v>
      </c>
      <c r="U566" t="str">
        <f t="shared" si="70"/>
        <v>Mar</v>
      </c>
      <c r="V566">
        <f t="shared" si="71"/>
        <v>2015</v>
      </c>
    </row>
    <row r="567" spans="1:22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64"/>
        <v>204.60063224446787</v>
      </c>
      <c r="P567" s="6">
        <f t="shared" si="65"/>
        <v>53.99499443826474</v>
      </c>
      <c r="Q567" t="str">
        <f t="shared" si="66"/>
        <v>theater</v>
      </c>
      <c r="R567" t="str">
        <f t="shared" si="67"/>
        <v>plays</v>
      </c>
      <c r="S567" s="10">
        <f t="shared" si="68"/>
        <v>40862.25</v>
      </c>
      <c r="T567" s="10">
        <f t="shared" si="69"/>
        <v>40882.25</v>
      </c>
      <c r="U567" t="str">
        <f t="shared" si="70"/>
        <v>Nov</v>
      </c>
      <c r="V567">
        <f t="shared" si="71"/>
        <v>2011</v>
      </c>
    </row>
    <row r="568" spans="1:22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64"/>
        <v>44.344086021505376</v>
      </c>
      <c r="P568" s="6">
        <f t="shared" si="65"/>
        <v>111.45945945945945</v>
      </c>
      <c r="Q568" t="str">
        <f t="shared" si="66"/>
        <v>music</v>
      </c>
      <c r="R568" t="str">
        <f t="shared" si="67"/>
        <v>electric music</v>
      </c>
      <c r="S568" s="10">
        <f t="shared" si="68"/>
        <v>42424.25</v>
      </c>
      <c r="T568" s="10">
        <f t="shared" si="69"/>
        <v>42447.208333333328</v>
      </c>
      <c r="U568" t="str">
        <f t="shared" si="70"/>
        <v>Feb</v>
      </c>
      <c r="V568">
        <f t="shared" si="71"/>
        <v>2016</v>
      </c>
    </row>
    <row r="569" spans="1:22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64"/>
        <v>218.60294117647058</v>
      </c>
      <c r="P569" s="6">
        <f t="shared" si="65"/>
        <v>60.922131147540981</v>
      </c>
      <c r="Q569" t="str">
        <f t="shared" si="66"/>
        <v>music</v>
      </c>
      <c r="R569" t="str">
        <f t="shared" si="67"/>
        <v>rock</v>
      </c>
      <c r="S569" s="10">
        <f t="shared" si="68"/>
        <v>41830.208333333336</v>
      </c>
      <c r="T569" s="10">
        <f t="shared" si="69"/>
        <v>41832.208333333336</v>
      </c>
      <c r="U569" t="str">
        <f t="shared" si="70"/>
        <v>Jul</v>
      </c>
      <c r="V569">
        <f t="shared" si="71"/>
        <v>2014</v>
      </c>
    </row>
    <row r="570" spans="1:22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64"/>
        <v>186.03314917127071</v>
      </c>
      <c r="P570" s="6">
        <f t="shared" si="65"/>
        <v>26.0015444015444</v>
      </c>
      <c r="Q570" t="str">
        <f t="shared" si="66"/>
        <v>theater</v>
      </c>
      <c r="R570" t="str">
        <f t="shared" si="67"/>
        <v>plays</v>
      </c>
      <c r="S570" s="10">
        <f t="shared" si="68"/>
        <v>40374.208333333336</v>
      </c>
      <c r="T570" s="10">
        <f t="shared" si="69"/>
        <v>40419.208333333336</v>
      </c>
      <c r="U570" t="str">
        <f t="shared" si="70"/>
        <v>Jul</v>
      </c>
      <c r="V570">
        <f t="shared" si="71"/>
        <v>2010</v>
      </c>
    </row>
    <row r="571" spans="1:22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64"/>
        <v>237.33830845771143</v>
      </c>
      <c r="P571" s="6">
        <f t="shared" si="65"/>
        <v>80.993208828522924</v>
      </c>
      <c r="Q571" t="str">
        <f t="shared" si="66"/>
        <v>film &amp; video</v>
      </c>
      <c r="R571" t="str">
        <f t="shared" si="67"/>
        <v>animation</v>
      </c>
      <c r="S571" s="10">
        <f t="shared" si="68"/>
        <v>40554.25</v>
      </c>
      <c r="T571" s="10">
        <f t="shared" si="69"/>
        <v>40566.25</v>
      </c>
      <c r="U571" t="str">
        <f t="shared" si="70"/>
        <v>Jan</v>
      </c>
      <c r="V571">
        <f t="shared" si="71"/>
        <v>2011</v>
      </c>
    </row>
    <row r="572" spans="1:22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64"/>
        <v>305.65384615384613</v>
      </c>
      <c r="P572" s="6">
        <f t="shared" si="65"/>
        <v>34.995963302752294</v>
      </c>
      <c r="Q572" t="str">
        <f t="shared" si="66"/>
        <v>music</v>
      </c>
      <c r="R572" t="str">
        <f t="shared" si="67"/>
        <v>rock</v>
      </c>
      <c r="S572" s="10">
        <f t="shared" si="68"/>
        <v>41993.25</v>
      </c>
      <c r="T572" s="10">
        <f t="shared" si="69"/>
        <v>41999.25</v>
      </c>
      <c r="U572" t="str">
        <f t="shared" si="70"/>
        <v>Dec</v>
      </c>
      <c r="V572">
        <f t="shared" si="71"/>
        <v>2014</v>
      </c>
    </row>
    <row r="573" spans="1:22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64"/>
        <v>94.142857142857139</v>
      </c>
      <c r="P573" s="6">
        <f t="shared" si="65"/>
        <v>94.142857142857139</v>
      </c>
      <c r="Q573" t="str">
        <f t="shared" si="66"/>
        <v>film &amp; video</v>
      </c>
      <c r="R573" t="str">
        <f t="shared" si="67"/>
        <v>shorts</v>
      </c>
      <c r="S573" s="10">
        <f t="shared" si="68"/>
        <v>42174.208333333328</v>
      </c>
      <c r="T573" s="10">
        <f t="shared" si="69"/>
        <v>42221.208333333328</v>
      </c>
      <c r="U573" t="str">
        <f t="shared" si="70"/>
        <v>Jun</v>
      </c>
      <c r="V573">
        <f t="shared" si="71"/>
        <v>2015</v>
      </c>
    </row>
    <row r="574" spans="1:22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64"/>
        <v>54.400000000000006</v>
      </c>
      <c r="P574" s="6">
        <f t="shared" si="65"/>
        <v>52.085106382978722</v>
      </c>
      <c r="Q574" t="str">
        <f t="shared" si="66"/>
        <v>music</v>
      </c>
      <c r="R574" t="str">
        <f t="shared" si="67"/>
        <v>rock</v>
      </c>
      <c r="S574" s="10">
        <f t="shared" si="68"/>
        <v>42275.208333333328</v>
      </c>
      <c r="T574" s="10">
        <f t="shared" si="69"/>
        <v>42291.208333333328</v>
      </c>
      <c r="U574" t="str">
        <f t="shared" si="70"/>
        <v>Sep</v>
      </c>
      <c r="V574">
        <f t="shared" si="71"/>
        <v>2015</v>
      </c>
    </row>
    <row r="575" spans="1:22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64"/>
        <v>111.88059701492537</v>
      </c>
      <c r="P575" s="6">
        <f t="shared" si="65"/>
        <v>24.986666666666668</v>
      </c>
      <c r="Q575" t="str">
        <f t="shared" si="66"/>
        <v>journalism</v>
      </c>
      <c r="R575" t="str">
        <f t="shared" si="67"/>
        <v>audio</v>
      </c>
      <c r="S575" s="10">
        <f t="shared" si="68"/>
        <v>41761.208333333336</v>
      </c>
      <c r="T575" s="10">
        <f t="shared" si="69"/>
        <v>41763.208333333336</v>
      </c>
      <c r="U575" t="str">
        <f t="shared" si="70"/>
        <v>May</v>
      </c>
      <c r="V575">
        <f t="shared" si="71"/>
        <v>2014</v>
      </c>
    </row>
    <row r="576" spans="1:22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64"/>
        <v>369.14814814814815</v>
      </c>
      <c r="P576" s="6">
        <f t="shared" si="65"/>
        <v>69.215277777777771</v>
      </c>
      <c r="Q576" t="str">
        <f t="shared" si="66"/>
        <v>food</v>
      </c>
      <c r="R576" t="str">
        <f t="shared" si="67"/>
        <v>food trucks</v>
      </c>
      <c r="S576" s="10">
        <f t="shared" si="68"/>
        <v>43806.25</v>
      </c>
      <c r="T576" s="10">
        <f t="shared" si="69"/>
        <v>43816.25</v>
      </c>
      <c r="U576" t="str">
        <f t="shared" si="70"/>
        <v>Dec</v>
      </c>
      <c r="V576">
        <f t="shared" si="71"/>
        <v>2019</v>
      </c>
    </row>
    <row r="577" spans="1:22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64"/>
        <v>62.930372148859547</v>
      </c>
      <c r="P577" s="6">
        <f t="shared" si="65"/>
        <v>93.944444444444443</v>
      </c>
      <c r="Q577" t="str">
        <f t="shared" si="66"/>
        <v>theater</v>
      </c>
      <c r="R577" t="str">
        <f t="shared" si="67"/>
        <v>plays</v>
      </c>
      <c r="S577" s="10">
        <f t="shared" si="68"/>
        <v>41779.208333333336</v>
      </c>
      <c r="T577" s="10">
        <f t="shared" si="69"/>
        <v>41782.208333333336</v>
      </c>
      <c r="U577" t="str">
        <f t="shared" si="70"/>
        <v>May</v>
      </c>
      <c r="V577">
        <f t="shared" si="71"/>
        <v>2014</v>
      </c>
    </row>
    <row r="578" spans="1:22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64"/>
        <v>64.927835051546396</v>
      </c>
      <c r="P578" s="6">
        <f t="shared" si="65"/>
        <v>98.40625</v>
      </c>
      <c r="Q578" t="str">
        <f t="shared" si="66"/>
        <v>theater</v>
      </c>
      <c r="R578" t="str">
        <f t="shared" si="67"/>
        <v>plays</v>
      </c>
      <c r="S578" s="10">
        <f t="shared" si="68"/>
        <v>43040.208333333328</v>
      </c>
      <c r="T578" s="10">
        <f t="shared" si="69"/>
        <v>43057.25</v>
      </c>
      <c r="U578" t="str">
        <f t="shared" si="70"/>
        <v>Nov</v>
      </c>
      <c r="V578">
        <f t="shared" si="71"/>
        <v>2017</v>
      </c>
    </row>
    <row r="579" spans="1:22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72">(E579/D579)*100</f>
        <v>18.853658536585368</v>
      </c>
      <c r="P579" s="6">
        <f t="shared" ref="P579:P642" si="73">E579/G579</f>
        <v>41.783783783783782</v>
      </c>
      <c r="Q579" t="str">
        <f t="shared" ref="Q579:Q642" si="74">LEFT(N579, SEARCH("/", N579)-1)</f>
        <v>music</v>
      </c>
      <c r="R579" t="str">
        <f t="shared" ref="R579:R642" si="75">RIGHT(N579, LEN(N579)-SEARCH("/", N579))</f>
        <v>jazz</v>
      </c>
      <c r="S579" s="10">
        <f t="shared" ref="S579:S642" si="76">(J579/86400)+DATE(1970,1,1)</f>
        <v>40613.25</v>
      </c>
      <c r="T579" s="10">
        <f t="shared" ref="T579:T642" si="77">(K579/86400)+DATE(1970,1,1)</f>
        <v>40639.208333333336</v>
      </c>
      <c r="U579" t="str">
        <f t="shared" ref="U579:U642" si="78">TEXT(S579, "mmm")</f>
        <v>Mar</v>
      </c>
      <c r="V579">
        <f t="shared" ref="V579:V642" si="79">YEAR(S579)</f>
        <v>2011</v>
      </c>
    </row>
    <row r="580" spans="1:22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72"/>
        <v>16.754404145077721</v>
      </c>
      <c r="P580" s="6">
        <f t="shared" si="73"/>
        <v>65.991836734693877</v>
      </c>
      <c r="Q580" t="str">
        <f t="shared" si="74"/>
        <v>film &amp; video</v>
      </c>
      <c r="R580" t="str">
        <f t="shared" si="75"/>
        <v>science fiction</v>
      </c>
      <c r="S580" s="10">
        <f t="shared" si="76"/>
        <v>40878.25</v>
      </c>
      <c r="T580" s="10">
        <f t="shared" si="77"/>
        <v>40881.25</v>
      </c>
      <c r="U580" t="str">
        <f t="shared" si="78"/>
        <v>Dec</v>
      </c>
      <c r="V580">
        <f t="shared" si="79"/>
        <v>2011</v>
      </c>
    </row>
    <row r="581" spans="1:22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72"/>
        <v>101.11290322580646</v>
      </c>
      <c r="P581" s="6">
        <f t="shared" si="73"/>
        <v>72.05747126436782</v>
      </c>
      <c r="Q581" t="str">
        <f t="shared" si="74"/>
        <v>music</v>
      </c>
      <c r="R581" t="str">
        <f t="shared" si="75"/>
        <v>jazz</v>
      </c>
      <c r="S581" s="10">
        <f t="shared" si="76"/>
        <v>40762.208333333336</v>
      </c>
      <c r="T581" s="10">
        <f t="shared" si="77"/>
        <v>40774.208333333336</v>
      </c>
      <c r="U581" t="str">
        <f t="shared" si="78"/>
        <v>Aug</v>
      </c>
      <c r="V581">
        <f t="shared" si="79"/>
        <v>2011</v>
      </c>
    </row>
    <row r="582" spans="1:22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72"/>
        <v>341.5022831050228</v>
      </c>
      <c r="P582" s="6">
        <f t="shared" si="73"/>
        <v>48.003209242618745</v>
      </c>
      <c r="Q582" t="str">
        <f t="shared" si="74"/>
        <v>theater</v>
      </c>
      <c r="R582" t="str">
        <f t="shared" si="75"/>
        <v>plays</v>
      </c>
      <c r="S582" s="10">
        <f t="shared" si="76"/>
        <v>41696.25</v>
      </c>
      <c r="T582" s="10">
        <f t="shared" si="77"/>
        <v>41704.25</v>
      </c>
      <c r="U582" t="str">
        <f t="shared" si="78"/>
        <v>Feb</v>
      </c>
      <c r="V582">
        <f t="shared" si="79"/>
        <v>2014</v>
      </c>
    </row>
    <row r="583" spans="1:22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72"/>
        <v>64.016666666666666</v>
      </c>
      <c r="P583" s="6">
        <f t="shared" si="73"/>
        <v>54.098591549295776</v>
      </c>
      <c r="Q583" t="str">
        <f t="shared" si="74"/>
        <v>technology</v>
      </c>
      <c r="R583" t="str">
        <f t="shared" si="75"/>
        <v>web</v>
      </c>
      <c r="S583" s="10">
        <f t="shared" si="76"/>
        <v>40662.208333333336</v>
      </c>
      <c r="T583" s="10">
        <f t="shared" si="77"/>
        <v>40677.208333333336</v>
      </c>
      <c r="U583" t="str">
        <f t="shared" si="78"/>
        <v>Apr</v>
      </c>
      <c r="V583">
        <f t="shared" si="79"/>
        <v>2011</v>
      </c>
    </row>
    <row r="584" spans="1:22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72"/>
        <v>52.080459770114942</v>
      </c>
      <c r="P584" s="6">
        <f t="shared" si="73"/>
        <v>107.88095238095238</v>
      </c>
      <c r="Q584" t="str">
        <f t="shared" si="74"/>
        <v>games</v>
      </c>
      <c r="R584" t="str">
        <f t="shared" si="75"/>
        <v>video games</v>
      </c>
      <c r="S584" s="10">
        <f t="shared" si="76"/>
        <v>42165.208333333328</v>
      </c>
      <c r="T584" s="10">
        <f t="shared" si="77"/>
        <v>42170.208333333328</v>
      </c>
      <c r="U584" t="str">
        <f t="shared" si="78"/>
        <v>Jun</v>
      </c>
      <c r="V584">
        <f t="shared" si="79"/>
        <v>2015</v>
      </c>
    </row>
    <row r="585" spans="1:22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72"/>
        <v>322.40211640211641</v>
      </c>
      <c r="P585" s="6">
        <f t="shared" si="73"/>
        <v>67.034103410341032</v>
      </c>
      <c r="Q585" t="str">
        <f t="shared" si="74"/>
        <v>film &amp; video</v>
      </c>
      <c r="R585" t="str">
        <f t="shared" si="75"/>
        <v>documentary</v>
      </c>
      <c r="S585" s="10">
        <f t="shared" si="76"/>
        <v>40959.25</v>
      </c>
      <c r="T585" s="10">
        <f t="shared" si="77"/>
        <v>40976.25</v>
      </c>
      <c r="U585" t="str">
        <f t="shared" si="78"/>
        <v>Feb</v>
      </c>
      <c r="V585">
        <f t="shared" si="79"/>
        <v>2012</v>
      </c>
    </row>
    <row r="586" spans="1:22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72"/>
        <v>119.50810185185186</v>
      </c>
      <c r="P586" s="6">
        <f t="shared" si="73"/>
        <v>64.01425914445133</v>
      </c>
      <c r="Q586" t="str">
        <f t="shared" si="74"/>
        <v>technology</v>
      </c>
      <c r="R586" t="str">
        <f t="shared" si="75"/>
        <v>web</v>
      </c>
      <c r="S586" s="10">
        <f t="shared" si="76"/>
        <v>41024.208333333336</v>
      </c>
      <c r="T586" s="10">
        <f t="shared" si="77"/>
        <v>41038.208333333336</v>
      </c>
      <c r="U586" t="str">
        <f t="shared" si="78"/>
        <v>Apr</v>
      </c>
      <c r="V586">
        <f t="shared" si="79"/>
        <v>2012</v>
      </c>
    </row>
    <row r="587" spans="1:22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72"/>
        <v>146.79775280898878</v>
      </c>
      <c r="P587" s="6">
        <f t="shared" si="73"/>
        <v>96.066176470588232</v>
      </c>
      <c r="Q587" t="str">
        <f t="shared" si="74"/>
        <v>publishing</v>
      </c>
      <c r="R587" t="str">
        <f t="shared" si="75"/>
        <v>translations</v>
      </c>
      <c r="S587" s="10">
        <f t="shared" si="76"/>
        <v>40255.208333333336</v>
      </c>
      <c r="T587" s="10">
        <f t="shared" si="77"/>
        <v>40265.208333333336</v>
      </c>
      <c r="U587" t="str">
        <f t="shared" si="78"/>
        <v>Mar</v>
      </c>
      <c r="V587">
        <f t="shared" si="79"/>
        <v>2010</v>
      </c>
    </row>
    <row r="588" spans="1:22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72"/>
        <v>950.57142857142856</v>
      </c>
      <c r="P588" s="6">
        <f t="shared" si="73"/>
        <v>51.184615384615384</v>
      </c>
      <c r="Q588" t="str">
        <f t="shared" si="74"/>
        <v>music</v>
      </c>
      <c r="R588" t="str">
        <f t="shared" si="75"/>
        <v>rock</v>
      </c>
      <c r="S588" s="10">
        <f t="shared" si="76"/>
        <v>40499.25</v>
      </c>
      <c r="T588" s="10">
        <f t="shared" si="77"/>
        <v>40518.25</v>
      </c>
      <c r="U588" t="str">
        <f t="shared" si="78"/>
        <v>Nov</v>
      </c>
      <c r="V588">
        <f t="shared" si="79"/>
        <v>2010</v>
      </c>
    </row>
    <row r="589" spans="1:22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72"/>
        <v>72.893617021276597</v>
      </c>
      <c r="P589" s="6">
        <f t="shared" si="73"/>
        <v>43.92307692307692</v>
      </c>
      <c r="Q589" t="str">
        <f t="shared" si="74"/>
        <v>food</v>
      </c>
      <c r="R589" t="str">
        <f t="shared" si="75"/>
        <v>food trucks</v>
      </c>
      <c r="S589" s="10">
        <f t="shared" si="76"/>
        <v>43484.25</v>
      </c>
      <c r="T589" s="10">
        <f t="shared" si="77"/>
        <v>43536.208333333328</v>
      </c>
      <c r="U589" t="str">
        <f t="shared" si="78"/>
        <v>Jan</v>
      </c>
      <c r="V589">
        <f t="shared" si="79"/>
        <v>2019</v>
      </c>
    </row>
    <row r="590" spans="1:22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72"/>
        <v>79.008248730964468</v>
      </c>
      <c r="P590" s="6">
        <f t="shared" si="73"/>
        <v>91.021198830409361</v>
      </c>
      <c r="Q590" t="str">
        <f t="shared" si="74"/>
        <v>theater</v>
      </c>
      <c r="R590" t="str">
        <f t="shared" si="75"/>
        <v>plays</v>
      </c>
      <c r="S590" s="10">
        <f t="shared" si="76"/>
        <v>40262.208333333336</v>
      </c>
      <c r="T590" s="10">
        <f t="shared" si="77"/>
        <v>40293.208333333336</v>
      </c>
      <c r="U590" t="str">
        <f t="shared" si="78"/>
        <v>Mar</v>
      </c>
      <c r="V590">
        <f t="shared" si="79"/>
        <v>2010</v>
      </c>
    </row>
    <row r="591" spans="1:22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72"/>
        <v>64.721518987341781</v>
      </c>
      <c r="P591" s="6">
        <f t="shared" si="73"/>
        <v>50.127450980392155</v>
      </c>
      <c r="Q591" t="str">
        <f t="shared" si="74"/>
        <v>film &amp; video</v>
      </c>
      <c r="R591" t="str">
        <f t="shared" si="75"/>
        <v>documentary</v>
      </c>
      <c r="S591" s="10">
        <f t="shared" si="76"/>
        <v>42190.208333333328</v>
      </c>
      <c r="T591" s="10">
        <f t="shared" si="77"/>
        <v>42197.208333333328</v>
      </c>
      <c r="U591" t="str">
        <f t="shared" si="78"/>
        <v>Jul</v>
      </c>
      <c r="V591">
        <f t="shared" si="79"/>
        <v>2015</v>
      </c>
    </row>
    <row r="592" spans="1:22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72"/>
        <v>82.028169014084511</v>
      </c>
      <c r="P592" s="6">
        <f t="shared" si="73"/>
        <v>67.720930232558146</v>
      </c>
      <c r="Q592" t="str">
        <f t="shared" si="74"/>
        <v>publishing</v>
      </c>
      <c r="R592" t="str">
        <f t="shared" si="75"/>
        <v>radio &amp; podcasts</v>
      </c>
      <c r="S592" s="10">
        <f t="shared" si="76"/>
        <v>41994.25</v>
      </c>
      <c r="T592" s="10">
        <f t="shared" si="77"/>
        <v>42005.25</v>
      </c>
      <c r="U592" t="str">
        <f t="shared" si="78"/>
        <v>Dec</v>
      </c>
      <c r="V592">
        <f t="shared" si="79"/>
        <v>2014</v>
      </c>
    </row>
    <row r="593" spans="1:22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72"/>
        <v>1037.6666666666667</v>
      </c>
      <c r="P593" s="6">
        <f t="shared" si="73"/>
        <v>61.03921568627451</v>
      </c>
      <c r="Q593" t="str">
        <f t="shared" si="74"/>
        <v>games</v>
      </c>
      <c r="R593" t="str">
        <f t="shared" si="75"/>
        <v>video games</v>
      </c>
      <c r="S593" s="10">
        <f t="shared" si="76"/>
        <v>40373.208333333336</v>
      </c>
      <c r="T593" s="10">
        <f t="shared" si="77"/>
        <v>40383.208333333336</v>
      </c>
      <c r="U593" t="str">
        <f t="shared" si="78"/>
        <v>Jul</v>
      </c>
      <c r="V593">
        <f t="shared" si="79"/>
        <v>2010</v>
      </c>
    </row>
    <row r="594" spans="1:22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72"/>
        <v>12.910076530612244</v>
      </c>
      <c r="P594" s="6">
        <f t="shared" si="73"/>
        <v>80.011857707509876</v>
      </c>
      <c r="Q594" t="str">
        <f t="shared" si="74"/>
        <v>theater</v>
      </c>
      <c r="R594" t="str">
        <f t="shared" si="75"/>
        <v>plays</v>
      </c>
      <c r="S594" s="10">
        <f t="shared" si="76"/>
        <v>41789.208333333336</v>
      </c>
      <c r="T594" s="10">
        <f t="shared" si="77"/>
        <v>41798.208333333336</v>
      </c>
      <c r="U594" t="str">
        <f t="shared" si="78"/>
        <v>May</v>
      </c>
      <c r="V594">
        <f t="shared" si="79"/>
        <v>2014</v>
      </c>
    </row>
    <row r="595" spans="1:22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72"/>
        <v>154.84210526315789</v>
      </c>
      <c r="P595" s="6">
        <f t="shared" si="73"/>
        <v>47.001497753369947</v>
      </c>
      <c r="Q595" t="str">
        <f t="shared" si="74"/>
        <v>film &amp; video</v>
      </c>
      <c r="R595" t="str">
        <f t="shared" si="75"/>
        <v>animation</v>
      </c>
      <c r="S595" s="10">
        <f t="shared" si="76"/>
        <v>41724.208333333336</v>
      </c>
      <c r="T595" s="10">
        <f t="shared" si="77"/>
        <v>41737.208333333336</v>
      </c>
      <c r="U595" t="str">
        <f t="shared" si="78"/>
        <v>Mar</v>
      </c>
      <c r="V595">
        <f t="shared" si="79"/>
        <v>2014</v>
      </c>
    </row>
    <row r="596" spans="1:22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72"/>
        <v>7.0991735537190088</v>
      </c>
      <c r="P596" s="6">
        <f t="shared" si="73"/>
        <v>71.127388535031841</v>
      </c>
      <c r="Q596" t="str">
        <f t="shared" si="74"/>
        <v>theater</v>
      </c>
      <c r="R596" t="str">
        <f t="shared" si="75"/>
        <v>plays</v>
      </c>
      <c r="S596" s="10">
        <f t="shared" si="76"/>
        <v>42548.208333333328</v>
      </c>
      <c r="T596" s="10">
        <f t="shared" si="77"/>
        <v>42551.208333333328</v>
      </c>
      <c r="U596" t="str">
        <f t="shared" si="78"/>
        <v>Jun</v>
      </c>
      <c r="V596">
        <f t="shared" si="79"/>
        <v>2016</v>
      </c>
    </row>
    <row r="597" spans="1:22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72"/>
        <v>208.52773826458036</v>
      </c>
      <c r="P597" s="6">
        <f t="shared" si="73"/>
        <v>89.99079189686924</v>
      </c>
      <c r="Q597" t="str">
        <f t="shared" si="74"/>
        <v>theater</v>
      </c>
      <c r="R597" t="str">
        <f t="shared" si="75"/>
        <v>plays</v>
      </c>
      <c r="S597" s="10">
        <f t="shared" si="76"/>
        <v>40253.208333333336</v>
      </c>
      <c r="T597" s="10">
        <f t="shared" si="77"/>
        <v>40274.208333333336</v>
      </c>
      <c r="U597" t="str">
        <f t="shared" si="78"/>
        <v>Mar</v>
      </c>
      <c r="V597">
        <f t="shared" si="79"/>
        <v>2010</v>
      </c>
    </row>
    <row r="598" spans="1:22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72"/>
        <v>99.683544303797461</v>
      </c>
      <c r="P598" s="6">
        <f t="shared" si="73"/>
        <v>43.032786885245905</v>
      </c>
      <c r="Q598" t="str">
        <f t="shared" si="74"/>
        <v>film &amp; video</v>
      </c>
      <c r="R598" t="str">
        <f t="shared" si="75"/>
        <v>drama</v>
      </c>
      <c r="S598" s="10">
        <f t="shared" si="76"/>
        <v>42434.25</v>
      </c>
      <c r="T598" s="10">
        <f t="shared" si="77"/>
        <v>42441.25</v>
      </c>
      <c r="U598" t="str">
        <f t="shared" si="78"/>
        <v>Mar</v>
      </c>
      <c r="V598">
        <f t="shared" si="79"/>
        <v>2016</v>
      </c>
    </row>
    <row r="599" spans="1:22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72"/>
        <v>201.59756097560978</v>
      </c>
      <c r="P599" s="6">
        <f t="shared" si="73"/>
        <v>67.997714808043881</v>
      </c>
      <c r="Q599" t="str">
        <f t="shared" si="74"/>
        <v>theater</v>
      </c>
      <c r="R599" t="str">
        <f t="shared" si="75"/>
        <v>plays</v>
      </c>
      <c r="S599" s="10">
        <f t="shared" si="76"/>
        <v>43786.25</v>
      </c>
      <c r="T599" s="10">
        <f t="shared" si="77"/>
        <v>43804.25</v>
      </c>
      <c r="U599" t="str">
        <f t="shared" si="78"/>
        <v>Nov</v>
      </c>
      <c r="V599">
        <f t="shared" si="79"/>
        <v>2019</v>
      </c>
    </row>
    <row r="600" spans="1:22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72"/>
        <v>162.09032258064516</v>
      </c>
      <c r="P600" s="6">
        <f t="shared" si="73"/>
        <v>73.004566210045667</v>
      </c>
      <c r="Q600" t="str">
        <f t="shared" si="74"/>
        <v>music</v>
      </c>
      <c r="R600" t="str">
        <f t="shared" si="75"/>
        <v>rock</v>
      </c>
      <c r="S600" s="10">
        <f t="shared" si="76"/>
        <v>40344.208333333336</v>
      </c>
      <c r="T600" s="10">
        <f t="shared" si="77"/>
        <v>40373.208333333336</v>
      </c>
      <c r="U600" t="str">
        <f t="shared" si="78"/>
        <v>Jun</v>
      </c>
      <c r="V600">
        <f t="shared" si="79"/>
        <v>2010</v>
      </c>
    </row>
    <row r="601" spans="1:22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72"/>
        <v>3.6436208125445471</v>
      </c>
      <c r="P601" s="6">
        <f t="shared" si="73"/>
        <v>62.341463414634148</v>
      </c>
      <c r="Q601" t="str">
        <f t="shared" si="74"/>
        <v>film &amp; video</v>
      </c>
      <c r="R601" t="str">
        <f t="shared" si="75"/>
        <v>documentary</v>
      </c>
      <c r="S601" s="10">
        <f t="shared" si="76"/>
        <v>42047.25</v>
      </c>
      <c r="T601" s="10">
        <f t="shared" si="77"/>
        <v>42055.25</v>
      </c>
      <c r="U601" t="str">
        <f t="shared" si="78"/>
        <v>Feb</v>
      </c>
      <c r="V601">
        <f t="shared" si="79"/>
        <v>2015</v>
      </c>
    </row>
    <row r="602" spans="1:22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72"/>
        <v>5</v>
      </c>
      <c r="P602" s="6">
        <f t="shared" si="73"/>
        <v>5</v>
      </c>
      <c r="Q602" t="str">
        <f t="shared" si="74"/>
        <v>food</v>
      </c>
      <c r="R602" t="str">
        <f t="shared" si="75"/>
        <v>food trucks</v>
      </c>
      <c r="S602" s="10">
        <f t="shared" si="76"/>
        <v>41485.208333333336</v>
      </c>
      <c r="T602" s="10">
        <f t="shared" si="77"/>
        <v>41497.208333333336</v>
      </c>
      <c r="U602" t="str">
        <f t="shared" si="78"/>
        <v>Jul</v>
      </c>
      <c r="V602">
        <f t="shared" si="79"/>
        <v>2013</v>
      </c>
    </row>
    <row r="603" spans="1:22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72"/>
        <v>206.63492063492063</v>
      </c>
      <c r="P603" s="6">
        <f t="shared" si="73"/>
        <v>67.103092783505161</v>
      </c>
      <c r="Q603" t="str">
        <f t="shared" si="74"/>
        <v>technology</v>
      </c>
      <c r="R603" t="str">
        <f t="shared" si="75"/>
        <v>wearables</v>
      </c>
      <c r="S603" s="10">
        <f t="shared" si="76"/>
        <v>41789.208333333336</v>
      </c>
      <c r="T603" s="10">
        <f t="shared" si="77"/>
        <v>41806.208333333336</v>
      </c>
      <c r="U603" t="str">
        <f t="shared" si="78"/>
        <v>May</v>
      </c>
      <c r="V603">
        <f t="shared" si="79"/>
        <v>2014</v>
      </c>
    </row>
    <row r="604" spans="1:22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72"/>
        <v>128.23628691983123</v>
      </c>
      <c r="P604" s="6">
        <f t="shared" si="73"/>
        <v>79.978947368421046</v>
      </c>
      <c r="Q604" t="str">
        <f t="shared" si="74"/>
        <v>theater</v>
      </c>
      <c r="R604" t="str">
        <f t="shared" si="75"/>
        <v>plays</v>
      </c>
      <c r="S604" s="10">
        <f t="shared" si="76"/>
        <v>42160.208333333328</v>
      </c>
      <c r="T604" s="10">
        <f t="shared" si="77"/>
        <v>42171.208333333328</v>
      </c>
      <c r="U604" t="str">
        <f t="shared" si="78"/>
        <v>Jun</v>
      </c>
      <c r="V604">
        <f t="shared" si="79"/>
        <v>2015</v>
      </c>
    </row>
    <row r="605" spans="1:22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72"/>
        <v>119.66037735849055</v>
      </c>
      <c r="P605" s="6">
        <f t="shared" si="73"/>
        <v>62.176470588235297</v>
      </c>
      <c r="Q605" t="str">
        <f t="shared" si="74"/>
        <v>theater</v>
      </c>
      <c r="R605" t="str">
        <f t="shared" si="75"/>
        <v>plays</v>
      </c>
      <c r="S605" s="10">
        <f t="shared" si="76"/>
        <v>43573.208333333328</v>
      </c>
      <c r="T605" s="10">
        <f t="shared" si="77"/>
        <v>43600.208333333328</v>
      </c>
      <c r="U605" t="str">
        <f t="shared" si="78"/>
        <v>Apr</v>
      </c>
      <c r="V605">
        <f t="shared" si="79"/>
        <v>2019</v>
      </c>
    </row>
    <row r="606" spans="1:22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72"/>
        <v>170.73055242390078</v>
      </c>
      <c r="P606" s="6">
        <f t="shared" si="73"/>
        <v>53.005950297514879</v>
      </c>
      <c r="Q606" t="str">
        <f t="shared" si="74"/>
        <v>theater</v>
      </c>
      <c r="R606" t="str">
        <f t="shared" si="75"/>
        <v>plays</v>
      </c>
      <c r="S606" s="10">
        <f t="shared" si="76"/>
        <v>40565.25</v>
      </c>
      <c r="T606" s="10">
        <f t="shared" si="77"/>
        <v>40586.25</v>
      </c>
      <c r="U606" t="str">
        <f t="shared" si="78"/>
        <v>Jan</v>
      </c>
      <c r="V606">
        <f t="shared" si="79"/>
        <v>2011</v>
      </c>
    </row>
    <row r="607" spans="1:22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72"/>
        <v>187.21212121212122</v>
      </c>
      <c r="P607" s="6">
        <f t="shared" si="73"/>
        <v>57.738317757009348</v>
      </c>
      <c r="Q607" t="str">
        <f t="shared" si="74"/>
        <v>publishing</v>
      </c>
      <c r="R607" t="str">
        <f t="shared" si="75"/>
        <v>nonfiction</v>
      </c>
      <c r="S607" s="10">
        <f t="shared" si="76"/>
        <v>42280.208333333328</v>
      </c>
      <c r="T607" s="10">
        <f t="shared" si="77"/>
        <v>42321.25</v>
      </c>
      <c r="U607" t="str">
        <f t="shared" si="78"/>
        <v>Oct</v>
      </c>
      <c r="V607">
        <f t="shared" si="79"/>
        <v>2015</v>
      </c>
    </row>
    <row r="608" spans="1:22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72"/>
        <v>188.38235294117646</v>
      </c>
      <c r="P608" s="6">
        <f t="shared" si="73"/>
        <v>40.03125</v>
      </c>
      <c r="Q608" t="str">
        <f t="shared" si="74"/>
        <v>music</v>
      </c>
      <c r="R608" t="str">
        <f t="shared" si="75"/>
        <v>rock</v>
      </c>
      <c r="S608" s="10">
        <f t="shared" si="76"/>
        <v>42436.25</v>
      </c>
      <c r="T608" s="10">
        <f t="shared" si="77"/>
        <v>42447.208333333328</v>
      </c>
      <c r="U608" t="str">
        <f t="shared" si="78"/>
        <v>Mar</v>
      </c>
      <c r="V608">
        <f t="shared" si="79"/>
        <v>2016</v>
      </c>
    </row>
    <row r="609" spans="1:22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72"/>
        <v>131.29869186046511</v>
      </c>
      <c r="P609" s="6">
        <f t="shared" si="73"/>
        <v>81.016591928251117</v>
      </c>
      <c r="Q609" t="str">
        <f t="shared" si="74"/>
        <v>food</v>
      </c>
      <c r="R609" t="str">
        <f t="shared" si="75"/>
        <v>food trucks</v>
      </c>
      <c r="S609" s="10">
        <f t="shared" si="76"/>
        <v>41721.208333333336</v>
      </c>
      <c r="T609" s="10">
        <f t="shared" si="77"/>
        <v>41723.208333333336</v>
      </c>
      <c r="U609" t="str">
        <f t="shared" si="78"/>
        <v>Mar</v>
      </c>
      <c r="V609">
        <f t="shared" si="79"/>
        <v>2014</v>
      </c>
    </row>
    <row r="610" spans="1:22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72"/>
        <v>283.97435897435901</v>
      </c>
      <c r="P610" s="6">
        <f t="shared" si="73"/>
        <v>35.047468354430379</v>
      </c>
      <c r="Q610" t="str">
        <f t="shared" si="74"/>
        <v>music</v>
      </c>
      <c r="R610" t="str">
        <f t="shared" si="75"/>
        <v>jazz</v>
      </c>
      <c r="S610" s="10">
        <f t="shared" si="76"/>
        <v>43530.25</v>
      </c>
      <c r="T610" s="10">
        <f t="shared" si="77"/>
        <v>43534.25</v>
      </c>
      <c r="U610" t="str">
        <f t="shared" si="78"/>
        <v>Mar</v>
      </c>
      <c r="V610">
        <f t="shared" si="79"/>
        <v>2019</v>
      </c>
    </row>
    <row r="611" spans="1:22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72"/>
        <v>120.41999999999999</v>
      </c>
      <c r="P611" s="6">
        <f t="shared" si="73"/>
        <v>102.92307692307692</v>
      </c>
      <c r="Q611" t="str">
        <f t="shared" si="74"/>
        <v>film &amp; video</v>
      </c>
      <c r="R611" t="str">
        <f t="shared" si="75"/>
        <v>science fiction</v>
      </c>
      <c r="S611" s="10">
        <f t="shared" si="76"/>
        <v>43481.25</v>
      </c>
      <c r="T611" s="10">
        <f t="shared" si="77"/>
        <v>43498.25</v>
      </c>
      <c r="U611" t="str">
        <f t="shared" si="78"/>
        <v>Jan</v>
      </c>
      <c r="V611">
        <f t="shared" si="79"/>
        <v>2019</v>
      </c>
    </row>
    <row r="612" spans="1:22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72"/>
        <v>419.0560747663551</v>
      </c>
      <c r="P612" s="6">
        <f t="shared" si="73"/>
        <v>27.998126756166094</v>
      </c>
      <c r="Q612" t="str">
        <f t="shared" si="74"/>
        <v>theater</v>
      </c>
      <c r="R612" t="str">
        <f t="shared" si="75"/>
        <v>plays</v>
      </c>
      <c r="S612" s="10">
        <f t="shared" si="76"/>
        <v>41259.25</v>
      </c>
      <c r="T612" s="10">
        <f t="shared" si="77"/>
        <v>41273.25</v>
      </c>
      <c r="U612" t="str">
        <f t="shared" si="78"/>
        <v>Dec</v>
      </c>
      <c r="V612">
        <f t="shared" si="79"/>
        <v>2012</v>
      </c>
    </row>
    <row r="613" spans="1:22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72"/>
        <v>13.853658536585368</v>
      </c>
      <c r="P613" s="6">
        <f t="shared" si="73"/>
        <v>75.733333333333334</v>
      </c>
      <c r="Q613" t="str">
        <f t="shared" si="74"/>
        <v>theater</v>
      </c>
      <c r="R613" t="str">
        <f t="shared" si="75"/>
        <v>plays</v>
      </c>
      <c r="S613" s="10">
        <f t="shared" si="76"/>
        <v>41480.208333333336</v>
      </c>
      <c r="T613" s="10">
        <f t="shared" si="77"/>
        <v>41492.208333333336</v>
      </c>
      <c r="U613" t="str">
        <f t="shared" si="78"/>
        <v>Jul</v>
      </c>
      <c r="V613">
        <f t="shared" si="79"/>
        <v>2013</v>
      </c>
    </row>
    <row r="614" spans="1:22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72"/>
        <v>139.43548387096774</v>
      </c>
      <c r="P614" s="6">
        <f t="shared" si="73"/>
        <v>45.026041666666664</v>
      </c>
      <c r="Q614" t="str">
        <f t="shared" si="74"/>
        <v>music</v>
      </c>
      <c r="R614" t="str">
        <f t="shared" si="75"/>
        <v>electric music</v>
      </c>
      <c r="S614" s="10">
        <f t="shared" si="76"/>
        <v>40474.208333333336</v>
      </c>
      <c r="T614" s="10">
        <f t="shared" si="77"/>
        <v>40497.25</v>
      </c>
      <c r="U614" t="str">
        <f t="shared" si="78"/>
        <v>Oct</v>
      </c>
      <c r="V614">
        <f t="shared" si="79"/>
        <v>2010</v>
      </c>
    </row>
    <row r="615" spans="1:22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72"/>
        <v>174</v>
      </c>
      <c r="P615" s="6">
        <f t="shared" si="73"/>
        <v>73.615384615384613</v>
      </c>
      <c r="Q615" t="str">
        <f t="shared" si="74"/>
        <v>theater</v>
      </c>
      <c r="R615" t="str">
        <f t="shared" si="75"/>
        <v>plays</v>
      </c>
      <c r="S615" s="10">
        <f t="shared" si="76"/>
        <v>42973.208333333328</v>
      </c>
      <c r="T615" s="10">
        <f t="shared" si="77"/>
        <v>42982.208333333328</v>
      </c>
      <c r="U615" t="str">
        <f t="shared" si="78"/>
        <v>Aug</v>
      </c>
      <c r="V615">
        <f t="shared" si="79"/>
        <v>2017</v>
      </c>
    </row>
    <row r="616" spans="1:22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72"/>
        <v>155.49056603773585</v>
      </c>
      <c r="P616" s="6">
        <f t="shared" si="73"/>
        <v>56.991701244813278</v>
      </c>
      <c r="Q616" t="str">
        <f t="shared" si="74"/>
        <v>theater</v>
      </c>
      <c r="R616" t="str">
        <f t="shared" si="75"/>
        <v>plays</v>
      </c>
      <c r="S616" s="10">
        <f t="shared" si="76"/>
        <v>42746.25</v>
      </c>
      <c r="T616" s="10">
        <f t="shared" si="77"/>
        <v>42764.25</v>
      </c>
      <c r="U616" t="str">
        <f t="shared" si="78"/>
        <v>Jan</v>
      </c>
      <c r="V616">
        <f t="shared" si="79"/>
        <v>2017</v>
      </c>
    </row>
    <row r="617" spans="1:22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72"/>
        <v>170.44705882352943</v>
      </c>
      <c r="P617" s="6">
        <f t="shared" si="73"/>
        <v>85.223529411764702</v>
      </c>
      <c r="Q617" t="str">
        <f t="shared" si="74"/>
        <v>theater</v>
      </c>
      <c r="R617" t="str">
        <f t="shared" si="75"/>
        <v>plays</v>
      </c>
      <c r="S617" s="10">
        <f t="shared" si="76"/>
        <v>42489.208333333328</v>
      </c>
      <c r="T617" s="10">
        <f t="shared" si="77"/>
        <v>42499.208333333328</v>
      </c>
      <c r="U617" t="str">
        <f t="shared" si="78"/>
        <v>Apr</v>
      </c>
      <c r="V617">
        <f t="shared" si="79"/>
        <v>2016</v>
      </c>
    </row>
    <row r="618" spans="1:22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72"/>
        <v>189.515625</v>
      </c>
      <c r="P618" s="6">
        <f t="shared" si="73"/>
        <v>50.962184873949582</v>
      </c>
      <c r="Q618" t="str">
        <f t="shared" si="74"/>
        <v>music</v>
      </c>
      <c r="R618" t="str">
        <f t="shared" si="75"/>
        <v>indie rock</v>
      </c>
      <c r="S618" s="10">
        <f t="shared" si="76"/>
        <v>41537.208333333336</v>
      </c>
      <c r="T618" s="10">
        <f t="shared" si="77"/>
        <v>41538.208333333336</v>
      </c>
      <c r="U618" t="str">
        <f t="shared" si="78"/>
        <v>Sep</v>
      </c>
      <c r="V618">
        <f t="shared" si="79"/>
        <v>2013</v>
      </c>
    </row>
    <row r="619" spans="1:22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72"/>
        <v>249.71428571428572</v>
      </c>
      <c r="P619" s="6">
        <f t="shared" si="73"/>
        <v>63.563636363636363</v>
      </c>
      <c r="Q619" t="str">
        <f t="shared" si="74"/>
        <v>theater</v>
      </c>
      <c r="R619" t="str">
        <f t="shared" si="75"/>
        <v>plays</v>
      </c>
      <c r="S619" s="10">
        <f t="shared" si="76"/>
        <v>41794.208333333336</v>
      </c>
      <c r="T619" s="10">
        <f t="shared" si="77"/>
        <v>41804.208333333336</v>
      </c>
      <c r="U619" t="str">
        <f t="shared" si="78"/>
        <v>Jun</v>
      </c>
      <c r="V619">
        <f t="shared" si="79"/>
        <v>2014</v>
      </c>
    </row>
    <row r="620" spans="1:22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72"/>
        <v>48.860523665659613</v>
      </c>
      <c r="P620" s="6">
        <f t="shared" si="73"/>
        <v>80.999165275459092</v>
      </c>
      <c r="Q620" t="str">
        <f t="shared" si="74"/>
        <v>publishing</v>
      </c>
      <c r="R620" t="str">
        <f t="shared" si="75"/>
        <v>nonfiction</v>
      </c>
      <c r="S620" s="10">
        <f t="shared" si="76"/>
        <v>41396.208333333336</v>
      </c>
      <c r="T620" s="10">
        <f t="shared" si="77"/>
        <v>41417.208333333336</v>
      </c>
      <c r="U620" t="str">
        <f t="shared" si="78"/>
        <v>May</v>
      </c>
      <c r="V620">
        <f t="shared" si="79"/>
        <v>2013</v>
      </c>
    </row>
    <row r="621" spans="1:22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72"/>
        <v>28.461970393057683</v>
      </c>
      <c r="P621" s="6">
        <f t="shared" si="73"/>
        <v>86.044753086419746</v>
      </c>
      <c r="Q621" t="str">
        <f t="shared" si="74"/>
        <v>theater</v>
      </c>
      <c r="R621" t="str">
        <f t="shared" si="75"/>
        <v>plays</v>
      </c>
      <c r="S621" s="10">
        <f t="shared" si="76"/>
        <v>40669.208333333336</v>
      </c>
      <c r="T621" s="10">
        <f t="shared" si="77"/>
        <v>40670.208333333336</v>
      </c>
      <c r="U621" t="str">
        <f t="shared" si="78"/>
        <v>May</v>
      </c>
      <c r="V621">
        <f t="shared" si="79"/>
        <v>2011</v>
      </c>
    </row>
    <row r="622" spans="1:22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72"/>
        <v>268.02325581395348</v>
      </c>
      <c r="P622" s="6">
        <f t="shared" si="73"/>
        <v>90.0390625</v>
      </c>
      <c r="Q622" t="str">
        <f t="shared" si="74"/>
        <v>photography</v>
      </c>
      <c r="R622" t="str">
        <f t="shared" si="75"/>
        <v>photography books</v>
      </c>
      <c r="S622" s="10">
        <f t="shared" si="76"/>
        <v>42559.208333333328</v>
      </c>
      <c r="T622" s="10">
        <f t="shared" si="77"/>
        <v>42563.208333333328</v>
      </c>
      <c r="U622" t="str">
        <f t="shared" si="78"/>
        <v>Jul</v>
      </c>
      <c r="V622">
        <f t="shared" si="79"/>
        <v>2016</v>
      </c>
    </row>
    <row r="623" spans="1:22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72"/>
        <v>619.80078125</v>
      </c>
      <c r="P623" s="6">
        <f t="shared" si="73"/>
        <v>74.006063432835816</v>
      </c>
      <c r="Q623" t="str">
        <f t="shared" si="74"/>
        <v>theater</v>
      </c>
      <c r="R623" t="str">
        <f t="shared" si="75"/>
        <v>plays</v>
      </c>
      <c r="S623" s="10">
        <f t="shared" si="76"/>
        <v>42626.208333333328</v>
      </c>
      <c r="T623" s="10">
        <f t="shared" si="77"/>
        <v>42631.208333333328</v>
      </c>
      <c r="U623" t="str">
        <f t="shared" si="78"/>
        <v>Sep</v>
      </c>
      <c r="V623">
        <f t="shared" si="79"/>
        <v>2016</v>
      </c>
    </row>
    <row r="624" spans="1:22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72"/>
        <v>3.1301587301587301</v>
      </c>
      <c r="P624" s="6">
        <f t="shared" si="73"/>
        <v>92.4375</v>
      </c>
      <c r="Q624" t="str">
        <f t="shared" si="74"/>
        <v>music</v>
      </c>
      <c r="R624" t="str">
        <f t="shared" si="75"/>
        <v>indie rock</v>
      </c>
      <c r="S624" s="10">
        <f t="shared" si="76"/>
        <v>43205.208333333328</v>
      </c>
      <c r="T624" s="10">
        <f t="shared" si="77"/>
        <v>43231.208333333328</v>
      </c>
      <c r="U624" t="str">
        <f t="shared" si="78"/>
        <v>Apr</v>
      </c>
      <c r="V624">
        <f t="shared" si="79"/>
        <v>2018</v>
      </c>
    </row>
    <row r="625" spans="1:22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72"/>
        <v>159.92152704135739</v>
      </c>
      <c r="P625" s="6">
        <f t="shared" si="73"/>
        <v>55.999257333828446</v>
      </c>
      <c r="Q625" t="str">
        <f t="shared" si="74"/>
        <v>theater</v>
      </c>
      <c r="R625" t="str">
        <f t="shared" si="75"/>
        <v>plays</v>
      </c>
      <c r="S625" s="10">
        <f t="shared" si="76"/>
        <v>42201.208333333328</v>
      </c>
      <c r="T625" s="10">
        <f t="shared" si="77"/>
        <v>42206.208333333328</v>
      </c>
      <c r="U625" t="str">
        <f t="shared" si="78"/>
        <v>Jul</v>
      </c>
      <c r="V625">
        <f t="shared" si="79"/>
        <v>2015</v>
      </c>
    </row>
    <row r="626" spans="1:22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72"/>
        <v>279.39215686274508</v>
      </c>
      <c r="P626" s="6">
        <f t="shared" si="73"/>
        <v>32.983796296296298</v>
      </c>
      <c r="Q626" t="str">
        <f t="shared" si="74"/>
        <v>photography</v>
      </c>
      <c r="R626" t="str">
        <f t="shared" si="75"/>
        <v>photography books</v>
      </c>
      <c r="S626" s="10">
        <f t="shared" si="76"/>
        <v>42029.25</v>
      </c>
      <c r="T626" s="10">
        <f t="shared" si="77"/>
        <v>42035.25</v>
      </c>
      <c r="U626" t="str">
        <f t="shared" si="78"/>
        <v>Jan</v>
      </c>
      <c r="V626">
        <f t="shared" si="79"/>
        <v>2015</v>
      </c>
    </row>
    <row r="627" spans="1:22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72"/>
        <v>77.373333333333335</v>
      </c>
      <c r="P627" s="6">
        <f t="shared" si="73"/>
        <v>93.596774193548384</v>
      </c>
      <c r="Q627" t="str">
        <f t="shared" si="74"/>
        <v>theater</v>
      </c>
      <c r="R627" t="str">
        <f t="shared" si="75"/>
        <v>plays</v>
      </c>
      <c r="S627" s="10">
        <f t="shared" si="76"/>
        <v>43857.25</v>
      </c>
      <c r="T627" s="10">
        <f t="shared" si="77"/>
        <v>43871.25</v>
      </c>
      <c r="U627" t="str">
        <f t="shared" si="78"/>
        <v>Jan</v>
      </c>
      <c r="V627">
        <f t="shared" si="79"/>
        <v>2020</v>
      </c>
    </row>
    <row r="628" spans="1:22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72"/>
        <v>206.32812500000003</v>
      </c>
      <c r="P628" s="6">
        <f t="shared" si="73"/>
        <v>69.867724867724874</v>
      </c>
      <c r="Q628" t="str">
        <f t="shared" si="74"/>
        <v>theater</v>
      </c>
      <c r="R628" t="str">
        <f t="shared" si="75"/>
        <v>plays</v>
      </c>
      <c r="S628" s="10">
        <f t="shared" si="76"/>
        <v>40449.208333333336</v>
      </c>
      <c r="T628" s="10">
        <f t="shared" si="77"/>
        <v>40458.208333333336</v>
      </c>
      <c r="U628" t="str">
        <f t="shared" si="78"/>
        <v>Sep</v>
      </c>
      <c r="V628">
        <f t="shared" si="79"/>
        <v>2010</v>
      </c>
    </row>
    <row r="629" spans="1:22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72"/>
        <v>694.25</v>
      </c>
      <c r="P629" s="6">
        <f t="shared" si="73"/>
        <v>72.129870129870127</v>
      </c>
      <c r="Q629" t="str">
        <f t="shared" si="74"/>
        <v>food</v>
      </c>
      <c r="R629" t="str">
        <f t="shared" si="75"/>
        <v>food trucks</v>
      </c>
      <c r="S629" s="10">
        <f t="shared" si="76"/>
        <v>40345.208333333336</v>
      </c>
      <c r="T629" s="10">
        <f t="shared" si="77"/>
        <v>40369.208333333336</v>
      </c>
      <c r="U629" t="str">
        <f t="shared" si="78"/>
        <v>Jun</v>
      </c>
      <c r="V629">
        <f t="shared" si="79"/>
        <v>2010</v>
      </c>
    </row>
    <row r="630" spans="1:22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72"/>
        <v>151.78947368421052</v>
      </c>
      <c r="P630" s="6">
        <f t="shared" si="73"/>
        <v>30.041666666666668</v>
      </c>
      <c r="Q630" t="str">
        <f t="shared" si="74"/>
        <v>music</v>
      </c>
      <c r="R630" t="str">
        <f t="shared" si="75"/>
        <v>indie rock</v>
      </c>
      <c r="S630" s="10">
        <f t="shared" si="76"/>
        <v>40455.208333333336</v>
      </c>
      <c r="T630" s="10">
        <f t="shared" si="77"/>
        <v>40458.208333333336</v>
      </c>
      <c r="U630" t="str">
        <f t="shared" si="78"/>
        <v>Oct</v>
      </c>
      <c r="V630">
        <f t="shared" si="79"/>
        <v>2010</v>
      </c>
    </row>
    <row r="631" spans="1:22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72"/>
        <v>64.58207217694995</v>
      </c>
      <c r="P631" s="6">
        <f t="shared" si="73"/>
        <v>73.968000000000004</v>
      </c>
      <c r="Q631" t="str">
        <f t="shared" si="74"/>
        <v>theater</v>
      </c>
      <c r="R631" t="str">
        <f t="shared" si="75"/>
        <v>plays</v>
      </c>
      <c r="S631" s="10">
        <f t="shared" si="76"/>
        <v>42557.208333333328</v>
      </c>
      <c r="T631" s="10">
        <f t="shared" si="77"/>
        <v>42559.208333333328</v>
      </c>
      <c r="U631" t="str">
        <f t="shared" si="78"/>
        <v>Jul</v>
      </c>
      <c r="V631">
        <f t="shared" si="79"/>
        <v>2016</v>
      </c>
    </row>
    <row r="632" spans="1:22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72"/>
        <v>62.873684210526314</v>
      </c>
      <c r="P632" s="6">
        <f t="shared" si="73"/>
        <v>68.65517241379311</v>
      </c>
      <c r="Q632" t="str">
        <f t="shared" si="74"/>
        <v>theater</v>
      </c>
      <c r="R632" t="str">
        <f t="shared" si="75"/>
        <v>plays</v>
      </c>
      <c r="S632" s="10">
        <f t="shared" si="76"/>
        <v>43586.208333333328</v>
      </c>
      <c r="T632" s="10">
        <f t="shared" si="77"/>
        <v>43597.208333333328</v>
      </c>
      <c r="U632" t="str">
        <f t="shared" si="78"/>
        <v>May</v>
      </c>
      <c r="V632">
        <f t="shared" si="79"/>
        <v>2019</v>
      </c>
    </row>
    <row r="633" spans="1:22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72"/>
        <v>310.39864864864865</v>
      </c>
      <c r="P633" s="6">
        <f t="shared" si="73"/>
        <v>59.992164544564154</v>
      </c>
      <c r="Q633" t="str">
        <f t="shared" si="74"/>
        <v>theater</v>
      </c>
      <c r="R633" t="str">
        <f t="shared" si="75"/>
        <v>plays</v>
      </c>
      <c r="S633" s="10">
        <f t="shared" si="76"/>
        <v>43550.208333333328</v>
      </c>
      <c r="T633" s="10">
        <f t="shared" si="77"/>
        <v>43554.208333333328</v>
      </c>
      <c r="U633" t="str">
        <f t="shared" si="78"/>
        <v>Mar</v>
      </c>
      <c r="V633">
        <f t="shared" si="79"/>
        <v>2019</v>
      </c>
    </row>
    <row r="634" spans="1:22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72"/>
        <v>42.859916782246884</v>
      </c>
      <c r="P634" s="6">
        <f t="shared" si="73"/>
        <v>111.15827338129496</v>
      </c>
      <c r="Q634" t="str">
        <f t="shared" si="74"/>
        <v>theater</v>
      </c>
      <c r="R634" t="str">
        <f t="shared" si="75"/>
        <v>plays</v>
      </c>
      <c r="S634" s="10">
        <f t="shared" si="76"/>
        <v>41945.208333333336</v>
      </c>
      <c r="T634" s="10">
        <f t="shared" si="77"/>
        <v>41963.25</v>
      </c>
      <c r="U634" t="str">
        <f t="shared" si="78"/>
        <v>Nov</v>
      </c>
      <c r="V634">
        <f t="shared" si="79"/>
        <v>2014</v>
      </c>
    </row>
    <row r="635" spans="1:22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72"/>
        <v>83.119402985074629</v>
      </c>
      <c r="P635" s="6">
        <f t="shared" si="73"/>
        <v>53.038095238095238</v>
      </c>
      <c r="Q635" t="str">
        <f t="shared" si="74"/>
        <v>film &amp; video</v>
      </c>
      <c r="R635" t="str">
        <f t="shared" si="75"/>
        <v>animation</v>
      </c>
      <c r="S635" s="10">
        <f t="shared" si="76"/>
        <v>42315.25</v>
      </c>
      <c r="T635" s="10">
        <f t="shared" si="77"/>
        <v>42319.25</v>
      </c>
      <c r="U635" t="str">
        <f t="shared" si="78"/>
        <v>Nov</v>
      </c>
      <c r="V635">
        <f t="shared" si="79"/>
        <v>2015</v>
      </c>
    </row>
    <row r="636" spans="1:22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72"/>
        <v>78.531302876480552</v>
      </c>
      <c r="P636" s="6">
        <f t="shared" si="73"/>
        <v>55.985524728588658</v>
      </c>
      <c r="Q636" t="str">
        <f t="shared" si="74"/>
        <v>film &amp; video</v>
      </c>
      <c r="R636" t="str">
        <f t="shared" si="75"/>
        <v>television</v>
      </c>
      <c r="S636" s="10">
        <f t="shared" si="76"/>
        <v>42819.208333333328</v>
      </c>
      <c r="T636" s="10">
        <f t="shared" si="77"/>
        <v>42833.208333333328</v>
      </c>
      <c r="U636" t="str">
        <f t="shared" si="78"/>
        <v>Mar</v>
      </c>
      <c r="V636">
        <f t="shared" si="79"/>
        <v>2017</v>
      </c>
    </row>
    <row r="637" spans="1:22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72"/>
        <v>114.09352517985612</v>
      </c>
      <c r="P637" s="6">
        <f t="shared" si="73"/>
        <v>69.986760812003524</v>
      </c>
      <c r="Q637" t="str">
        <f t="shared" si="74"/>
        <v>film &amp; video</v>
      </c>
      <c r="R637" t="str">
        <f t="shared" si="75"/>
        <v>television</v>
      </c>
      <c r="S637" s="10">
        <f t="shared" si="76"/>
        <v>41314.25</v>
      </c>
      <c r="T637" s="10">
        <f t="shared" si="77"/>
        <v>41346.208333333336</v>
      </c>
      <c r="U637" t="str">
        <f t="shared" si="78"/>
        <v>Feb</v>
      </c>
      <c r="V637">
        <f t="shared" si="79"/>
        <v>2013</v>
      </c>
    </row>
    <row r="638" spans="1:22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72"/>
        <v>64.537683358624179</v>
      </c>
      <c r="P638" s="6">
        <f t="shared" si="73"/>
        <v>48.998079877112133</v>
      </c>
      <c r="Q638" t="str">
        <f t="shared" si="74"/>
        <v>film &amp; video</v>
      </c>
      <c r="R638" t="str">
        <f t="shared" si="75"/>
        <v>animation</v>
      </c>
      <c r="S638" s="10">
        <f t="shared" si="76"/>
        <v>40926.25</v>
      </c>
      <c r="T638" s="10">
        <f t="shared" si="77"/>
        <v>40971.25</v>
      </c>
      <c r="U638" t="str">
        <f t="shared" si="78"/>
        <v>Jan</v>
      </c>
      <c r="V638">
        <f t="shared" si="79"/>
        <v>2012</v>
      </c>
    </row>
    <row r="639" spans="1:22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72"/>
        <v>79.411764705882348</v>
      </c>
      <c r="P639" s="6">
        <f t="shared" si="73"/>
        <v>103.84615384615384</v>
      </c>
      <c r="Q639" t="str">
        <f t="shared" si="74"/>
        <v>theater</v>
      </c>
      <c r="R639" t="str">
        <f t="shared" si="75"/>
        <v>plays</v>
      </c>
      <c r="S639" s="10">
        <f t="shared" si="76"/>
        <v>42688.25</v>
      </c>
      <c r="T639" s="10">
        <f t="shared" si="77"/>
        <v>42696.25</v>
      </c>
      <c r="U639" t="str">
        <f t="shared" si="78"/>
        <v>Nov</v>
      </c>
      <c r="V639">
        <f t="shared" si="79"/>
        <v>2016</v>
      </c>
    </row>
    <row r="640" spans="1:22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72"/>
        <v>11.419117647058824</v>
      </c>
      <c r="P640" s="6">
        <f t="shared" si="73"/>
        <v>99.127659574468083</v>
      </c>
      <c r="Q640" t="str">
        <f t="shared" si="74"/>
        <v>theater</v>
      </c>
      <c r="R640" t="str">
        <f t="shared" si="75"/>
        <v>plays</v>
      </c>
      <c r="S640" s="10">
        <f t="shared" si="76"/>
        <v>40386.208333333336</v>
      </c>
      <c r="T640" s="10">
        <f t="shared" si="77"/>
        <v>40398.208333333336</v>
      </c>
      <c r="U640" t="str">
        <f t="shared" si="78"/>
        <v>Jul</v>
      </c>
      <c r="V640">
        <f t="shared" si="79"/>
        <v>2010</v>
      </c>
    </row>
    <row r="641" spans="1:22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72"/>
        <v>56.186046511627907</v>
      </c>
      <c r="P641" s="6">
        <f t="shared" si="73"/>
        <v>107.37777777777778</v>
      </c>
      <c r="Q641" t="str">
        <f t="shared" si="74"/>
        <v>film &amp; video</v>
      </c>
      <c r="R641" t="str">
        <f t="shared" si="75"/>
        <v>drama</v>
      </c>
      <c r="S641" s="10">
        <f t="shared" si="76"/>
        <v>43309.208333333328</v>
      </c>
      <c r="T641" s="10">
        <f t="shared" si="77"/>
        <v>43309.208333333328</v>
      </c>
      <c r="U641" t="str">
        <f t="shared" si="78"/>
        <v>Jul</v>
      </c>
      <c r="V641">
        <f t="shared" si="79"/>
        <v>2018</v>
      </c>
    </row>
    <row r="642" spans="1:22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72"/>
        <v>16.501669449081803</v>
      </c>
      <c r="P642" s="6">
        <f t="shared" si="73"/>
        <v>76.922178988326849</v>
      </c>
      <c r="Q642" t="str">
        <f t="shared" si="74"/>
        <v>theater</v>
      </c>
      <c r="R642" t="str">
        <f t="shared" si="75"/>
        <v>plays</v>
      </c>
      <c r="S642" s="10">
        <f t="shared" si="76"/>
        <v>42387.25</v>
      </c>
      <c r="T642" s="10">
        <f t="shared" si="77"/>
        <v>42390.25</v>
      </c>
      <c r="U642" t="str">
        <f t="shared" si="78"/>
        <v>Jan</v>
      </c>
      <c r="V642">
        <f t="shared" si="79"/>
        <v>2016</v>
      </c>
    </row>
    <row r="643" spans="1:22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80">(E643/D643)*100</f>
        <v>119.96808510638297</v>
      </c>
      <c r="P643" s="6">
        <f t="shared" ref="P643:P706" si="81">E643/G643</f>
        <v>58.128865979381445</v>
      </c>
      <c r="Q643" t="str">
        <f t="shared" ref="Q643:Q706" si="82">LEFT(N643, SEARCH("/", N643)-1)</f>
        <v>theater</v>
      </c>
      <c r="R643" t="str">
        <f t="shared" ref="R643:R706" si="83">RIGHT(N643, LEN(N643)-SEARCH("/", N643))</f>
        <v>plays</v>
      </c>
      <c r="S643" s="10">
        <f t="shared" ref="S643:S706" si="84">(J643/86400)+DATE(1970,1,1)</f>
        <v>42786.25</v>
      </c>
      <c r="T643" s="10">
        <f t="shared" ref="T643:T706" si="85">(K643/86400)+DATE(1970,1,1)</f>
        <v>42814.208333333328</v>
      </c>
      <c r="U643" t="str">
        <f t="shared" ref="U643:U706" si="86">TEXT(S643, "mmm")</f>
        <v>Feb</v>
      </c>
      <c r="V643">
        <f t="shared" ref="V643:V706" si="87">YEAR(S643)</f>
        <v>2017</v>
      </c>
    </row>
    <row r="644" spans="1:22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80"/>
        <v>145.45652173913044</v>
      </c>
      <c r="P644" s="6">
        <f t="shared" si="81"/>
        <v>103.73643410852713</v>
      </c>
      <c r="Q644" t="str">
        <f t="shared" si="82"/>
        <v>technology</v>
      </c>
      <c r="R644" t="str">
        <f t="shared" si="83"/>
        <v>wearables</v>
      </c>
      <c r="S644" s="10">
        <f t="shared" si="84"/>
        <v>43451.25</v>
      </c>
      <c r="T644" s="10">
        <f t="shared" si="85"/>
        <v>43460.25</v>
      </c>
      <c r="U644" t="str">
        <f t="shared" si="86"/>
        <v>Dec</v>
      </c>
      <c r="V644">
        <f t="shared" si="87"/>
        <v>2018</v>
      </c>
    </row>
    <row r="645" spans="1:22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80"/>
        <v>221.38255033557047</v>
      </c>
      <c r="P645" s="6">
        <f t="shared" si="81"/>
        <v>87.962666666666664</v>
      </c>
      <c r="Q645" t="str">
        <f t="shared" si="82"/>
        <v>theater</v>
      </c>
      <c r="R645" t="str">
        <f t="shared" si="83"/>
        <v>plays</v>
      </c>
      <c r="S645" s="10">
        <f t="shared" si="84"/>
        <v>42795.25</v>
      </c>
      <c r="T645" s="10">
        <f t="shared" si="85"/>
        <v>42813.208333333328</v>
      </c>
      <c r="U645" t="str">
        <f t="shared" si="86"/>
        <v>Mar</v>
      </c>
      <c r="V645">
        <f t="shared" si="87"/>
        <v>2017</v>
      </c>
    </row>
    <row r="646" spans="1:22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80"/>
        <v>48.396694214876035</v>
      </c>
      <c r="P646" s="6">
        <f t="shared" si="81"/>
        <v>28</v>
      </c>
      <c r="Q646" t="str">
        <f t="shared" si="82"/>
        <v>theater</v>
      </c>
      <c r="R646" t="str">
        <f t="shared" si="83"/>
        <v>plays</v>
      </c>
      <c r="S646" s="10">
        <f t="shared" si="84"/>
        <v>43452.25</v>
      </c>
      <c r="T646" s="10">
        <f t="shared" si="85"/>
        <v>43468.25</v>
      </c>
      <c r="U646" t="str">
        <f t="shared" si="86"/>
        <v>Dec</v>
      </c>
      <c r="V646">
        <f t="shared" si="87"/>
        <v>2018</v>
      </c>
    </row>
    <row r="647" spans="1:22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80"/>
        <v>92.911504424778755</v>
      </c>
      <c r="P647" s="6">
        <f t="shared" si="81"/>
        <v>37.999361294443261</v>
      </c>
      <c r="Q647" t="str">
        <f t="shared" si="82"/>
        <v>music</v>
      </c>
      <c r="R647" t="str">
        <f t="shared" si="83"/>
        <v>rock</v>
      </c>
      <c r="S647" s="10">
        <f t="shared" si="84"/>
        <v>43369.208333333328</v>
      </c>
      <c r="T647" s="10">
        <f t="shared" si="85"/>
        <v>43390.208333333328</v>
      </c>
      <c r="U647" t="str">
        <f t="shared" si="86"/>
        <v>Sep</v>
      </c>
      <c r="V647">
        <f t="shared" si="87"/>
        <v>2018</v>
      </c>
    </row>
    <row r="648" spans="1:22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80"/>
        <v>88.599797365754824</v>
      </c>
      <c r="P648" s="6">
        <f t="shared" si="81"/>
        <v>29.999313893653515</v>
      </c>
      <c r="Q648" t="str">
        <f t="shared" si="82"/>
        <v>games</v>
      </c>
      <c r="R648" t="str">
        <f t="shared" si="83"/>
        <v>video games</v>
      </c>
      <c r="S648" s="10">
        <f t="shared" si="84"/>
        <v>41346.208333333336</v>
      </c>
      <c r="T648" s="10">
        <f t="shared" si="85"/>
        <v>41357.208333333336</v>
      </c>
      <c r="U648" t="str">
        <f t="shared" si="86"/>
        <v>Mar</v>
      </c>
      <c r="V648">
        <f t="shared" si="87"/>
        <v>2013</v>
      </c>
    </row>
    <row r="649" spans="1:22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80"/>
        <v>41.4</v>
      </c>
      <c r="P649" s="6">
        <f t="shared" si="81"/>
        <v>103.5</v>
      </c>
      <c r="Q649" t="str">
        <f t="shared" si="82"/>
        <v>publishing</v>
      </c>
      <c r="R649" t="str">
        <f t="shared" si="83"/>
        <v>translations</v>
      </c>
      <c r="S649" s="10">
        <f t="shared" si="84"/>
        <v>43199.208333333328</v>
      </c>
      <c r="T649" s="10">
        <f t="shared" si="85"/>
        <v>43223.208333333328</v>
      </c>
      <c r="U649" t="str">
        <f t="shared" si="86"/>
        <v>Apr</v>
      </c>
      <c r="V649">
        <f t="shared" si="87"/>
        <v>2018</v>
      </c>
    </row>
    <row r="650" spans="1:22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80"/>
        <v>63.056795131845846</v>
      </c>
      <c r="P650" s="6">
        <f t="shared" si="81"/>
        <v>85.994467496542185</v>
      </c>
      <c r="Q650" t="str">
        <f t="shared" si="82"/>
        <v>food</v>
      </c>
      <c r="R650" t="str">
        <f t="shared" si="83"/>
        <v>food trucks</v>
      </c>
      <c r="S650" s="10">
        <f t="shared" si="84"/>
        <v>42922.208333333328</v>
      </c>
      <c r="T650" s="10">
        <f t="shared" si="85"/>
        <v>42940.208333333328</v>
      </c>
      <c r="U650" t="str">
        <f t="shared" si="86"/>
        <v>Jul</v>
      </c>
      <c r="V650">
        <f t="shared" si="87"/>
        <v>2017</v>
      </c>
    </row>
    <row r="651" spans="1:22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80"/>
        <v>48.482333607230892</v>
      </c>
      <c r="P651" s="6">
        <f t="shared" si="81"/>
        <v>98.011627906976742</v>
      </c>
      <c r="Q651" t="str">
        <f t="shared" si="82"/>
        <v>theater</v>
      </c>
      <c r="R651" t="str">
        <f t="shared" si="83"/>
        <v>plays</v>
      </c>
      <c r="S651" s="10">
        <f t="shared" si="84"/>
        <v>40471.208333333336</v>
      </c>
      <c r="T651" s="10">
        <f t="shared" si="85"/>
        <v>40482.208333333336</v>
      </c>
      <c r="U651" t="str">
        <f t="shared" si="86"/>
        <v>Oct</v>
      </c>
      <c r="V651">
        <f t="shared" si="87"/>
        <v>2010</v>
      </c>
    </row>
    <row r="652" spans="1:22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80"/>
        <v>2</v>
      </c>
      <c r="P652" s="6">
        <f t="shared" si="81"/>
        <v>2</v>
      </c>
      <c r="Q652" t="str">
        <f t="shared" si="82"/>
        <v>music</v>
      </c>
      <c r="R652" t="str">
        <f t="shared" si="83"/>
        <v>jazz</v>
      </c>
      <c r="S652" s="10">
        <f t="shared" si="84"/>
        <v>41828.208333333336</v>
      </c>
      <c r="T652" s="10">
        <f t="shared" si="85"/>
        <v>41855.208333333336</v>
      </c>
      <c r="U652" t="str">
        <f t="shared" si="86"/>
        <v>Jul</v>
      </c>
      <c r="V652">
        <f t="shared" si="87"/>
        <v>2014</v>
      </c>
    </row>
    <row r="653" spans="1:22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80"/>
        <v>88.47941026944585</v>
      </c>
      <c r="P653" s="6">
        <f t="shared" si="81"/>
        <v>44.994570837642193</v>
      </c>
      <c r="Q653" t="str">
        <f t="shared" si="82"/>
        <v>film &amp; video</v>
      </c>
      <c r="R653" t="str">
        <f t="shared" si="83"/>
        <v>shorts</v>
      </c>
      <c r="S653" s="10">
        <f t="shared" si="84"/>
        <v>41692.25</v>
      </c>
      <c r="T653" s="10">
        <f t="shared" si="85"/>
        <v>41707.25</v>
      </c>
      <c r="U653" t="str">
        <f t="shared" si="86"/>
        <v>Feb</v>
      </c>
      <c r="V653">
        <f t="shared" si="87"/>
        <v>2014</v>
      </c>
    </row>
    <row r="654" spans="1:22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80"/>
        <v>126.84</v>
      </c>
      <c r="P654" s="6">
        <f t="shared" si="81"/>
        <v>31.012224938875306</v>
      </c>
      <c r="Q654" t="str">
        <f t="shared" si="82"/>
        <v>technology</v>
      </c>
      <c r="R654" t="str">
        <f t="shared" si="83"/>
        <v>web</v>
      </c>
      <c r="S654" s="10">
        <f t="shared" si="84"/>
        <v>42587.208333333328</v>
      </c>
      <c r="T654" s="10">
        <f t="shared" si="85"/>
        <v>42630.208333333328</v>
      </c>
      <c r="U654" t="str">
        <f t="shared" si="86"/>
        <v>Aug</v>
      </c>
      <c r="V654">
        <f t="shared" si="87"/>
        <v>2016</v>
      </c>
    </row>
    <row r="655" spans="1:22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80"/>
        <v>2338.833333333333</v>
      </c>
      <c r="P655" s="6">
        <f t="shared" si="81"/>
        <v>59.970085470085472</v>
      </c>
      <c r="Q655" t="str">
        <f t="shared" si="82"/>
        <v>technology</v>
      </c>
      <c r="R655" t="str">
        <f t="shared" si="83"/>
        <v>web</v>
      </c>
      <c r="S655" s="10">
        <f t="shared" si="84"/>
        <v>42468.208333333328</v>
      </c>
      <c r="T655" s="10">
        <f t="shared" si="85"/>
        <v>42470.208333333328</v>
      </c>
      <c r="U655" t="str">
        <f t="shared" si="86"/>
        <v>Apr</v>
      </c>
      <c r="V655">
        <f t="shared" si="87"/>
        <v>2016</v>
      </c>
    </row>
    <row r="656" spans="1:22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80"/>
        <v>508.38857142857148</v>
      </c>
      <c r="P656" s="6">
        <f t="shared" si="81"/>
        <v>58.9973474801061</v>
      </c>
      <c r="Q656" t="str">
        <f t="shared" si="82"/>
        <v>music</v>
      </c>
      <c r="R656" t="str">
        <f t="shared" si="83"/>
        <v>metal</v>
      </c>
      <c r="S656" s="10">
        <f t="shared" si="84"/>
        <v>42240.208333333328</v>
      </c>
      <c r="T656" s="10">
        <f t="shared" si="85"/>
        <v>42245.208333333328</v>
      </c>
      <c r="U656" t="str">
        <f t="shared" si="86"/>
        <v>Aug</v>
      </c>
      <c r="V656">
        <f t="shared" si="87"/>
        <v>2015</v>
      </c>
    </row>
    <row r="657" spans="1:22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80"/>
        <v>191.47826086956522</v>
      </c>
      <c r="P657" s="6">
        <f t="shared" si="81"/>
        <v>50.045454545454547</v>
      </c>
      <c r="Q657" t="str">
        <f t="shared" si="82"/>
        <v>photography</v>
      </c>
      <c r="R657" t="str">
        <f t="shared" si="83"/>
        <v>photography books</v>
      </c>
      <c r="S657" s="10">
        <f t="shared" si="84"/>
        <v>42796.25</v>
      </c>
      <c r="T657" s="10">
        <f t="shared" si="85"/>
        <v>42809.208333333328</v>
      </c>
      <c r="U657" t="str">
        <f t="shared" si="86"/>
        <v>Mar</v>
      </c>
      <c r="V657">
        <f t="shared" si="87"/>
        <v>2017</v>
      </c>
    </row>
    <row r="658" spans="1:22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80"/>
        <v>42.127533783783782</v>
      </c>
      <c r="P658" s="6">
        <f t="shared" si="81"/>
        <v>98.966269841269835</v>
      </c>
      <c r="Q658" t="str">
        <f t="shared" si="82"/>
        <v>food</v>
      </c>
      <c r="R658" t="str">
        <f t="shared" si="83"/>
        <v>food trucks</v>
      </c>
      <c r="S658" s="10">
        <f t="shared" si="84"/>
        <v>43097.25</v>
      </c>
      <c r="T658" s="10">
        <f t="shared" si="85"/>
        <v>43102.25</v>
      </c>
      <c r="U658" t="str">
        <f t="shared" si="86"/>
        <v>Dec</v>
      </c>
      <c r="V658">
        <f t="shared" si="87"/>
        <v>2017</v>
      </c>
    </row>
    <row r="659" spans="1:22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80"/>
        <v>8.24</v>
      </c>
      <c r="P659" s="6">
        <f t="shared" si="81"/>
        <v>58.857142857142854</v>
      </c>
      <c r="Q659" t="str">
        <f t="shared" si="82"/>
        <v>film &amp; video</v>
      </c>
      <c r="R659" t="str">
        <f t="shared" si="83"/>
        <v>science fiction</v>
      </c>
      <c r="S659" s="10">
        <f t="shared" si="84"/>
        <v>43096.25</v>
      </c>
      <c r="T659" s="10">
        <f t="shared" si="85"/>
        <v>43112.25</v>
      </c>
      <c r="U659" t="str">
        <f t="shared" si="86"/>
        <v>Dec</v>
      </c>
      <c r="V659">
        <f t="shared" si="87"/>
        <v>2017</v>
      </c>
    </row>
    <row r="660" spans="1:22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80"/>
        <v>60.064638783269963</v>
      </c>
      <c r="P660" s="6">
        <f t="shared" si="81"/>
        <v>81.010256410256417</v>
      </c>
      <c r="Q660" t="str">
        <f t="shared" si="82"/>
        <v>music</v>
      </c>
      <c r="R660" t="str">
        <f t="shared" si="83"/>
        <v>rock</v>
      </c>
      <c r="S660" s="10">
        <f t="shared" si="84"/>
        <v>42246.208333333328</v>
      </c>
      <c r="T660" s="10">
        <f t="shared" si="85"/>
        <v>42269.208333333328</v>
      </c>
      <c r="U660" t="str">
        <f t="shared" si="86"/>
        <v>Aug</v>
      </c>
      <c r="V660">
        <f t="shared" si="87"/>
        <v>2015</v>
      </c>
    </row>
    <row r="661" spans="1:22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80"/>
        <v>47.232808616404313</v>
      </c>
      <c r="P661" s="6">
        <f t="shared" si="81"/>
        <v>76.013333333333335</v>
      </c>
      <c r="Q661" t="str">
        <f t="shared" si="82"/>
        <v>film &amp; video</v>
      </c>
      <c r="R661" t="str">
        <f t="shared" si="83"/>
        <v>documentary</v>
      </c>
      <c r="S661" s="10">
        <f t="shared" si="84"/>
        <v>40570.25</v>
      </c>
      <c r="T661" s="10">
        <f t="shared" si="85"/>
        <v>40571.25</v>
      </c>
      <c r="U661" t="str">
        <f t="shared" si="86"/>
        <v>Jan</v>
      </c>
      <c r="V661">
        <f t="shared" si="87"/>
        <v>2011</v>
      </c>
    </row>
    <row r="662" spans="1:22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80"/>
        <v>81.736263736263737</v>
      </c>
      <c r="P662" s="6">
        <f t="shared" si="81"/>
        <v>96.597402597402592</v>
      </c>
      <c r="Q662" t="str">
        <f t="shared" si="82"/>
        <v>theater</v>
      </c>
      <c r="R662" t="str">
        <f t="shared" si="83"/>
        <v>plays</v>
      </c>
      <c r="S662" s="10">
        <f t="shared" si="84"/>
        <v>42237.208333333328</v>
      </c>
      <c r="T662" s="10">
        <f t="shared" si="85"/>
        <v>42246.208333333328</v>
      </c>
      <c r="U662" t="str">
        <f t="shared" si="86"/>
        <v>Aug</v>
      </c>
      <c r="V662">
        <f t="shared" si="87"/>
        <v>2015</v>
      </c>
    </row>
    <row r="663" spans="1:22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80"/>
        <v>54.187265917603</v>
      </c>
      <c r="P663" s="6">
        <f t="shared" si="81"/>
        <v>76.957446808510639</v>
      </c>
      <c r="Q663" t="str">
        <f t="shared" si="82"/>
        <v>music</v>
      </c>
      <c r="R663" t="str">
        <f t="shared" si="83"/>
        <v>jazz</v>
      </c>
      <c r="S663" s="10">
        <f t="shared" si="84"/>
        <v>40996.208333333336</v>
      </c>
      <c r="T663" s="10">
        <f t="shared" si="85"/>
        <v>41026.208333333336</v>
      </c>
      <c r="U663" t="str">
        <f t="shared" si="86"/>
        <v>Mar</v>
      </c>
      <c r="V663">
        <f t="shared" si="87"/>
        <v>2012</v>
      </c>
    </row>
    <row r="664" spans="1:22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80"/>
        <v>97.868131868131869</v>
      </c>
      <c r="P664" s="6">
        <f t="shared" si="81"/>
        <v>67.984732824427482</v>
      </c>
      <c r="Q664" t="str">
        <f t="shared" si="82"/>
        <v>theater</v>
      </c>
      <c r="R664" t="str">
        <f t="shared" si="83"/>
        <v>plays</v>
      </c>
      <c r="S664" s="10">
        <f t="shared" si="84"/>
        <v>43443.25</v>
      </c>
      <c r="T664" s="10">
        <f t="shared" si="85"/>
        <v>43447.25</v>
      </c>
      <c r="U664" t="str">
        <f t="shared" si="86"/>
        <v>Dec</v>
      </c>
      <c r="V664">
        <f t="shared" si="87"/>
        <v>2018</v>
      </c>
    </row>
    <row r="665" spans="1:22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80"/>
        <v>77.239999999999995</v>
      </c>
      <c r="P665" s="6">
        <f t="shared" si="81"/>
        <v>88.781609195402297</v>
      </c>
      <c r="Q665" t="str">
        <f t="shared" si="82"/>
        <v>theater</v>
      </c>
      <c r="R665" t="str">
        <f t="shared" si="83"/>
        <v>plays</v>
      </c>
      <c r="S665" s="10">
        <f t="shared" si="84"/>
        <v>40458.208333333336</v>
      </c>
      <c r="T665" s="10">
        <f t="shared" si="85"/>
        <v>40481.208333333336</v>
      </c>
      <c r="U665" t="str">
        <f t="shared" si="86"/>
        <v>Oct</v>
      </c>
      <c r="V665">
        <f t="shared" si="87"/>
        <v>2010</v>
      </c>
    </row>
    <row r="666" spans="1:22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80"/>
        <v>33.464735516372798</v>
      </c>
      <c r="P666" s="6">
        <f t="shared" si="81"/>
        <v>24.99623706491063</v>
      </c>
      <c r="Q666" t="str">
        <f t="shared" si="82"/>
        <v>music</v>
      </c>
      <c r="R666" t="str">
        <f t="shared" si="83"/>
        <v>jazz</v>
      </c>
      <c r="S666" s="10">
        <f t="shared" si="84"/>
        <v>40959.25</v>
      </c>
      <c r="T666" s="10">
        <f t="shared" si="85"/>
        <v>40969.25</v>
      </c>
      <c r="U666" t="str">
        <f t="shared" si="86"/>
        <v>Feb</v>
      </c>
      <c r="V666">
        <f t="shared" si="87"/>
        <v>2012</v>
      </c>
    </row>
    <row r="667" spans="1:22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80"/>
        <v>239.58823529411765</v>
      </c>
      <c r="P667" s="6">
        <f t="shared" si="81"/>
        <v>44.922794117647058</v>
      </c>
      <c r="Q667" t="str">
        <f t="shared" si="82"/>
        <v>film &amp; video</v>
      </c>
      <c r="R667" t="str">
        <f t="shared" si="83"/>
        <v>documentary</v>
      </c>
      <c r="S667" s="10">
        <f t="shared" si="84"/>
        <v>40733.208333333336</v>
      </c>
      <c r="T667" s="10">
        <f t="shared" si="85"/>
        <v>40747.208333333336</v>
      </c>
      <c r="U667" t="str">
        <f t="shared" si="86"/>
        <v>Jul</v>
      </c>
      <c r="V667">
        <f t="shared" si="87"/>
        <v>2011</v>
      </c>
    </row>
    <row r="668" spans="1:22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80"/>
        <v>64.032258064516128</v>
      </c>
      <c r="P668" s="6">
        <f t="shared" si="81"/>
        <v>79.400000000000006</v>
      </c>
      <c r="Q668" t="str">
        <f t="shared" si="82"/>
        <v>theater</v>
      </c>
      <c r="R668" t="str">
        <f t="shared" si="83"/>
        <v>plays</v>
      </c>
      <c r="S668" s="10">
        <f t="shared" si="84"/>
        <v>41516.208333333336</v>
      </c>
      <c r="T668" s="10">
        <f t="shared" si="85"/>
        <v>41522.208333333336</v>
      </c>
      <c r="U668" t="str">
        <f t="shared" si="86"/>
        <v>Aug</v>
      </c>
      <c r="V668">
        <f t="shared" si="87"/>
        <v>2013</v>
      </c>
    </row>
    <row r="669" spans="1:22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80"/>
        <v>176.15942028985506</v>
      </c>
      <c r="P669" s="6">
        <f t="shared" si="81"/>
        <v>29.009546539379475</v>
      </c>
      <c r="Q669" t="str">
        <f t="shared" si="82"/>
        <v>journalism</v>
      </c>
      <c r="R669" t="str">
        <f t="shared" si="83"/>
        <v>audio</v>
      </c>
      <c r="S669" s="10">
        <f t="shared" si="84"/>
        <v>41892.208333333336</v>
      </c>
      <c r="T669" s="10">
        <f t="shared" si="85"/>
        <v>41901.208333333336</v>
      </c>
      <c r="U669" t="str">
        <f t="shared" si="86"/>
        <v>Sep</v>
      </c>
      <c r="V669">
        <f t="shared" si="87"/>
        <v>2014</v>
      </c>
    </row>
    <row r="670" spans="1:22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80"/>
        <v>20.33818181818182</v>
      </c>
      <c r="P670" s="6">
        <f t="shared" si="81"/>
        <v>73.59210526315789</v>
      </c>
      <c r="Q670" t="str">
        <f t="shared" si="82"/>
        <v>theater</v>
      </c>
      <c r="R670" t="str">
        <f t="shared" si="83"/>
        <v>plays</v>
      </c>
      <c r="S670" s="10">
        <f t="shared" si="84"/>
        <v>41122.208333333336</v>
      </c>
      <c r="T670" s="10">
        <f t="shared" si="85"/>
        <v>41134.208333333336</v>
      </c>
      <c r="U670" t="str">
        <f t="shared" si="86"/>
        <v>Aug</v>
      </c>
      <c r="V670">
        <f t="shared" si="87"/>
        <v>2012</v>
      </c>
    </row>
    <row r="671" spans="1:22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80"/>
        <v>358.64754098360658</v>
      </c>
      <c r="P671" s="6">
        <f t="shared" si="81"/>
        <v>107.97038864898211</v>
      </c>
      <c r="Q671" t="str">
        <f t="shared" si="82"/>
        <v>theater</v>
      </c>
      <c r="R671" t="str">
        <f t="shared" si="83"/>
        <v>plays</v>
      </c>
      <c r="S671" s="10">
        <f t="shared" si="84"/>
        <v>42912.208333333328</v>
      </c>
      <c r="T671" s="10">
        <f t="shared" si="85"/>
        <v>42921.208333333328</v>
      </c>
      <c r="U671" t="str">
        <f t="shared" si="86"/>
        <v>Jun</v>
      </c>
      <c r="V671">
        <f t="shared" si="87"/>
        <v>2017</v>
      </c>
    </row>
    <row r="672" spans="1:22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80"/>
        <v>468.85802469135803</v>
      </c>
      <c r="P672" s="6">
        <f t="shared" si="81"/>
        <v>68.987284287011803</v>
      </c>
      <c r="Q672" t="str">
        <f t="shared" si="82"/>
        <v>music</v>
      </c>
      <c r="R672" t="str">
        <f t="shared" si="83"/>
        <v>indie rock</v>
      </c>
      <c r="S672" s="10">
        <f t="shared" si="84"/>
        <v>42425.25</v>
      </c>
      <c r="T672" s="10">
        <f t="shared" si="85"/>
        <v>42437.25</v>
      </c>
      <c r="U672" t="str">
        <f t="shared" si="86"/>
        <v>Feb</v>
      </c>
      <c r="V672">
        <f t="shared" si="87"/>
        <v>2016</v>
      </c>
    </row>
    <row r="673" spans="1:22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80"/>
        <v>122.05635245901641</v>
      </c>
      <c r="P673" s="6">
        <f t="shared" si="81"/>
        <v>111.02236719478098</v>
      </c>
      <c r="Q673" t="str">
        <f t="shared" si="82"/>
        <v>theater</v>
      </c>
      <c r="R673" t="str">
        <f t="shared" si="83"/>
        <v>plays</v>
      </c>
      <c r="S673" s="10">
        <f t="shared" si="84"/>
        <v>40390.208333333336</v>
      </c>
      <c r="T673" s="10">
        <f t="shared" si="85"/>
        <v>40394.208333333336</v>
      </c>
      <c r="U673" t="str">
        <f t="shared" si="86"/>
        <v>Jul</v>
      </c>
      <c r="V673">
        <f t="shared" si="87"/>
        <v>2010</v>
      </c>
    </row>
    <row r="674" spans="1:22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80"/>
        <v>55.931783729156137</v>
      </c>
      <c r="P674" s="6">
        <f t="shared" si="81"/>
        <v>24.997515808491418</v>
      </c>
      <c r="Q674" t="str">
        <f t="shared" si="82"/>
        <v>theater</v>
      </c>
      <c r="R674" t="str">
        <f t="shared" si="83"/>
        <v>plays</v>
      </c>
      <c r="S674" s="10">
        <f t="shared" si="84"/>
        <v>43180.208333333328</v>
      </c>
      <c r="T674" s="10">
        <f t="shared" si="85"/>
        <v>43190.208333333328</v>
      </c>
      <c r="U674" t="str">
        <f t="shared" si="86"/>
        <v>Mar</v>
      </c>
      <c r="V674">
        <f t="shared" si="87"/>
        <v>2018</v>
      </c>
    </row>
    <row r="675" spans="1:22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80"/>
        <v>43.660714285714285</v>
      </c>
      <c r="P675" s="6">
        <f t="shared" si="81"/>
        <v>42.155172413793103</v>
      </c>
      <c r="Q675" t="str">
        <f t="shared" si="82"/>
        <v>music</v>
      </c>
      <c r="R675" t="str">
        <f t="shared" si="83"/>
        <v>indie rock</v>
      </c>
      <c r="S675" s="10">
        <f t="shared" si="84"/>
        <v>42475.208333333328</v>
      </c>
      <c r="T675" s="10">
        <f t="shared" si="85"/>
        <v>42496.208333333328</v>
      </c>
      <c r="U675" t="str">
        <f t="shared" si="86"/>
        <v>Apr</v>
      </c>
      <c r="V675">
        <f t="shared" si="87"/>
        <v>2016</v>
      </c>
    </row>
    <row r="676" spans="1:22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80"/>
        <v>33.53837141183363</v>
      </c>
      <c r="P676" s="6">
        <f t="shared" si="81"/>
        <v>47.003284072249592</v>
      </c>
      <c r="Q676" t="str">
        <f t="shared" si="82"/>
        <v>photography</v>
      </c>
      <c r="R676" t="str">
        <f t="shared" si="83"/>
        <v>photography books</v>
      </c>
      <c r="S676" s="10">
        <f t="shared" si="84"/>
        <v>40774.208333333336</v>
      </c>
      <c r="T676" s="10">
        <f t="shared" si="85"/>
        <v>40821.208333333336</v>
      </c>
      <c r="U676" t="str">
        <f t="shared" si="86"/>
        <v>Aug</v>
      </c>
      <c r="V676">
        <f t="shared" si="87"/>
        <v>2011</v>
      </c>
    </row>
    <row r="677" spans="1:22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80"/>
        <v>122.97938144329896</v>
      </c>
      <c r="P677" s="6">
        <f t="shared" si="81"/>
        <v>36.0392749244713</v>
      </c>
      <c r="Q677" t="str">
        <f t="shared" si="82"/>
        <v>journalism</v>
      </c>
      <c r="R677" t="str">
        <f t="shared" si="83"/>
        <v>audio</v>
      </c>
      <c r="S677" s="10">
        <f t="shared" si="84"/>
        <v>43719.208333333328</v>
      </c>
      <c r="T677" s="10">
        <f t="shared" si="85"/>
        <v>43726.208333333328</v>
      </c>
      <c r="U677" t="str">
        <f t="shared" si="86"/>
        <v>Sep</v>
      </c>
      <c r="V677">
        <f t="shared" si="87"/>
        <v>2019</v>
      </c>
    </row>
    <row r="678" spans="1:22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80"/>
        <v>189.74959871589084</v>
      </c>
      <c r="P678" s="6">
        <f t="shared" si="81"/>
        <v>101.03760683760684</v>
      </c>
      <c r="Q678" t="str">
        <f t="shared" si="82"/>
        <v>photography</v>
      </c>
      <c r="R678" t="str">
        <f t="shared" si="83"/>
        <v>photography books</v>
      </c>
      <c r="S678" s="10">
        <f t="shared" si="84"/>
        <v>41178.208333333336</v>
      </c>
      <c r="T678" s="10">
        <f t="shared" si="85"/>
        <v>41187.208333333336</v>
      </c>
      <c r="U678" t="str">
        <f t="shared" si="86"/>
        <v>Sep</v>
      </c>
      <c r="V678">
        <f t="shared" si="87"/>
        <v>2012</v>
      </c>
    </row>
    <row r="679" spans="1:22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80"/>
        <v>83.622641509433961</v>
      </c>
      <c r="P679" s="6">
        <f t="shared" si="81"/>
        <v>39.927927927927925</v>
      </c>
      <c r="Q679" t="str">
        <f t="shared" si="82"/>
        <v>publishing</v>
      </c>
      <c r="R679" t="str">
        <f t="shared" si="83"/>
        <v>fiction</v>
      </c>
      <c r="S679" s="10">
        <f t="shared" si="84"/>
        <v>42561.208333333328</v>
      </c>
      <c r="T679" s="10">
        <f t="shared" si="85"/>
        <v>42611.208333333328</v>
      </c>
      <c r="U679" t="str">
        <f t="shared" si="86"/>
        <v>Jul</v>
      </c>
      <c r="V679">
        <f t="shared" si="87"/>
        <v>2016</v>
      </c>
    </row>
    <row r="680" spans="1:22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80"/>
        <v>17.968844221105527</v>
      </c>
      <c r="P680" s="6">
        <f t="shared" si="81"/>
        <v>83.158139534883716</v>
      </c>
      <c r="Q680" t="str">
        <f t="shared" si="82"/>
        <v>film &amp; video</v>
      </c>
      <c r="R680" t="str">
        <f t="shared" si="83"/>
        <v>drama</v>
      </c>
      <c r="S680" s="10">
        <f t="shared" si="84"/>
        <v>43484.25</v>
      </c>
      <c r="T680" s="10">
        <f t="shared" si="85"/>
        <v>43486.25</v>
      </c>
      <c r="U680" t="str">
        <f t="shared" si="86"/>
        <v>Jan</v>
      </c>
      <c r="V680">
        <f t="shared" si="87"/>
        <v>2019</v>
      </c>
    </row>
    <row r="681" spans="1:22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80"/>
        <v>1036.5</v>
      </c>
      <c r="P681" s="6">
        <f t="shared" si="81"/>
        <v>39.97520661157025</v>
      </c>
      <c r="Q681" t="str">
        <f t="shared" si="82"/>
        <v>food</v>
      </c>
      <c r="R681" t="str">
        <f t="shared" si="83"/>
        <v>food trucks</v>
      </c>
      <c r="S681" s="10">
        <f t="shared" si="84"/>
        <v>43756.208333333328</v>
      </c>
      <c r="T681" s="10">
        <f t="shared" si="85"/>
        <v>43761.208333333328</v>
      </c>
      <c r="U681" t="str">
        <f t="shared" si="86"/>
        <v>Oct</v>
      </c>
      <c r="V681">
        <f t="shared" si="87"/>
        <v>2019</v>
      </c>
    </row>
    <row r="682" spans="1:22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80"/>
        <v>97.405219780219781</v>
      </c>
      <c r="P682" s="6">
        <f t="shared" si="81"/>
        <v>47.993908629441627</v>
      </c>
      <c r="Q682" t="str">
        <f t="shared" si="82"/>
        <v>games</v>
      </c>
      <c r="R682" t="str">
        <f t="shared" si="83"/>
        <v>mobile games</v>
      </c>
      <c r="S682" s="10">
        <f t="shared" si="84"/>
        <v>43813.25</v>
      </c>
      <c r="T682" s="10">
        <f t="shared" si="85"/>
        <v>43815.25</v>
      </c>
      <c r="U682" t="str">
        <f t="shared" si="86"/>
        <v>Dec</v>
      </c>
      <c r="V682">
        <f t="shared" si="87"/>
        <v>2019</v>
      </c>
    </row>
    <row r="683" spans="1:22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80"/>
        <v>86.386203150461711</v>
      </c>
      <c r="P683" s="6">
        <f t="shared" si="81"/>
        <v>95.978877489438744</v>
      </c>
      <c r="Q683" t="str">
        <f t="shared" si="82"/>
        <v>theater</v>
      </c>
      <c r="R683" t="str">
        <f t="shared" si="83"/>
        <v>plays</v>
      </c>
      <c r="S683" s="10">
        <f t="shared" si="84"/>
        <v>40898.25</v>
      </c>
      <c r="T683" s="10">
        <f t="shared" si="85"/>
        <v>40904.25</v>
      </c>
      <c r="U683" t="str">
        <f t="shared" si="86"/>
        <v>Dec</v>
      </c>
      <c r="V683">
        <f t="shared" si="87"/>
        <v>2011</v>
      </c>
    </row>
    <row r="684" spans="1:22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80"/>
        <v>150.16666666666666</v>
      </c>
      <c r="P684" s="6">
        <f t="shared" si="81"/>
        <v>78.728155339805824</v>
      </c>
      <c r="Q684" t="str">
        <f t="shared" si="82"/>
        <v>theater</v>
      </c>
      <c r="R684" t="str">
        <f t="shared" si="83"/>
        <v>plays</v>
      </c>
      <c r="S684" s="10">
        <f t="shared" si="84"/>
        <v>41619.25</v>
      </c>
      <c r="T684" s="10">
        <f t="shared" si="85"/>
        <v>41628.25</v>
      </c>
      <c r="U684" t="str">
        <f t="shared" si="86"/>
        <v>Dec</v>
      </c>
      <c r="V684">
        <f t="shared" si="87"/>
        <v>2013</v>
      </c>
    </row>
    <row r="685" spans="1:22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80"/>
        <v>358.43478260869563</v>
      </c>
      <c r="P685" s="6">
        <f t="shared" si="81"/>
        <v>56.081632653061227</v>
      </c>
      <c r="Q685" t="str">
        <f t="shared" si="82"/>
        <v>theater</v>
      </c>
      <c r="R685" t="str">
        <f t="shared" si="83"/>
        <v>plays</v>
      </c>
      <c r="S685" s="10">
        <f t="shared" si="84"/>
        <v>43359.208333333328</v>
      </c>
      <c r="T685" s="10">
        <f t="shared" si="85"/>
        <v>43361.208333333328</v>
      </c>
      <c r="U685" t="str">
        <f t="shared" si="86"/>
        <v>Sep</v>
      </c>
      <c r="V685">
        <f t="shared" si="87"/>
        <v>2018</v>
      </c>
    </row>
    <row r="686" spans="1:22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80"/>
        <v>542.85714285714289</v>
      </c>
      <c r="P686" s="6">
        <f t="shared" si="81"/>
        <v>69.090909090909093</v>
      </c>
      <c r="Q686" t="str">
        <f t="shared" si="82"/>
        <v>publishing</v>
      </c>
      <c r="R686" t="str">
        <f t="shared" si="83"/>
        <v>nonfiction</v>
      </c>
      <c r="S686" s="10">
        <f t="shared" si="84"/>
        <v>40358.208333333336</v>
      </c>
      <c r="T686" s="10">
        <f t="shared" si="85"/>
        <v>40378.208333333336</v>
      </c>
      <c r="U686" t="str">
        <f t="shared" si="86"/>
        <v>Jun</v>
      </c>
      <c r="V686">
        <f t="shared" si="87"/>
        <v>2010</v>
      </c>
    </row>
    <row r="687" spans="1:22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80"/>
        <v>67.500714285714281</v>
      </c>
      <c r="P687" s="6">
        <f t="shared" si="81"/>
        <v>102.05291576673866</v>
      </c>
      <c r="Q687" t="str">
        <f t="shared" si="82"/>
        <v>theater</v>
      </c>
      <c r="R687" t="str">
        <f t="shared" si="83"/>
        <v>plays</v>
      </c>
      <c r="S687" s="10">
        <f t="shared" si="84"/>
        <v>42239.208333333328</v>
      </c>
      <c r="T687" s="10">
        <f t="shared" si="85"/>
        <v>42263.208333333328</v>
      </c>
      <c r="U687" t="str">
        <f t="shared" si="86"/>
        <v>Aug</v>
      </c>
      <c r="V687">
        <f t="shared" si="87"/>
        <v>2015</v>
      </c>
    </row>
    <row r="688" spans="1:22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80"/>
        <v>191.74666666666667</v>
      </c>
      <c r="P688" s="6">
        <f t="shared" si="81"/>
        <v>107.32089552238806</v>
      </c>
      <c r="Q688" t="str">
        <f t="shared" si="82"/>
        <v>technology</v>
      </c>
      <c r="R688" t="str">
        <f t="shared" si="83"/>
        <v>wearables</v>
      </c>
      <c r="S688" s="10">
        <f t="shared" si="84"/>
        <v>43186.208333333328</v>
      </c>
      <c r="T688" s="10">
        <f t="shared" si="85"/>
        <v>43197.208333333328</v>
      </c>
      <c r="U688" t="str">
        <f t="shared" si="86"/>
        <v>Mar</v>
      </c>
      <c r="V688">
        <f t="shared" si="87"/>
        <v>2018</v>
      </c>
    </row>
    <row r="689" spans="1:22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80"/>
        <v>932</v>
      </c>
      <c r="P689" s="6">
        <f t="shared" si="81"/>
        <v>51.970260223048328</v>
      </c>
      <c r="Q689" t="str">
        <f t="shared" si="82"/>
        <v>theater</v>
      </c>
      <c r="R689" t="str">
        <f t="shared" si="83"/>
        <v>plays</v>
      </c>
      <c r="S689" s="10">
        <f t="shared" si="84"/>
        <v>42806.25</v>
      </c>
      <c r="T689" s="10">
        <f t="shared" si="85"/>
        <v>42809.208333333328</v>
      </c>
      <c r="U689" t="str">
        <f t="shared" si="86"/>
        <v>Mar</v>
      </c>
      <c r="V689">
        <f t="shared" si="87"/>
        <v>2017</v>
      </c>
    </row>
    <row r="690" spans="1:22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80"/>
        <v>429.27586206896552</v>
      </c>
      <c r="P690" s="6">
        <f t="shared" si="81"/>
        <v>71.137142857142862</v>
      </c>
      <c r="Q690" t="str">
        <f t="shared" si="82"/>
        <v>film &amp; video</v>
      </c>
      <c r="R690" t="str">
        <f t="shared" si="83"/>
        <v>television</v>
      </c>
      <c r="S690" s="10">
        <f t="shared" si="84"/>
        <v>43475.25</v>
      </c>
      <c r="T690" s="10">
        <f t="shared" si="85"/>
        <v>43491.25</v>
      </c>
      <c r="U690" t="str">
        <f t="shared" si="86"/>
        <v>Jan</v>
      </c>
      <c r="V690">
        <f t="shared" si="87"/>
        <v>2019</v>
      </c>
    </row>
    <row r="691" spans="1:22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80"/>
        <v>100.65753424657535</v>
      </c>
      <c r="P691" s="6">
        <f t="shared" si="81"/>
        <v>106.49275362318841</v>
      </c>
      <c r="Q691" t="str">
        <f t="shared" si="82"/>
        <v>technology</v>
      </c>
      <c r="R691" t="str">
        <f t="shared" si="83"/>
        <v>web</v>
      </c>
      <c r="S691" s="10">
        <f t="shared" si="84"/>
        <v>41576.208333333336</v>
      </c>
      <c r="T691" s="10">
        <f t="shared" si="85"/>
        <v>41588.25</v>
      </c>
      <c r="U691" t="str">
        <f t="shared" si="86"/>
        <v>Oct</v>
      </c>
      <c r="V691">
        <f t="shared" si="87"/>
        <v>2013</v>
      </c>
    </row>
    <row r="692" spans="1:22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80"/>
        <v>226.61111111111109</v>
      </c>
      <c r="P692" s="6">
        <f t="shared" si="81"/>
        <v>42.93684210526316</v>
      </c>
      <c r="Q692" t="str">
        <f t="shared" si="82"/>
        <v>film &amp; video</v>
      </c>
      <c r="R692" t="str">
        <f t="shared" si="83"/>
        <v>documentary</v>
      </c>
      <c r="S692" s="10">
        <f t="shared" si="84"/>
        <v>40874.25</v>
      </c>
      <c r="T692" s="10">
        <f t="shared" si="85"/>
        <v>40880.25</v>
      </c>
      <c r="U692" t="str">
        <f t="shared" si="86"/>
        <v>Nov</v>
      </c>
      <c r="V692">
        <f t="shared" si="87"/>
        <v>2011</v>
      </c>
    </row>
    <row r="693" spans="1:22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80"/>
        <v>142.38</v>
      </c>
      <c r="P693" s="6">
        <f t="shared" si="81"/>
        <v>30.037974683544302</v>
      </c>
      <c r="Q693" t="str">
        <f t="shared" si="82"/>
        <v>film &amp; video</v>
      </c>
      <c r="R693" t="str">
        <f t="shared" si="83"/>
        <v>documentary</v>
      </c>
      <c r="S693" s="10">
        <f t="shared" si="84"/>
        <v>41185.208333333336</v>
      </c>
      <c r="T693" s="10">
        <f t="shared" si="85"/>
        <v>41202.208333333336</v>
      </c>
      <c r="U693" t="str">
        <f t="shared" si="86"/>
        <v>Oct</v>
      </c>
      <c r="V693">
        <f t="shared" si="87"/>
        <v>2012</v>
      </c>
    </row>
    <row r="694" spans="1:22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80"/>
        <v>90.633333333333326</v>
      </c>
      <c r="P694" s="6">
        <f t="shared" si="81"/>
        <v>70.623376623376629</v>
      </c>
      <c r="Q694" t="str">
        <f t="shared" si="82"/>
        <v>music</v>
      </c>
      <c r="R694" t="str">
        <f t="shared" si="83"/>
        <v>rock</v>
      </c>
      <c r="S694" s="10">
        <f t="shared" si="84"/>
        <v>43655.208333333328</v>
      </c>
      <c r="T694" s="10">
        <f t="shared" si="85"/>
        <v>43673.208333333328</v>
      </c>
      <c r="U694" t="str">
        <f t="shared" si="86"/>
        <v>Jul</v>
      </c>
      <c r="V694">
        <f t="shared" si="87"/>
        <v>2019</v>
      </c>
    </row>
    <row r="695" spans="1:22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80"/>
        <v>63.966740576496676</v>
      </c>
      <c r="P695" s="6">
        <f t="shared" si="81"/>
        <v>66.016018306636155</v>
      </c>
      <c r="Q695" t="str">
        <f t="shared" si="82"/>
        <v>theater</v>
      </c>
      <c r="R695" t="str">
        <f t="shared" si="83"/>
        <v>plays</v>
      </c>
      <c r="S695" s="10">
        <f t="shared" si="84"/>
        <v>43025.208333333328</v>
      </c>
      <c r="T695" s="10">
        <f t="shared" si="85"/>
        <v>43042.208333333328</v>
      </c>
      <c r="U695" t="str">
        <f t="shared" si="86"/>
        <v>Oct</v>
      </c>
      <c r="V695">
        <f t="shared" si="87"/>
        <v>2017</v>
      </c>
    </row>
    <row r="696" spans="1:22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80"/>
        <v>84.131868131868131</v>
      </c>
      <c r="P696" s="6">
        <f t="shared" si="81"/>
        <v>96.911392405063296</v>
      </c>
      <c r="Q696" t="str">
        <f t="shared" si="82"/>
        <v>theater</v>
      </c>
      <c r="R696" t="str">
        <f t="shared" si="83"/>
        <v>plays</v>
      </c>
      <c r="S696" s="10">
        <f t="shared" si="84"/>
        <v>43066.25</v>
      </c>
      <c r="T696" s="10">
        <f t="shared" si="85"/>
        <v>43103.25</v>
      </c>
      <c r="U696" t="str">
        <f t="shared" si="86"/>
        <v>Nov</v>
      </c>
      <c r="V696">
        <f t="shared" si="87"/>
        <v>2017</v>
      </c>
    </row>
    <row r="697" spans="1:22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80"/>
        <v>133.93478260869566</v>
      </c>
      <c r="P697" s="6">
        <f t="shared" si="81"/>
        <v>62.867346938775512</v>
      </c>
      <c r="Q697" t="str">
        <f t="shared" si="82"/>
        <v>music</v>
      </c>
      <c r="R697" t="str">
        <f t="shared" si="83"/>
        <v>rock</v>
      </c>
      <c r="S697" s="10">
        <f t="shared" si="84"/>
        <v>42322.25</v>
      </c>
      <c r="T697" s="10">
        <f t="shared" si="85"/>
        <v>42338.25</v>
      </c>
      <c r="U697" t="str">
        <f t="shared" si="86"/>
        <v>Nov</v>
      </c>
      <c r="V697">
        <f t="shared" si="87"/>
        <v>2015</v>
      </c>
    </row>
    <row r="698" spans="1:22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80"/>
        <v>59.042047531992694</v>
      </c>
      <c r="P698" s="6">
        <f t="shared" si="81"/>
        <v>108.98537682789652</v>
      </c>
      <c r="Q698" t="str">
        <f t="shared" si="82"/>
        <v>theater</v>
      </c>
      <c r="R698" t="str">
        <f t="shared" si="83"/>
        <v>plays</v>
      </c>
      <c r="S698" s="10">
        <f t="shared" si="84"/>
        <v>42114.208333333328</v>
      </c>
      <c r="T698" s="10">
        <f t="shared" si="85"/>
        <v>42115.208333333328</v>
      </c>
      <c r="U698" t="str">
        <f t="shared" si="86"/>
        <v>Apr</v>
      </c>
      <c r="V698">
        <f t="shared" si="87"/>
        <v>2015</v>
      </c>
    </row>
    <row r="699" spans="1:22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80"/>
        <v>152.80062063615205</v>
      </c>
      <c r="P699" s="6">
        <f t="shared" si="81"/>
        <v>26.999314599040439</v>
      </c>
      <c r="Q699" t="str">
        <f t="shared" si="82"/>
        <v>music</v>
      </c>
      <c r="R699" t="str">
        <f t="shared" si="83"/>
        <v>electric music</v>
      </c>
      <c r="S699" s="10">
        <f t="shared" si="84"/>
        <v>43190.208333333328</v>
      </c>
      <c r="T699" s="10">
        <f t="shared" si="85"/>
        <v>43192.208333333328</v>
      </c>
      <c r="U699" t="str">
        <f t="shared" si="86"/>
        <v>Mar</v>
      </c>
      <c r="V699">
        <f t="shared" si="87"/>
        <v>2018</v>
      </c>
    </row>
    <row r="700" spans="1:22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80"/>
        <v>446.69121140142522</v>
      </c>
      <c r="P700" s="6">
        <f t="shared" si="81"/>
        <v>65.004147943311438</v>
      </c>
      <c r="Q700" t="str">
        <f t="shared" si="82"/>
        <v>technology</v>
      </c>
      <c r="R700" t="str">
        <f t="shared" si="83"/>
        <v>wearables</v>
      </c>
      <c r="S700" s="10">
        <f t="shared" si="84"/>
        <v>40871.25</v>
      </c>
      <c r="T700" s="10">
        <f t="shared" si="85"/>
        <v>40885.25</v>
      </c>
      <c r="U700" t="str">
        <f t="shared" si="86"/>
        <v>Nov</v>
      </c>
      <c r="V700">
        <f t="shared" si="87"/>
        <v>2011</v>
      </c>
    </row>
    <row r="701" spans="1:22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80"/>
        <v>84.391891891891888</v>
      </c>
      <c r="P701" s="6">
        <f t="shared" si="81"/>
        <v>111.51785714285714</v>
      </c>
      <c r="Q701" t="str">
        <f t="shared" si="82"/>
        <v>film &amp; video</v>
      </c>
      <c r="R701" t="str">
        <f t="shared" si="83"/>
        <v>drama</v>
      </c>
      <c r="S701" s="10">
        <f t="shared" si="84"/>
        <v>43641.208333333328</v>
      </c>
      <c r="T701" s="10">
        <f t="shared" si="85"/>
        <v>43642.208333333328</v>
      </c>
      <c r="U701" t="str">
        <f t="shared" si="86"/>
        <v>Jun</v>
      </c>
      <c r="V701">
        <f t="shared" si="87"/>
        <v>2019</v>
      </c>
    </row>
    <row r="702" spans="1:22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80"/>
        <v>3</v>
      </c>
      <c r="P702" s="6">
        <f t="shared" si="81"/>
        <v>3</v>
      </c>
      <c r="Q702" t="str">
        <f t="shared" si="82"/>
        <v>technology</v>
      </c>
      <c r="R702" t="str">
        <f t="shared" si="83"/>
        <v>wearables</v>
      </c>
      <c r="S702" s="10">
        <f t="shared" si="84"/>
        <v>40203.25</v>
      </c>
      <c r="T702" s="10">
        <f t="shared" si="85"/>
        <v>40218.25</v>
      </c>
      <c r="U702" t="str">
        <f t="shared" si="86"/>
        <v>Jan</v>
      </c>
      <c r="V702">
        <f t="shared" si="87"/>
        <v>2010</v>
      </c>
    </row>
    <row r="703" spans="1:22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80"/>
        <v>175.02692307692308</v>
      </c>
      <c r="P703" s="6">
        <f t="shared" si="81"/>
        <v>110.99268292682927</v>
      </c>
      <c r="Q703" t="str">
        <f t="shared" si="82"/>
        <v>theater</v>
      </c>
      <c r="R703" t="str">
        <f t="shared" si="83"/>
        <v>plays</v>
      </c>
      <c r="S703" s="10">
        <f t="shared" si="84"/>
        <v>40629.208333333336</v>
      </c>
      <c r="T703" s="10">
        <f t="shared" si="85"/>
        <v>40636.208333333336</v>
      </c>
      <c r="U703" t="str">
        <f t="shared" si="86"/>
        <v>Mar</v>
      </c>
      <c r="V703">
        <f t="shared" si="87"/>
        <v>2011</v>
      </c>
    </row>
    <row r="704" spans="1:22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80"/>
        <v>54.137931034482754</v>
      </c>
      <c r="P704" s="6">
        <f t="shared" si="81"/>
        <v>56.746987951807228</v>
      </c>
      <c r="Q704" t="str">
        <f t="shared" si="82"/>
        <v>technology</v>
      </c>
      <c r="R704" t="str">
        <f t="shared" si="83"/>
        <v>wearables</v>
      </c>
      <c r="S704" s="10">
        <f t="shared" si="84"/>
        <v>41477.208333333336</v>
      </c>
      <c r="T704" s="10">
        <f t="shared" si="85"/>
        <v>41482.208333333336</v>
      </c>
      <c r="U704" t="str">
        <f t="shared" si="86"/>
        <v>Jul</v>
      </c>
      <c r="V704">
        <f t="shared" si="87"/>
        <v>2013</v>
      </c>
    </row>
    <row r="705" spans="1:22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80"/>
        <v>311.87381703470032</v>
      </c>
      <c r="P705" s="6">
        <f t="shared" si="81"/>
        <v>97.020608439646708</v>
      </c>
      <c r="Q705" t="str">
        <f t="shared" si="82"/>
        <v>publishing</v>
      </c>
      <c r="R705" t="str">
        <f t="shared" si="83"/>
        <v>translations</v>
      </c>
      <c r="S705" s="10">
        <f t="shared" si="84"/>
        <v>41020.208333333336</v>
      </c>
      <c r="T705" s="10">
        <f t="shared" si="85"/>
        <v>41037.208333333336</v>
      </c>
      <c r="U705" t="str">
        <f t="shared" si="86"/>
        <v>Apr</v>
      </c>
      <c r="V705">
        <f t="shared" si="87"/>
        <v>2012</v>
      </c>
    </row>
    <row r="706" spans="1:22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80"/>
        <v>122.78160919540231</v>
      </c>
      <c r="P706" s="6">
        <f t="shared" si="81"/>
        <v>92.08620689655173</v>
      </c>
      <c r="Q706" t="str">
        <f t="shared" si="82"/>
        <v>film &amp; video</v>
      </c>
      <c r="R706" t="str">
        <f t="shared" si="83"/>
        <v>animation</v>
      </c>
      <c r="S706" s="10">
        <f t="shared" si="84"/>
        <v>42555.208333333328</v>
      </c>
      <c r="T706" s="10">
        <f t="shared" si="85"/>
        <v>42570.208333333328</v>
      </c>
      <c r="U706" t="str">
        <f t="shared" si="86"/>
        <v>Jul</v>
      </c>
      <c r="V706">
        <f t="shared" si="87"/>
        <v>2016</v>
      </c>
    </row>
    <row r="707" spans="1:22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88">(E707/D707)*100</f>
        <v>99.026517383618156</v>
      </c>
      <c r="P707" s="6">
        <f t="shared" ref="P707:P770" si="89">E707/G707</f>
        <v>82.986666666666665</v>
      </c>
      <c r="Q707" t="str">
        <f t="shared" ref="Q707:Q770" si="90">LEFT(N707, SEARCH("/", N707)-1)</f>
        <v>publishing</v>
      </c>
      <c r="R707" t="str">
        <f t="shared" ref="R707:R770" si="91">RIGHT(N707, LEN(N707)-SEARCH("/", N707))</f>
        <v>nonfiction</v>
      </c>
      <c r="S707" s="10">
        <f t="shared" ref="S707:S770" si="92">(J707/86400)+DATE(1970,1,1)</f>
        <v>41619.25</v>
      </c>
      <c r="T707" s="10">
        <f t="shared" ref="T707:T770" si="93">(K707/86400)+DATE(1970,1,1)</f>
        <v>41623.25</v>
      </c>
      <c r="U707" t="str">
        <f t="shared" ref="U707:U770" si="94">TEXT(S707, "mmm")</f>
        <v>Dec</v>
      </c>
      <c r="V707">
        <f t="shared" ref="V707:V770" si="95">YEAR(S707)</f>
        <v>2013</v>
      </c>
    </row>
    <row r="708" spans="1:22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88"/>
        <v>127.84686346863469</v>
      </c>
      <c r="P708" s="6">
        <f t="shared" si="89"/>
        <v>103.03791821561339</v>
      </c>
      <c r="Q708" t="str">
        <f t="shared" si="90"/>
        <v>technology</v>
      </c>
      <c r="R708" t="str">
        <f t="shared" si="91"/>
        <v>web</v>
      </c>
      <c r="S708" s="10">
        <f t="shared" si="92"/>
        <v>43471.25</v>
      </c>
      <c r="T708" s="10">
        <f t="shared" si="93"/>
        <v>43479.25</v>
      </c>
      <c r="U708" t="str">
        <f t="shared" si="94"/>
        <v>Jan</v>
      </c>
      <c r="V708">
        <f t="shared" si="95"/>
        <v>2019</v>
      </c>
    </row>
    <row r="709" spans="1:22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88"/>
        <v>158.61643835616439</v>
      </c>
      <c r="P709" s="6">
        <f t="shared" si="89"/>
        <v>68.922619047619051</v>
      </c>
      <c r="Q709" t="str">
        <f t="shared" si="90"/>
        <v>film &amp; video</v>
      </c>
      <c r="R709" t="str">
        <f t="shared" si="91"/>
        <v>drama</v>
      </c>
      <c r="S709" s="10">
        <f t="shared" si="92"/>
        <v>43442.25</v>
      </c>
      <c r="T709" s="10">
        <f t="shared" si="93"/>
        <v>43478.25</v>
      </c>
      <c r="U709" t="str">
        <f t="shared" si="94"/>
        <v>Dec</v>
      </c>
      <c r="V709">
        <f t="shared" si="95"/>
        <v>2018</v>
      </c>
    </row>
    <row r="710" spans="1:22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88"/>
        <v>707.05882352941171</v>
      </c>
      <c r="P710" s="6">
        <f t="shared" si="89"/>
        <v>87.737226277372258</v>
      </c>
      <c r="Q710" t="str">
        <f t="shared" si="90"/>
        <v>theater</v>
      </c>
      <c r="R710" t="str">
        <f t="shared" si="91"/>
        <v>plays</v>
      </c>
      <c r="S710" s="10">
        <f t="shared" si="92"/>
        <v>42877.208333333328</v>
      </c>
      <c r="T710" s="10">
        <f t="shared" si="93"/>
        <v>42887.208333333328</v>
      </c>
      <c r="U710" t="str">
        <f t="shared" si="94"/>
        <v>May</v>
      </c>
      <c r="V710">
        <f t="shared" si="95"/>
        <v>2017</v>
      </c>
    </row>
    <row r="711" spans="1:22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88"/>
        <v>142.38775510204081</v>
      </c>
      <c r="P711" s="6">
        <f t="shared" si="89"/>
        <v>75.021505376344081</v>
      </c>
      <c r="Q711" t="str">
        <f t="shared" si="90"/>
        <v>theater</v>
      </c>
      <c r="R711" t="str">
        <f t="shared" si="91"/>
        <v>plays</v>
      </c>
      <c r="S711" s="10">
        <f t="shared" si="92"/>
        <v>41018.208333333336</v>
      </c>
      <c r="T711" s="10">
        <f t="shared" si="93"/>
        <v>41025.208333333336</v>
      </c>
      <c r="U711" t="str">
        <f t="shared" si="94"/>
        <v>Apr</v>
      </c>
      <c r="V711">
        <f t="shared" si="95"/>
        <v>2012</v>
      </c>
    </row>
    <row r="712" spans="1:22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88"/>
        <v>147.86046511627907</v>
      </c>
      <c r="P712" s="6">
        <f t="shared" si="89"/>
        <v>50.863999999999997</v>
      </c>
      <c r="Q712" t="str">
        <f t="shared" si="90"/>
        <v>theater</v>
      </c>
      <c r="R712" t="str">
        <f t="shared" si="91"/>
        <v>plays</v>
      </c>
      <c r="S712" s="10">
        <f t="shared" si="92"/>
        <v>43295.208333333328</v>
      </c>
      <c r="T712" s="10">
        <f t="shared" si="93"/>
        <v>43302.208333333328</v>
      </c>
      <c r="U712" t="str">
        <f t="shared" si="94"/>
        <v>Jul</v>
      </c>
      <c r="V712">
        <f t="shared" si="95"/>
        <v>2018</v>
      </c>
    </row>
    <row r="713" spans="1:22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88"/>
        <v>20.322580645161288</v>
      </c>
      <c r="P713" s="6">
        <f t="shared" si="89"/>
        <v>90</v>
      </c>
      <c r="Q713" t="str">
        <f t="shared" si="90"/>
        <v>theater</v>
      </c>
      <c r="R713" t="str">
        <f t="shared" si="91"/>
        <v>plays</v>
      </c>
      <c r="S713" s="10">
        <f t="shared" si="92"/>
        <v>42393.25</v>
      </c>
      <c r="T713" s="10">
        <f t="shared" si="93"/>
        <v>42395.25</v>
      </c>
      <c r="U713" t="str">
        <f t="shared" si="94"/>
        <v>Jan</v>
      </c>
      <c r="V713">
        <f t="shared" si="95"/>
        <v>2016</v>
      </c>
    </row>
    <row r="714" spans="1:22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88"/>
        <v>1840.625</v>
      </c>
      <c r="P714" s="6">
        <f t="shared" si="89"/>
        <v>72.896039603960389</v>
      </c>
      <c r="Q714" t="str">
        <f t="shared" si="90"/>
        <v>theater</v>
      </c>
      <c r="R714" t="str">
        <f t="shared" si="91"/>
        <v>plays</v>
      </c>
      <c r="S714" s="10">
        <f t="shared" si="92"/>
        <v>42559.208333333328</v>
      </c>
      <c r="T714" s="10">
        <f t="shared" si="93"/>
        <v>42600.208333333328</v>
      </c>
      <c r="U714" t="str">
        <f t="shared" si="94"/>
        <v>Jul</v>
      </c>
      <c r="V714">
        <f t="shared" si="95"/>
        <v>2016</v>
      </c>
    </row>
    <row r="715" spans="1:22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88"/>
        <v>161.94202898550725</v>
      </c>
      <c r="P715" s="6">
        <f t="shared" si="89"/>
        <v>108.48543689320388</v>
      </c>
      <c r="Q715" t="str">
        <f t="shared" si="90"/>
        <v>publishing</v>
      </c>
      <c r="R715" t="str">
        <f t="shared" si="91"/>
        <v>radio &amp; podcasts</v>
      </c>
      <c r="S715" s="10">
        <f t="shared" si="92"/>
        <v>42604.208333333328</v>
      </c>
      <c r="T715" s="10">
        <f t="shared" si="93"/>
        <v>42616.208333333328</v>
      </c>
      <c r="U715" t="str">
        <f t="shared" si="94"/>
        <v>Aug</v>
      </c>
      <c r="V715">
        <f t="shared" si="95"/>
        <v>2016</v>
      </c>
    </row>
    <row r="716" spans="1:22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88"/>
        <v>472.82077922077923</v>
      </c>
      <c r="P716" s="6">
        <f t="shared" si="89"/>
        <v>101.98095238095237</v>
      </c>
      <c r="Q716" t="str">
        <f t="shared" si="90"/>
        <v>music</v>
      </c>
      <c r="R716" t="str">
        <f t="shared" si="91"/>
        <v>rock</v>
      </c>
      <c r="S716" s="10">
        <f t="shared" si="92"/>
        <v>41870.208333333336</v>
      </c>
      <c r="T716" s="10">
        <f t="shared" si="93"/>
        <v>41871.208333333336</v>
      </c>
      <c r="U716" t="str">
        <f t="shared" si="94"/>
        <v>Aug</v>
      </c>
      <c r="V716">
        <f t="shared" si="95"/>
        <v>2014</v>
      </c>
    </row>
    <row r="717" spans="1:22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88"/>
        <v>24.466101694915253</v>
      </c>
      <c r="P717" s="6">
        <f t="shared" si="89"/>
        <v>44.009146341463413</v>
      </c>
      <c r="Q717" t="str">
        <f t="shared" si="90"/>
        <v>games</v>
      </c>
      <c r="R717" t="str">
        <f t="shared" si="91"/>
        <v>mobile games</v>
      </c>
      <c r="S717" s="10">
        <f t="shared" si="92"/>
        <v>40397.208333333336</v>
      </c>
      <c r="T717" s="10">
        <f t="shared" si="93"/>
        <v>40402.208333333336</v>
      </c>
      <c r="U717" t="str">
        <f t="shared" si="94"/>
        <v>Aug</v>
      </c>
      <c r="V717">
        <f t="shared" si="95"/>
        <v>2010</v>
      </c>
    </row>
    <row r="718" spans="1:22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88"/>
        <v>517.65</v>
      </c>
      <c r="P718" s="6">
        <f t="shared" si="89"/>
        <v>65.942675159235662</v>
      </c>
      <c r="Q718" t="str">
        <f t="shared" si="90"/>
        <v>theater</v>
      </c>
      <c r="R718" t="str">
        <f t="shared" si="91"/>
        <v>plays</v>
      </c>
      <c r="S718" s="10">
        <f t="shared" si="92"/>
        <v>41465.208333333336</v>
      </c>
      <c r="T718" s="10">
        <f t="shared" si="93"/>
        <v>41493.208333333336</v>
      </c>
      <c r="U718" t="str">
        <f t="shared" si="94"/>
        <v>Jul</v>
      </c>
      <c r="V718">
        <f t="shared" si="95"/>
        <v>2013</v>
      </c>
    </row>
    <row r="719" spans="1:22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88"/>
        <v>247.64285714285714</v>
      </c>
      <c r="P719" s="6">
        <f t="shared" si="89"/>
        <v>24.987387387387386</v>
      </c>
      <c r="Q719" t="str">
        <f t="shared" si="90"/>
        <v>film &amp; video</v>
      </c>
      <c r="R719" t="str">
        <f t="shared" si="91"/>
        <v>documentary</v>
      </c>
      <c r="S719" s="10">
        <f t="shared" si="92"/>
        <v>40777.208333333336</v>
      </c>
      <c r="T719" s="10">
        <f t="shared" si="93"/>
        <v>40798.208333333336</v>
      </c>
      <c r="U719" t="str">
        <f t="shared" si="94"/>
        <v>Aug</v>
      </c>
      <c r="V719">
        <f t="shared" si="95"/>
        <v>2011</v>
      </c>
    </row>
    <row r="720" spans="1:22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88"/>
        <v>100.20481927710843</v>
      </c>
      <c r="P720" s="6">
        <f t="shared" si="89"/>
        <v>28.003367003367003</v>
      </c>
      <c r="Q720" t="str">
        <f t="shared" si="90"/>
        <v>technology</v>
      </c>
      <c r="R720" t="str">
        <f t="shared" si="91"/>
        <v>wearables</v>
      </c>
      <c r="S720" s="10">
        <f t="shared" si="92"/>
        <v>41442.208333333336</v>
      </c>
      <c r="T720" s="10">
        <f t="shared" si="93"/>
        <v>41468.208333333336</v>
      </c>
      <c r="U720" t="str">
        <f t="shared" si="94"/>
        <v>Jun</v>
      </c>
      <c r="V720">
        <f t="shared" si="95"/>
        <v>2013</v>
      </c>
    </row>
    <row r="721" spans="1:22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88"/>
        <v>153</v>
      </c>
      <c r="P721" s="6">
        <f t="shared" si="89"/>
        <v>85.829268292682926</v>
      </c>
      <c r="Q721" t="str">
        <f t="shared" si="90"/>
        <v>publishing</v>
      </c>
      <c r="R721" t="str">
        <f t="shared" si="91"/>
        <v>fiction</v>
      </c>
      <c r="S721" s="10">
        <f t="shared" si="92"/>
        <v>41058.208333333336</v>
      </c>
      <c r="T721" s="10">
        <f t="shared" si="93"/>
        <v>41069.208333333336</v>
      </c>
      <c r="U721" t="str">
        <f t="shared" si="94"/>
        <v>May</v>
      </c>
      <c r="V721">
        <f t="shared" si="95"/>
        <v>2012</v>
      </c>
    </row>
    <row r="722" spans="1:22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88"/>
        <v>37.091954022988503</v>
      </c>
      <c r="P722" s="6">
        <f t="shared" si="89"/>
        <v>84.921052631578945</v>
      </c>
      <c r="Q722" t="str">
        <f t="shared" si="90"/>
        <v>theater</v>
      </c>
      <c r="R722" t="str">
        <f t="shared" si="91"/>
        <v>plays</v>
      </c>
      <c r="S722" s="10">
        <f t="shared" si="92"/>
        <v>43152.25</v>
      </c>
      <c r="T722" s="10">
        <f t="shared" si="93"/>
        <v>43166.25</v>
      </c>
      <c r="U722" t="str">
        <f t="shared" si="94"/>
        <v>Feb</v>
      </c>
      <c r="V722">
        <f t="shared" si="95"/>
        <v>2018</v>
      </c>
    </row>
    <row r="723" spans="1:22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88"/>
        <v>4.392394822006473</v>
      </c>
      <c r="P723" s="6">
        <f t="shared" si="89"/>
        <v>90.483333333333334</v>
      </c>
      <c r="Q723" t="str">
        <f t="shared" si="90"/>
        <v>music</v>
      </c>
      <c r="R723" t="str">
        <f t="shared" si="91"/>
        <v>rock</v>
      </c>
      <c r="S723" s="10">
        <f t="shared" si="92"/>
        <v>43194.208333333328</v>
      </c>
      <c r="T723" s="10">
        <f t="shared" si="93"/>
        <v>43200.208333333328</v>
      </c>
      <c r="U723" t="str">
        <f t="shared" si="94"/>
        <v>Apr</v>
      </c>
      <c r="V723">
        <f t="shared" si="95"/>
        <v>2018</v>
      </c>
    </row>
    <row r="724" spans="1:22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88"/>
        <v>156.50721649484535</v>
      </c>
      <c r="P724" s="6">
        <f t="shared" si="89"/>
        <v>25.00197628458498</v>
      </c>
      <c r="Q724" t="str">
        <f t="shared" si="90"/>
        <v>film &amp; video</v>
      </c>
      <c r="R724" t="str">
        <f t="shared" si="91"/>
        <v>documentary</v>
      </c>
      <c r="S724" s="10">
        <f t="shared" si="92"/>
        <v>43045.25</v>
      </c>
      <c r="T724" s="10">
        <f t="shared" si="93"/>
        <v>43072.25</v>
      </c>
      <c r="U724" t="str">
        <f t="shared" si="94"/>
        <v>Nov</v>
      </c>
      <c r="V724">
        <f t="shared" si="95"/>
        <v>2017</v>
      </c>
    </row>
    <row r="725" spans="1:22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88"/>
        <v>270.40816326530609</v>
      </c>
      <c r="P725" s="6">
        <f t="shared" si="89"/>
        <v>92.013888888888886</v>
      </c>
      <c r="Q725" t="str">
        <f t="shared" si="90"/>
        <v>theater</v>
      </c>
      <c r="R725" t="str">
        <f t="shared" si="91"/>
        <v>plays</v>
      </c>
      <c r="S725" s="10">
        <f t="shared" si="92"/>
        <v>42431.25</v>
      </c>
      <c r="T725" s="10">
        <f t="shared" si="93"/>
        <v>42452.208333333328</v>
      </c>
      <c r="U725" t="str">
        <f t="shared" si="94"/>
        <v>Mar</v>
      </c>
      <c r="V725">
        <f t="shared" si="95"/>
        <v>2016</v>
      </c>
    </row>
    <row r="726" spans="1:22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88"/>
        <v>134.05952380952382</v>
      </c>
      <c r="P726" s="6">
        <f t="shared" si="89"/>
        <v>93.066115702479337</v>
      </c>
      <c r="Q726" t="str">
        <f t="shared" si="90"/>
        <v>theater</v>
      </c>
      <c r="R726" t="str">
        <f t="shared" si="91"/>
        <v>plays</v>
      </c>
      <c r="S726" s="10">
        <f t="shared" si="92"/>
        <v>41934.208333333336</v>
      </c>
      <c r="T726" s="10">
        <f t="shared" si="93"/>
        <v>41936.208333333336</v>
      </c>
      <c r="U726" t="str">
        <f t="shared" si="94"/>
        <v>Oct</v>
      </c>
      <c r="V726">
        <f t="shared" si="95"/>
        <v>2014</v>
      </c>
    </row>
    <row r="727" spans="1:22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88"/>
        <v>50.398033126293996</v>
      </c>
      <c r="P727" s="6">
        <f t="shared" si="89"/>
        <v>61.008145363408524</v>
      </c>
      <c r="Q727" t="str">
        <f t="shared" si="90"/>
        <v>games</v>
      </c>
      <c r="R727" t="str">
        <f t="shared" si="91"/>
        <v>mobile games</v>
      </c>
      <c r="S727" s="10">
        <f t="shared" si="92"/>
        <v>41958.25</v>
      </c>
      <c r="T727" s="10">
        <f t="shared" si="93"/>
        <v>41960.25</v>
      </c>
      <c r="U727" t="str">
        <f t="shared" si="94"/>
        <v>Nov</v>
      </c>
      <c r="V727">
        <f t="shared" si="95"/>
        <v>2014</v>
      </c>
    </row>
    <row r="728" spans="1:22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88"/>
        <v>88.815837937384899</v>
      </c>
      <c r="P728" s="6">
        <f t="shared" si="89"/>
        <v>92.036259541984734</v>
      </c>
      <c r="Q728" t="str">
        <f t="shared" si="90"/>
        <v>theater</v>
      </c>
      <c r="R728" t="str">
        <f t="shared" si="91"/>
        <v>plays</v>
      </c>
      <c r="S728" s="10">
        <f t="shared" si="92"/>
        <v>40476.208333333336</v>
      </c>
      <c r="T728" s="10">
        <f t="shared" si="93"/>
        <v>40482.208333333336</v>
      </c>
      <c r="U728" t="str">
        <f t="shared" si="94"/>
        <v>Oct</v>
      </c>
      <c r="V728">
        <f t="shared" si="95"/>
        <v>2010</v>
      </c>
    </row>
    <row r="729" spans="1:22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88"/>
        <v>165</v>
      </c>
      <c r="P729" s="6">
        <f t="shared" si="89"/>
        <v>81.132596685082873</v>
      </c>
      <c r="Q729" t="str">
        <f t="shared" si="90"/>
        <v>technology</v>
      </c>
      <c r="R729" t="str">
        <f t="shared" si="91"/>
        <v>web</v>
      </c>
      <c r="S729" s="10">
        <f t="shared" si="92"/>
        <v>43485.25</v>
      </c>
      <c r="T729" s="10">
        <f t="shared" si="93"/>
        <v>43543.208333333328</v>
      </c>
      <c r="U729" t="str">
        <f t="shared" si="94"/>
        <v>Jan</v>
      </c>
      <c r="V729">
        <f t="shared" si="95"/>
        <v>2019</v>
      </c>
    </row>
    <row r="730" spans="1:22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88"/>
        <v>17.5</v>
      </c>
      <c r="P730" s="6">
        <f t="shared" si="89"/>
        <v>73.5</v>
      </c>
      <c r="Q730" t="str">
        <f t="shared" si="90"/>
        <v>theater</v>
      </c>
      <c r="R730" t="str">
        <f t="shared" si="91"/>
        <v>plays</v>
      </c>
      <c r="S730" s="10">
        <f t="shared" si="92"/>
        <v>42515.208333333328</v>
      </c>
      <c r="T730" s="10">
        <f t="shared" si="93"/>
        <v>42526.208333333328</v>
      </c>
      <c r="U730" t="str">
        <f t="shared" si="94"/>
        <v>May</v>
      </c>
      <c r="V730">
        <f t="shared" si="95"/>
        <v>2016</v>
      </c>
    </row>
    <row r="731" spans="1:22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88"/>
        <v>185.66071428571428</v>
      </c>
      <c r="P731" s="6">
        <f t="shared" si="89"/>
        <v>85.221311475409834</v>
      </c>
      <c r="Q731" t="str">
        <f t="shared" si="90"/>
        <v>film &amp; video</v>
      </c>
      <c r="R731" t="str">
        <f t="shared" si="91"/>
        <v>drama</v>
      </c>
      <c r="S731" s="10">
        <f t="shared" si="92"/>
        <v>41309.25</v>
      </c>
      <c r="T731" s="10">
        <f t="shared" si="93"/>
        <v>41311.25</v>
      </c>
      <c r="U731" t="str">
        <f t="shared" si="94"/>
        <v>Feb</v>
      </c>
      <c r="V731">
        <f t="shared" si="95"/>
        <v>2013</v>
      </c>
    </row>
    <row r="732" spans="1:22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88"/>
        <v>412.6631944444444</v>
      </c>
      <c r="P732" s="6">
        <f t="shared" si="89"/>
        <v>110.96825396825396</v>
      </c>
      <c r="Q732" t="str">
        <f t="shared" si="90"/>
        <v>technology</v>
      </c>
      <c r="R732" t="str">
        <f t="shared" si="91"/>
        <v>wearables</v>
      </c>
      <c r="S732" s="10">
        <f t="shared" si="92"/>
        <v>42147.208333333328</v>
      </c>
      <c r="T732" s="10">
        <f t="shared" si="93"/>
        <v>42153.208333333328</v>
      </c>
      <c r="U732" t="str">
        <f t="shared" si="94"/>
        <v>May</v>
      </c>
      <c r="V732">
        <f t="shared" si="95"/>
        <v>2015</v>
      </c>
    </row>
    <row r="733" spans="1:22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88"/>
        <v>90.25</v>
      </c>
      <c r="P733" s="6">
        <f t="shared" si="89"/>
        <v>32.968036529680369</v>
      </c>
      <c r="Q733" t="str">
        <f t="shared" si="90"/>
        <v>technology</v>
      </c>
      <c r="R733" t="str">
        <f t="shared" si="91"/>
        <v>web</v>
      </c>
      <c r="S733" s="10">
        <f t="shared" si="92"/>
        <v>42939.208333333328</v>
      </c>
      <c r="T733" s="10">
        <f t="shared" si="93"/>
        <v>42940.208333333328</v>
      </c>
      <c r="U733" t="str">
        <f t="shared" si="94"/>
        <v>Jul</v>
      </c>
      <c r="V733">
        <f t="shared" si="95"/>
        <v>2017</v>
      </c>
    </row>
    <row r="734" spans="1:22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88"/>
        <v>91.984615384615381</v>
      </c>
      <c r="P734" s="6">
        <f t="shared" si="89"/>
        <v>96.005352363960753</v>
      </c>
      <c r="Q734" t="str">
        <f t="shared" si="90"/>
        <v>music</v>
      </c>
      <c r="R734" t="str">
        <f t="shared" si="91"/>
        <v>rock</v>
      </c>
      <c r="S734" s="10">
        <f t="shared" si="92"/>
        <v>42816.208333333328</v>
      </c>
      <c r="T734" s="10">
        <f t="shared" si="93"/>
        <v>42839.208333333328</v>
      </c>
      <c r="U734" t="str">
        <f t="shared" si="94"/>
        <v>Mar</v>
      </c>
      <c r="V734">
        <f t="shared" si="95"/>
        <v>2017</v>
      </c>
    </row>
    <row r="735" spans="1:22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88"/>
        <v>527.00632911392404</v>
      </c>
      <c r="P735" s="6">
        <f t="shared" si="89"/>
        <v>84.96632653061225</v>
      </c>
      <c r="Q735" t="str">
        <f t="shared" si="90"/>
        <v>music</v>
      </c>
      <c r="R735" t="str">
        <f t="shared" si="91"/>
        <v>metal</v>
      </c>
      <c r="S735" s="10">
        <f t="shared" si="92"/>
        <v>41844.208333333336</v>
      </c>
      <c r="T735" s="10">
        <f t="shared" si="93"/>
        <v>41857.208333333336</v>
      </c>
      <c r="U735" t="str">
        <f t="shared" si="94"/>
        <v>Jul</v>
      </c>
      <c r="V735">
        <f t="shared" si="95"/>
        <v>2014</v>
      </c>
    </row>
    <row r="736" spans="1:22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88"/>
        <v>319.14285714285711</v>
      </c>
      <c r="P736" s="6">
        <f t="shared" si="89"/>
        <v>25.007462686567163</v>
      </c>
      <c r="Q736" t="str">
        <f t="shared" si="90"/>
        <v>theater</v>
      </c>
      <c r="R736" t="str">
        <f t="shared" si="91"/>
        <v>plays</v>
      </c>
      <c r="S736" s="10">
        <f t="shared" si="92"/>
        <v>42763.25</v>
      </c>
      <c r="T736" s="10">
        <f t="shared" si="93"/>
        <v>42775.25</v>
      </c>
      <c r="U736" t="str">
        <f t="shared" si="94"/>
        <v>Jan</v>
      </c>
      <c r="V736">
        <f t="shared" si="95"/>
        <v>2017</v>
      </c>
    </row>
    <row r="737" spans="1:22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88"/>
        <v>354.18867924528303</v>
      </c>
      <c r="P737" s="6">
        <f t="shared" si="89"/>
        <v>65.998995479658461</v>
      </c>
      <c r="Q737" t="str">
        <f t="shared" si="90"/>
        <v>photography</v>
      </c>
      <c r="R737" t="str">
        <f t="shared" si="91"/>
        <v>photography books</v>
      </c>
      <c r="S737" s="10">
        <f t="shared" si="92"/>
        <v>42459.208333333328</v>
      </c>
      <c r="T737" s="10">
        <f t="shared" si="93"/>
        <v>42466.208333333328</v>
      </c>
      <c r="U737" t="str">
        <f t="shared" si="94"/>
        <v>Mar</v>
      </c>
      <c r="V737">
        <f t="shared" si="95"/>
        <v>2016</v>
      </c>
    </row>
    <row r="738" spans="1:22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88"/>
        <v>32.896103896103895</v>
      </c>
      <c r="P738" s="6">
        <f t="shared" si="89"/>
        <v>87.34482758620689</v>
      </c>
      <c r="Q738" t="str">
        <f t="shared" si="90"/>
        <v>publishing</v>
      </c>
      <c r="R738" t="str">
        <f t="shared" si="91"/>
        <v>nonfiction</v>
      </c>
      <c r="S738" s="10">
        <f t="shared" si="92"/>
        <v>42055.25</v>
      </c>
      <c r="T738" s="10">
        <f t="shared" si="93"/>
        <v>42059.25</v>
      </c>
      <c r="U738" t="str">
        <f t="shared" si="94"/>
        <v>Feb</v>
      </c>
      <c r="V738">
        <f t="shared" si="95"/>
        <v>2015</v>
      </c>
    </row>
    <row r="739" spans="1:22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88"/>
        <v>135.8918918918919</v>
      </c>
      <c r="P739" s="6">
        <f t="shared" si="89"/>
        <v>27.933333333333334</v>
      </c>
      <c r="Q739" t="str">
        <f t="shared" si="90"/>
        <v>music</v>
      </c>
      <c r="R739" t="str">
        <f t="shared" si="91"/>
        <v>indie rock</v>
      </c>
      <c r="S739" s="10">
        <f t="shared" si="92"/>
        <v>42685.25</v>
      </c>
      <c r="T739" s="10">
        <f t="shared" si="93"/>
        <v>42697.25</v>
      </c>
      <c r="U739" t="str">
        <f t="shared" si="94"/>
        <v>Nov</v>
      </c>
      <c r="V739">
        <f t="shared" si="95"/>
        <v>2016</v>
      </c>
    </row>
    <row r="740" spans="1:22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88"/>
        <v>2.0843373493975905</v>
      </c>
      <c r="P740" s="6">
        <f t="shared" si="89"/>
        <v>103.8</v>
      </c>
      <c r="Q740" t="str">
        <f t="shared" si="90"/>
        <v>theater</v>
      </c>
      <c r="R740" t="str">
        <f t="shared" si="91"/>
        <v>plays</v>
      </c>
      <c r="S740" s="10">
        <f t="shared" si="92"/>
        <v>41959.25</v>
      </c>
      <c r="T740" s="10">
        <f t="shared" si="93"/>
        <v>41981.25</v>
      </c>
      <c r="U740" t="str">
        <f t="shared" si="94"/>
        <v>Nov</v>
      </c>
      <c r="V740">
        <f t="shared" si="95"/>
        <v>2014</v>
      </c>
    </row>
    <row r="741" spans="1:22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88"/>
        <v>61</v>
      </c>
      <c r="P741" s="6">
        <f t="shared" si="89"/>
        <v>31.937172774869111</v>
      </c>
      <c r="Q741" t="str">
        <f t="shared" si="90"/>
        <v>music</v>
      </c>
      <c r="R741" t="str">
        <f t="shared" si="91"/>
        <v>indie rock</v>
      </c>
      <c r="S741" s="10">
        <f t="shared" si="92"/>
        <v>41089.208333333336</v>
      </c>
      <c r="T741" s="10">
        <f t="shared" si="93"/>
        <v>41090.208333333336</v>
      </c>
      <c r="U741" t="str">
        <f t="shared" si="94"/>
        <v>Jun</v>
      </c>
      <c r="V741">
        <f t="shared" si="95"/>
        <v>2012</v>
      </c>
    </row>
    <row r="742" spans="1:22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88"/>
        <v>30.037735849056602</v>
      </c>
      <c r="P742" s="6">
        <f t="shared" si="89"/>
        <v>99.5</v>
      </c>
      <c r="Q742" t="str">
        <f t="shared" si="90"/>
        <v>theater</v>
      </c>
      <c r="R742" t="str">
        <f t="shared" si="91"/>
        <v>plays</v>
      </c>
      <c r="S742" s="10">
        <f t="shared" si="92"/>
        <v>42769.25</v>
      </c>
      <c r="T742" s="10">
        <f t="shared" si="93"/>
        <v>42772.25</v>
      </c>
      <c r="U742" t="str">
        <f t="shared" si="94"/>
        <v>Feb</v>
      </c>
      <c r="V742">
        <f t="shared" si="95"/>
        <v>2017</v>
      </c>
    </row>
    <row r="743" spans="1:22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88"/>
        <v>1179.1666666666665</v>
      </c>
      <c r="P743" s="6">
        <f t="shared" si="89"/>
        <v>108.84615384615384</v>
      </c>
      <c r="Q743" t="str">
        <f t="shared" si="90"/>
        <v>theater</v>
      </c>
      <c r="R743" t="str">
        <f t="shared" si="91"/>
        <v>plays</v>
      </c>
      <c r="S743" s="10">
        <f t="shared" si="92"/>
        <v>40321.208333333336</v>
      </c>
      <c r="T743" s="10">
        <f t="shared" si="93"/>
        <v>40322.208333333336</v>
      </c>
      <c r="U743" t="str">
        <f t="shared" si="94"/>
        <v>May</v>
      </c>
      <c r="V743">
        <f t="shared" si="95"/>
        <v>2010</v>
      </c>
    </row>
    <row r="744" spans="1:22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88"/>
        <v>1126.0833333333335</v>
      </c>
      <c r="P744" s="6">
        <f t="shared" si="89"/>
        <v>110.76229508196721</v>
      </c>
      <c r="Q744" t="str">
        <f t="shared" si="90"/>
        <v>music</v>
      </c>
      <c r="R744" t="str">
        <f t="shared" si="91"/>
        <v>electric music</v>
      </c>
      <c r="S744" s="10">
        <f t="shared" si="92"/>
        <v>40197.25</v>
      </c>
      <c r="T744" s="10">
        <f t="shared" si="93"/>
        <v>40239.25</v>
      </c>
      <c r="U744" t="str">
        <f t="shared" si="94"/>
        <v>Jan</v>
      </c>
      <c r="V744">
        <f t="shared" si="95"/>
        <v>2010</v>
      </c>
    </row>
    <row r="745" spans="1:22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88"/>
        <v>12.923076923076923</v>
      </c>
      <c r="P745" s="6">
        <f t="shared" si="89"/>
        <v>29.647058823529413</v>
      </c>
      <c r="Q745" t="str">
        <f t="shared" si="90"/>
        <v>theater</v>
      </c>
      <c r="R745" t="str">
        <f t="shared" si="91"/>
        <v>plays</v>
      </c>
      <c r="S745" s="10">
        <f t="shared" si="92"/>
        <v>42298.208333333328</v>
      </c>
      <c r="T745" s="10">
        <f t="shared" si="93"/>
        <v>42304.208333333328</v>
      </c>
      <c r="U745" t="str">
        <f t="shared" si="94"/>
        <v>Oct</v>
      </c>
      <c r="V745">
        <f t="shared" si="95"/>
        <v>2015</v>
      </c>
    </row>
    <row r="746" spans="1:22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88"/>
        <v>712</v>
      </c>
      <c r="P746" s="6">
        <f t="shared" si="89"/>
        <v>101.71428571428571</v>
      </c>
      <c r="Q746" t="str">
        <f t="shared" si="90"/>
        <v>theater</v>
      </c>
      <c r="R746" t="str">
        <f t="shared" si="91"/>
        <v>plays</v>
      </c>
      <c r="S746" s="10">
        <f t="shared" si="92"/>
        <v>43322.208333333328</v>
      </c>
      <c r="T746" s="10">
        <f t="shared" si="93"/>
        <v>43324.208333333328</v>
      </c>
      <c r="U746" t="str">
        <f t="shared" si="94"/>
        <v>Aug</v>
      </c>
      <c r="V746">
        <f t="shared" si="95"/>
        <v>2018</v>
      </c>
    </row>
    <row r="747" spans="1:22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88"/>
        <v>30.304347826086957</v>
      </c>
      <c r="P747" s="6">
        <f t="shared" si="89"/>
        <v>61.5</v>
      </c>
      <c r="Q747" t="str">
        <f t="shared" si="90"/>
        <v>technology</v>
      </c>
      <c r="R747" t="str">
        <f t="shared" si="91"/>
        <v>wearables</v>
      </c>
      <c r="S747" s="10">
        <f t="shared" si="92"/>
        <v>40328.208333333336</v>
      </c>
      <c r="T747" s="10">
        <f t="shared" si="93"/>
        <v>40355.208333333336</v>
      </c>
      <c r="U747" t="str">
        <f t="shared" si="94"/>
        <v>May</v>
      </c>
      <c r="V747">
        <f t="shared" si="95"/>
        <v>2010</v>
      </c>
    </row>
    <row r="748" spans="1:22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88"/>
        <v>212.50896057347671</v>
      </c>
      <c r="P748" s="6">
        <f t="shared" si="89"/>
        <v>35</v>
      </c>
      <c r="Q748" t="str">
        <f t="shared" si="90"/>
        <v>technology</v>
      </c>
      <c r="R748" t="str">
        <f t="shared" si="91"/>
        <v>web</v>
      </c>
      <c r="S748" s="10">
        <f t="shared" si="92"/>
        <v>40825.208333333336</v>
      </c>
      <c r="T748" s="10">
        <f t="shared" si="93"/>
        <v>40830.208333333336</v>
      </c>
      <c r="U748" t="str">
        <f t="shared" si="94"/>
        <v>Oct</v>
      </c>
      <c r="V748">
        <f t="shared" si="95"/>
        <v>2011</v>
      </c>
    </row>
    <row r="749" spans="1:22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88"/>
        <v>228.85714285714286</v>
      </c>
      <c r="P749" s="6">
        <f t="shared" si="89"/>
        <v>40.049999999999997</v>
      </c>
      <c r="Q749" t="str">
        <f t="shared" si="90"/>
        <v>theater</v>
      </c>
      <c r="R749" t="str">
        <f t="shared" si="91"/>
        <v>plays</v>
      </c>
      <c r="S749" s="10">
        <f t="shared" si="92"/>
        <v>40423.208333333336</v>
      </c>
      <c r="T749" s="10">
        <f t="shared" si="93"/>
        <v>40434.208333333336</v>
      </c>
      <c r="U749" t="str">
        <f t="shared" si="94"/>
        <v>Sep</v>
      </c>
      <c r="V749">
        <f t="shared" si="95"/>
        <v>2010</v>
      </c>
    </row>
    <row r="750" spans="1:22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88"/>
        <v>34.959979476654695</v>
      </c>
      <c r="P750" s="6">
        <f t="shared" si="89"/>
        <v>110.97231270358306</v>
      </c>
      <c r="Q750" t="str">
        <f t="shared" si="90"/>
        <v>film &amp; video</v>
      </c>
      <c r="R750" t="str">
        <f t="shared" si="91"/>
        <v>animation</v>
      </c>
      <c r="S750" s="10">
        <f t="shared" si="92"/>
        <v>40238.25</v>
      </c>
      <c r="T750" s="10">
        <f t="shared" si="93"/>
        <v>40263.208333333336</v>
      </c>
      <c r="U750" t="str">
        <f t="shared" si="94"/>
        <v>Mar</v>
      </c>
      <c r="V750">
        <f t="shared" si="95"/>
        <v>2010</v>
      </c>
    </row>
    <row r="751" spans="1:22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88"/>
        <v>157.29069767441862</v>
      </c>
      <c r="P751" s="6">
        <f t="shared" si="89"/>
        <v>36.959016393442624</v>
      </c>
      <c r="Q751" t="str">
        <f t="shared" si="90"/>
        <v>technology</v>
      </c>
      <c r="R751" t="str">
        <f t="shared" si="91"/>
        <v>wearables</v>
      </c>
      <c r="S751" s="10">
        <f t="shared" si="92"/>
        <v>41920.208333333336</v>
      </c>
      <c r="T751" s="10">
        <f t="shared" si="93"/>
        <v>41932.208333333336</v>
      </c>
      <c r="U751" t="str">
        <f t="shared" si="94"/>
        <v>Oct</v>
      </c>
      <c r="V751">
        <f t="shared" si="95"/>
        <v>2014</v>
      </c>
    </row>
    <row r="752" spans="1:22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88"/>
        <v>1</v>
      </c>
      <c r="P752" s="6">
        <f t="shared" si="89"/>
        <v>1</v>
      </c>
      <c r="Q752" t="str">
        <f t="shared" si="90"/>
        <v>music</v>
      </c>
      <c r="R752" t="str">
        <f t="shared" si="91"/>
        <v>electric music</v>
      </c>
      <c r="S752" s="10">
        <f t="shared" si="92"/>
        <v>40360.208333333336</v>
      </c>
      <c r="T752" s="10">
        <f t="shared" si="93"/>
        <v>40385.208333333336</v>
      </c>
      <c r="U752" t="str">
        <f t="shared" si="94"/>
        <v>Jul</v>
      </c>
      <c r="V752">
        <f t="shared" si="95"/>
        <v>2010</v>
      </c>
    </row>
    <row r="753" spans="1:22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88"/>
        <v>232.30555555555554</v>
      </c>
      <c r="P753" s="6">
        <f t="shared" si="89"/>
        <v>30.974074074074075</v>
      </c>
      <c r="Q753" t="str">
        <f t="shared" si="90"/>
        <v>publishing</v>
      </c>
      <c r="R753" t="str">
        <f t="shared" si="91"/>
        <v>nonfiction</v>
      </c>
      <c r="S753" s="10">
        <f t="shared" si="92"/>
        <v>42446.208333333328</v>
      </c>
      <c r="T753" s="10">
        <f t="shared" si="93"/>
        <v>42461.208333333328</v>
      </c>
      <c r="U753" t="str">
        <f t="shared" si="94"/>
        <v>Mar</v>
      </c>
      <c r="V753">
        <f t="shared" si="95"/>
        <v>2016</v>
      </c>
    </row>
    <row r="754" spans="1:22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88"/>
        <v>92.448275862068968</v>
      </c>
      <c r="P754" s="6">
        <f t="shared" si="89"/>
        <v>47.035087719298247</v>
      </c>
      <c r="Q754" t="str">
        <f t="shared" si="90"/>
        <v>theater</v>
      </c>
      <c r="R754" t="str">
        <f t="shared" si="91"/>
        <v>plays</v>
      </c>
      <c r="S754" s="10">
        <f t="shared" si="92"/>
        <v>40395.208333333336</v>
      </c>
      <c r="T754" s="10">
        <f t="shared" si="93"/>
        <v>40413.208333333336</v>
      </c>
      <c r="U754" t="str">
        <f t="shared" si="94"/>
        <v>Aug</v>
      </c>
      <c r="V754">
        <f t="shared" si="95"/>
        <v>2010</v>
      </c>
    </row>
    <row r="755" spans="1:22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88"/>
        <v>256.70212765957444</v>
      </c>
      <c r="P755" s="6">
        <f t="shared" si="89"/>
        <v>88.065693430656935</v>
      </c>
      <c r="Q755" t="str">
        <f t="shared" si="90"/>
        <v>photography</v>
      </c>
      <c r="R755" t="str">
        <f t="shared" si="91"/>
        <v>photography books</v>
      </c>
      <c r="S755" s="10">
        <f t="shared" si="92"/>
        <v>40321.208333333336</v>
      </c>
      <c r="T755" s="10">
        <f t="shared" si="93"/>
        <v>40336.208333333336</v>
      </c>
      <c r="U755" t="str">
        <f t="shared" si="94"/>
        <v>May</v>
      </c>
      <c r="V755">
        <f t="shared" si="95"/>
        <v>2010</v>
      </c>
    </row>
    <row r="756" spans="1:22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88"/>
        <v>168.47017045454547</v>
      </c>
      <c r="P756" s="6">
        <f t="shared" si="89"/>
        <v>37.005616224648989</v>
      </c>
      <c r="Q756" t="str">
        <f t="shared" si="90"/>
        <v>theater</v>
      </c>
      <c r="R756" t="str">
        <f t="shared" si="91"/>
        <v>plays</v>
      </c>
      <c r="S756" s="10">
        <f t="shared" si="92"/>
        <v>41210.208333333336</v>
      </c>
      <c r="T756" s="10">
        <f t="shared" si="93"/>
        <v>41263.25</v>
      </c>
      <c r="U756" t="str">
        <f t="shared" si="94"/>
        <v>Oct</v>
      </c>
      <c r="V756">
        <f t="shared" si="95"/>
        <v>2012</v>
      </c>
    </row>
    <row r="757" spans="1:22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88"/>
        <v>166.57777777777778</v>
      </c>
      <c r="P757" s="6">
        <f t="shared" si="89"/>
        <v>26.027777777777779</v>
      </c>
      <c r="Q757" t="str">
        <f t="shared" si="90"/>
        <v>theater</v>
      </c>
      <c r="R757" t="str">
        <f t="shared" si="91"/>
        <v>plays</v>
      </c>
      <c r="S757" s="10">
        <f t="shared" si="92"/>
        <v>43096.25</v>
      </c>
      <c r="T757" s="10">
        <f t="shared" si="93"/>
        <v>43108.25</v>
      </c>
      <c r="U757" t="str">
        <f t="shared" si="94"/>
        <v>Dec</v>
      </c>
      <c r="V757">
        <f t="shared" si="95"/>
        <v>2017</v>
      </c>
    </row>
    <row r="758" spans="1:22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88"/>
        <v>772.07692307692309</v>
      </c>
      <c r="P758" s="6">
        <f t="shared" si="89"/>
        <v>67.817567567567565</v>
      </c>
      <c r="Q758" t="str">
        <f t="shared" si="90"/>
        <v>theater</v>
      </c>
      <c r="R758" t="str">
        <f t="shared" si="91"/>
        <v>plays</v>
      </c>
      <c r="S758" s="10">
        <f t="shared" si="92"/>
        <v>42024.25</v>
      </c>
      <c r="T758" s="10">
        <f t="shared" si="93"/>
        <v>42030.25</v>
      </c>
      <c r="U758" t="str">
        <f t="shared" si="94"/>
        <v>Jan</v>
      </c>
      <c r="V758">
        <f t="shared" si="95"/>
        <v>2015</v>
      </c>
    </row>
    <row r="759" spans="1:22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88"/>
        <v>406.85714285714283</v>
      </c>
      <c r="P759" s="6">
        <f t="shared" si="89"/>
        <v>49.964912280701753</v>
      </c>
      <c r="Q759" t="str">
        <f t="shared" si="90"/>
        <v>film &amp; video</v>
      </c>
      <c r="R759" t="str">
        <f t="shared" si="91"/>
        <v>drama</v>
      </c>
      <c r="S759" s="10">
        <f t="shared" si="92"/>
        <v>40675.208333333336</v>
      </c>
      <c r="T759" s="10">
        <f t="shared" si="93"/>
        <v>40679.208333333336</v>
      </c>
      <c r="U759" t="str">
        <f t="shared" si="94"/>
        <v>May</v>
      </c>
      <c r="V759">
        <f t="shared" si="95"/>
        <v>2011</v>
      </c>
    </row>
    <row r="760" spans="1:22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88"/>
        <v>564.20608108108115</v>
      </c>
      <c r="P760" s="6">
        <f t="shared" si="89"/>
        <v>110.01646903820817</v>
      </c>
      <c r="Q760" t="str">
        <f t="shared" si="90"/>
        <v>music</v>
      </c>
      <c r="R760" t="str">
        <f t="shared" si="91"/>
        <v>rock</v>
      </c>
      <c r="S760" s="10">
        <f t="shared" si="92"/>
        <v>41936.208333333336</v>
      </c>
      <c r="T760" s="10">
        <f t="shared" si="93"/>
        <v>41945.208333333336</v>
      </c>
      <c r="U760" t="str">
        <f t="shared" si="94"/>
        <v>Oct</v>
      </c>
      <c r="V760">
        <f t="shared" si="95"/>
        <v>2014</v>
      </c>
    </row>
    <row r="761" spans="1:22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88"/>
        <v>68.426865671641792</v>
      </c>
      <c r="P761" s="6">
        <f t="shared" si="89"/>
        <v>89.964678178963894</v>
      </c>
      <c r="Q761" t="str">
        <f t="shared" si="90"/>
        <v>music</v>
      </c>
      <c r="R761" t="str">
        <f t="shared" si="91"/>
        <v>electric music</v>
      </c>
      <c r="S761" s="10">
        <f t="shared" si="92"/>
        <v>43136.25</v>
      </c>
      <c r="T761" s="10">
        <f t="shared" si="93"/>
        <v>43166.25</v>
      </c>
      <c r="U761" t="str">
        <f t="shared" si="94"/>
        <v>Feb</v>
      </c>
      <c r="V761">
        <f t="shared" si="95"/>
        <v>2018</v>
      </c>
    </row>
    <row r="762" spans="1:22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88"/>
        <v>34.351966873706004</v>
      </c>
      <c r="P762" s="6">
        <f t="shared" si="89"/>
        <v>79.009523809523813</v>
      </c>
      <c r="Q762" t="str">
        <f t="shared" si="90"/>
        <v>games</v>
      </c>
      <c r="R762" t="str">
        <f t="shared" si="91"/>
        <v>video games</v>
      </c>
      <c r="S762" s="10">
        <f t="shared" si="92"/>
        <v>43678.208333333328</v>
      </c>
      <c r="T762" s="10">
        <f t="shared" si="93"/>
        <v>43707.208333333328</v>
      </c>
      <c r="U762" t="str">
        <f t="shared" si="94"/>
        <v>Aug</v>
      </c>
      <c r="V762">
        <f t="shared" si="95"/>
        <v>2019</v>
      </c>
    </row>
    <row r="763" spans="1:22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88"/>
        <v>655.4545454545455</v>
      </c>
      <c r="P763" s="6">
        <f t="shared" si="89"/>
        <v>86.867469879518069</v>
      </c>
      <c r="Q763" t="str">
        <f t="shared" si="90"/>
        <v>music</v>
      </c>
      <c r="R763" t="str">
        <f t="shared" si="91"/>
        <v>rock</v>
      </c>
      <c r="S763" s="10">
        <f t="shared" si="92"/>
        <v>42938.208333333328</v>
      </c>
      <c r="T763" s="10">
        <f t="shared" si="93"/>
        <v>42943.208333333328</v>
      </c>
      <c r="U763" t="str">
        <f t="shared" si="94"/>
        <v>Jul</v>
      </c>
      <c r="V763">
        <f t="shared" si="95"/>
        <v>2017</v>
      </c>
    </row>
    <row r="764" spans="1:22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88"/>
        <v>177.25714285714284</v>
      </c>
      <c r="P764" s="6">
        <f t="shared" si="89"/>
        <v>62.04</v>
      </c>
      <c r="Q764" t="str">
        <f t="shared" si="90"/>
        <v>music</v>
      </c>
      <c r="R764" t="str">
        <f t="shared" si="91"/>
        <v>jazz</v>
      </c>
      <c r="S764" s="10">
        <f t="shared" si="92"/>
        <v>41241.25</v>
      </c>
      <c r="T764" s="10">
        <f t="shared" si="93"/>
        <v>41252.25</v>
      </c>
      <c r="U764" t="str">
        <f t="shared" si="94"/>
        <v>Nov</v>
      </c>
      <c r="V764">
        <f t="shared" si="95"/>
        <v>2012</v>
      </c>
    </row>
    <row r="765" spans="1:22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88"/>
        <v>113.17857142857144</v>
      </c>
      <c r="P765" s="6">
        <f t="shared" si="89"/>
        <v>26.970212765957445</v>
      </c>
      <c r="Q765" t="str">
        <f t="shared" si="90"/>
        <v>theater</v>
      </c>
      <c r="R765" t="str">
        <f t="shared" si="91"/>
        <v>plays</v>
      </c>
      <c r="S765" s="10">
        <f t="shared" si="92"/>
        <v>41037.208333333336</v>
      </c>
      <c r="T765" s="10">
        <f t="shared" si="93"/>
        <v>41072.208333333336</v>
      </c>
      <c r="U765" t="str">
        <f t="shared" si="94"/>
        <v>May</v>
      </c>
      <c r="V765">
        <f t="shared" si="95"/>
        <v>2012</v>
      </c>
    </row>
    <row r="766" spans="1:22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88"/>
        <v>728.18181818181824</v>
      </c>
      <c r="P766" s="6">
        <f t="shared" si="89"/>
        <v>54.121621621621621</v>
      </c>
      <c r="Q766" t="str">
        <f t="shared" si="90"/>
        <v>music</v>
      </c>
      <c r="R766" t="str">
        <f t="shared" si="91"/>
        <v>rock</v>
      </c>
      <c r="S766" s="10">
        <f t="shared" si="92"/>
        <v>40676.208333333336</v>
      </c>
      <c r="T766" s="10">
        <f t="shared" si="93"/>
        <v>40684.208333333336</v>
      </c>
      <c r="U766" t="str">
        <f t="shared" si="94"/>
        <v>May</v>
      </c>
      <c r="V766">
        <f t="shared" si="95"/>
        <v>2011</v>
      </c>
    </row>
    <row r="767" spans="1:22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88"/>
        <v>208.33333333333334</v>
      </c>
      <c r="P767" s="6">
        <f t="shared" si="89"/>
        <v>41.035353535353536</v>
      </c>
      <c r="Q767" t="str">
        <f t="shared" si="90"/>
        <v>music</v>
      </c>
      <c r="R767" t="str">
        <f t="shared" si="91"/>
        <v>indie rock</v>
      </c>
      <c r="S767" s="10">
        <f t="shared" si="92"/>
        <v>42840.208333333328</v>
      </c>
      <c r="T767" s="10">
        <f t="shared" si="93"/>
        <v>42865.208333333328</v>
      </c>
      <c r="U767" t="str">
        <f t="shared" si="94"/>
        <v>Apr</v>
      </c>
      <c r="V767">
        <f t="shared" si="95"/>
        <v>2017</v>
      </c>
    </row>
    <row r="768" spans="1:22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88"/>
        <v>31.171232876712331</v>
      </c>
      <c r="P768" s="6">
        <f t="shared" si="89"/>
        <v>55.052419354838712</v>
      </c>
      <c r="Q768" t="str">
        <f t="shared" si="90"/>
        <v>film &amp; video</v>
      </c>
      <c r="R768" t="str">
        <f t="shared" si="91"/>
        <v>science fiction</v>
      </c>
      <c r="S768" s="10">
        <f t="shared" si="92"/>
        <v>43362.208333333328</v>
      </c>
      <c r="T768" s="10">
        <f t="shared" si="93"/>
        <v>43363.208333333328</v>
      </c>
      <c r="U768" t="str">
        <f t="shared" si="94"/>
        <v>Sep</v>
      </c>
      <c r="V768">
        <f t="shared" si="95"/>
        <v>2018</v>
      </c>
    </row>
    <row r="769" spans="1:22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88"/>
        <v>56.967078189300416</v>
      </c>
      <c r="P769" s="6">
        <f t="shared" si="89"/>
        <v>107.93762183235867</v>
      </c>
      <c r="Q769" t="str">
        <f t="shared" si="90"/>
        <v>publishing</v>
      </c>
      <c r="R769" t="str">
        <f t="shared" si="91"/>
        <v>translations</v>
      </c>
      <c r="S769" s="10">
        <f t="shared" si="92"/>
        <v>42283.208333333328</v>
      </c>
      <c r="T769" s="10">
        <f t="shared" si="93"/>
        <v>42328.25</v>
      </c>
      <c r="U769" t="str">
        <f t="shared" si="94"/>
        <v>Oct</v>
      </c>
      <c r="V769">
        <f t="shared" si="95"/>
        <v>2015</v>
      </c>
    </row>
    <row r="770" spans="1:22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88"/>
        <v>231</v>
      </c>
      <c r="P770" s="6">
        <f t="shared" si="89"/>
        <v>73.92</v>
      </c>
      <c r="Q770" t="str">
        <f t="shared" si="90"/>
        <v>theater</v>
      </c>
      <c r="R770" t="str">
        <f t="shared" si="91"/>
        <v>plays</v>
      </c>
      <c r="S770" s="10">
        <f t="shared" si="92"/>
        <v>41619.25</v>
      </c>
      <c r="T770" s="10">
        <f t="shared" si="93"/>
        <v>41634.25</v>
      </c>
      <c r="U770" t="str">
        <f t="shared" si="94"/>
        <v>Dec</v>
      </c>
      <c r="V770">
        <f t="shared" si="95"/>
        <v>2013</v>
      </c>
    </row>
    <row r="771" spans="1:22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96">(E771/D771)*100</f>
        <v>86.867834394904463</v>
      </c>
      <c r="P771" s="6">
        <f t="shared" ref="P771:P834" si="97">E771/G771</f>
        <v>31.995894428152493</v>
      </c>
      <c r="Q771" t="str">
        <f t="shared" ref="Q771:Q834" si="98">LEFT(N771, SEARCH("/", N771)-1)</f>
        <v>games</v>
      </c>
      <c r="R771" t="str">
        <f t="shared" ref="R771:R834" si="99">RIGHT(N771, LEN(N771)-SEARCH("/", N771))</f>
        <v>video games</v>
      </c>
      <c r="S771" s="10">
        <f t="shared" ref="S771:S834" si="100">(J771/86400)+DATE(1970,1,1)</f>
        <v>41501.208333333336</v>
      </c>
      <c r="T771" s="10">
        <f t="shared" ref="T771:T834" si="101">(K771/86400)+DATE(1970,1,1)</f>
        <v>41527.208333333336</v>
      </c>
      <c r="U771" t="str">
        <f t="shared" ref="U771:U834" si="102">TEXT(S771, "mmm")</f>
        <v>Aug</v>
      </c>
      <c r="V771">
        <f t="shared" ref="V771:V834" si="103">YEAR(S771)</f>
        <v>2013</v>
      </c>
    </row>
    <row r="772" spans="1:22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96"/>
        <v>270.74418604651163</v>
      </c>
      <c r="P772" s="6">
        <f t="shared" si="97"/>
        <v>53.898148148148145</v>
      </c>
      <c r="Q772" t="str">
        <f t="shared" si="98"/>
        <v>theater</v>
      </c>
      <c r="R772" t="str">
        <f t="shared" si="99"/>
        <v>plays</v>
      </c>
      <c r="S772" s="10">
        <f t="shared" si="100"/>
        <v>41743.208333333336</v>
      </c>
      <c r="T772" s="10">
        <f t="shared" si="101"/>
        <v>41750.208333333336</v>
      </c>
      <c r="U772" t="str">
        <f t="shared" si="102"/>
        <v>Apr</v>
      </c>
      <c r="V772">
        <f t="shared" si="103"/>
        <v>2014</v>
      </c>
    </row>
    <row r="773" spans="1:22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96"/>
        <v>49.446428571428569</v>
      </c>
      <c r="P773" s="6">
        <f t="shared" si="97"/>
        <v>106.5</v>
      </c>
      <c r="Q773" t="str">
        <f t="shared" si="98"/>
        <v>theater</v>
      </c>
      <c r="R773" t="str">
        <f t="shared" si="99"/>
        <v>plays</v>
      </c>
      <c r="S773" s="10">
        <f t="shared" si="100"/>
        <v>43491.25</v>
      </c>
      <c r="T773" s="10">
        <f t="shared" si="101"/>
        <v>43518.25</v>
      </c>
      <c r="U773" t="str">
        <f t="shared" si="102"/>
        <v>Jan</v>
      </c>
      <c r="V773">
        <f t="shared" si="103"/>
        <v>2019</v>
      </c>
    </row>
    <row r="774" spans="1:22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96"/>
        <v>113.3596256684492</v>
      </c>
      <c r="P774" s="6">
        <f t="shared" si="97"/>
        <v>32.999805409612762</v>
      </c>
      <c r="Q774" t="str">
        <f t="shared" si="98"/>
        <v>music</v>
      </c>
      <c r="R774" t="str">
        <f t="shared" si="99"/>
        <v>indie rock</v>
      </c>
      <c r="S774" s="10">
        <f t="shared" si="100"/>
        <v>43505.25</v>
      </c>
      <c r="T774" s="10">
        <f t="shared" si="101"/>
        <v>43509.25</v>
      </c>
      <c r="U774" t="str">
        <f t="shared" si="102"/>
        <v>Feb</v>
      </c>
      <c r="V774">
        <f t="shared" si="103"/>
        <v>2019</v>
      </c>
    </row>
    <row r="775" spans="1:22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96"/>
        <v>190.55555555555554</v>
      </c>
      <c r="P775" s="6">
        <f t="shared" si="97"/>
        <v>43.00254993625159</v>
      </c>
      <c r="Q775" t="str">
        <f t="shared" si="98"/>
        <v>theater</v>
      </c>
      <c r="R775" t="str">
        <f t="shared" si="99"/>
        <v>plays</v>
      </c>
      <c r="S775" s="10">
        <f t="shared" si="100"/>
        <v>42838.208333333328</v>
      </c>
      <c r="T775" s="10">
        <f t="shared" si="101"/>
        <v>42848.208333333328</v>
      </c>
      <c r="U775" t="str">
        <f t="shared" si="102"/>
        <v>Apr</v>
      </c>
      <c r="V775">
        <f t="shared" si="103"/>
        <v>2017</v>
      </c>
    </row>
    <row r="776" spans="1:22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96"/>
        <v>135.5</v>
      </c>
      <c r="P776" s="6">
        <f t="shared" si="97"/>
        <v>86.858974358974365</v>
      </c>
      <c r="Q776" t="str">
        <f t="shared" si="98"/>
        <v>technology</v>
      </c>
      <c r="R776" t="str">
        <f t="shared" si="99"/>
        <v>web</v>
      </c>
      <c r="S776" s="10">
        <f t="shared" si="100"/>
        <v>42513.208333333328</v>
      </c>
      <c r="T776" s="10">
        <f t="shared" si="101"/>
        <v>42554.208333333328</v>
      </c>
      <c r="U776" t="str">
        <f t="shared" si="102"/>
        <v>May</v>
      </c>
      <c r="V776">
        <f t="shared" si="103"/>
        <v>2016</v>
      </c>
    </row>
    <row r="777" spans="1:22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96"/>
        <v>10.297872340425531</v>
      </c>
      <c r="P777" s="6">
        <f t="shared" si="97"/>
        <v>96.8</v>
      </c>
      <c r="Q777" t="str">
        <f t="shared" si="98"/>
        <v>music</v>
      </c>
      <c r="R777" t="str">
        <f t="shared" si="99"/>
        <v>rock</v>
      </c>
      <c r="S777" s="10">
        <f t="shared" si="100"/>
        <v>41949.25</v>
      </c>
      <c r="T777" s="10">
        <f t="shared" si="101"/>
        <v>41959.25</v>
      </c>
      <c r="U777" t="str">
        <f t="shared" si="102"/>
        <v>Nov</v>
      </c>
      <c r="V777">
        <f t="shared" si="103"/>
        <v>2014</v>
      </c>
    </row>
    <row r="778" spans="1:22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96"/>
        <v>65.544223826714799</v>
      </c>
      <c r="P778" s="6">
        <f t="shared" si="97"/>
        <v>32.995456610631528</v>
      </c>
      <c r="Q778" t="str">
        <f t="shared" si="98"/>
        <v>theater</v>
      </c>
      <c r="R778" t="str">
        <f t="shared" si="99"/>
        <v>plays</v>
      </c>
      <c r="S778" s="10">
        <f t="shared" si="100"/>
        <v>43650.208333333328</v>
      </c>
      <c r="T778" s="10">
        <f t="shared" si="101"/>
        <v>43668.208333333328</v>
      </c>
      <c r="U778" t="str">
        <f t="shared" si="102"/>
        <v>Jul</v>
      </c>
      <c r="V778">
        <f t="shared" si="103"/>
        <v>2019</v>
      </c>
    </row>
    <row r="779" spans="1:22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96"/>
        <v>49.026652452025587</v>
      </c>
      <c r="P779" s="6">
        <f t="shared" si="97"/>
        <v>68.028106508875737</v>
      </c>
      <c r="Q779" t="str">
        <f t="shared" si="98"/>
        <v>theater</v>
      </c>
      <c r="R779" t="str">
        <f t="shared" si="99"/>
        <v>plays</v>
      </c>
      <c r="S779" s="10">
        <f t="shared" si="100"/>
        <v>40809.208333333336</v>
      </c>
      <c r="T779" s="10">
        <f t="shared" si="101"/>
        <v>40838.208333333336</v>
      </c>
      <c r="U779" t="str">
        <f t="shared" si="102"/>
        <v>Sep</v>
      </c>
      <c r="V779">
        <f t="shared" si="103"/>
        <v>2011</v>
      </c>
    </row>
    <row r="780" spans="1:22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96"/>
        <v>787.92307692307691</v>
      </c>
      <c r="P780" s="6">
        <f t="shared" si="97"/>
        <v>58.867816091954026</v>
      </c>
      <c r="Q780" t="str">
        <f t="shared" si="98"/>
        <v>film &amp; video</v>
      </c>
      <c r="R780" t="str">
        <f t="shared" si="99"/>
        <v>animation</v>
      </c>
      <c r="S780" s="10">
        <f t="shared" si="100"/>
        <v>40768.208333333336</v>
      </c>
      <c r="T780" s="10">
        <f t="shared" si="101"/>
        <v>40773.208333333336</v>
      </c>
      <c r="U780" t="str">
        <f t="shared" si="102"/>
        <v>Aug</v>
      </c>
      <c r="V780">
        <f t="shared" si="103"/>
        <v>2011</v>
      </c>
    </row>
    <row r="781" spans="1:22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96"/>
        <v>80.306347746090154</v>
      </c>
      <c r="P781" s="6">
        <f t="shared" si="97"/>
        <v>105.04572803850782</v>
      </c>
      <c r="Q781" t="str">
        <f t="shared" si="98"/>
        <v>theater</v>
      </c>
      <c r="R781" t="str">
        <f t="shared" si="99"/>
        <v>plays</v>
      </c>
      <c r="S781" s="10">
        <f t="shared" si="100"/>
        <v>42230.208333333328</v>
      </c>
      <c r="T781" s="10">
        <f t="shared" si="101"/>
        <v>42239.208333333328</v>
      </c>
      <c r="U781" t="str">
        <f t="shared" si="102"/>
        <v>Aug</v>
      </c>
      <c r="V781">
        <f t="shared" si="103"/>
        <v>2015</v>
      </c>
    </row>
    <row r="782" spans="1:22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96"/>
        <v>106.29411764705883</v>
      </c>
      <c r="P782" s="6">
        <f t="shared" si="97"/>
        <v>33.054878048780488</v>
      </c>
      <c r="Q782" t="str">
        <f t="shared" si="98"/>
        <v>film &amp; video</v>
      </c>
      <c r="R782" t="str">
        <f t="shared" si="99"/>
        <v>drama</v>
      </c>
      <c r="S782" s="10">
        <f t="shared" si="100"/>
        <v>42573.208333333328</v>
      </c>
      <c r="T782" s="10">
        <f t="shared" si="101"/>
        <v>42592.208333333328</v>
      </c>
      <c r="U782" t="str">
        <f t="shared" si="102"/>
        <v>Jul</v>
      </c>
      <c r="V782">
        <f t="shared" si="103"/>
        <v>2016</v>
      </c>
    </row>
    <row r="783" spans="1:22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96"/>
        <v>50.735632183908038</v>
      </c>
      <c r="P783" s="6">
        <f t="shared" si="97"/>
        <v>78.821428571428569</v>
      </c>
      <c r="Q783" t="str">
        <f t="shared" si="98"/>
        <v>theater</v>
      </c>
      <c r="R783" t="str">
        <f t="shared" si="99"/>
        <v>plays</v>
      </c>
      <c r="S783" s="10">
        <f t="shared" si="100"/>
        <v>40482.208333333336</v>
      </c>
      <c r="T783" s="10">
        <f t="shared" si="101"/>
        <v>40533.25</v>
      </c>
      <c r="U783" t="str">
        <f t="shared" si="102"/>
        <v>Oct</v>
      </c>
      <c r="V783">
        <f t="shared" si="103"/>
        <v>2010</v>
      </c>
    </row>
    <row r="784" spans="1:22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96"/>
        <v>215.31372549019611</v>
      </c>
      <c r="P784" s="6">
        <f t="shared" si="97"/>
        <v>68.204968944099377</v>
      </c>
      <c r="Q784" t="str">
        <f t="shared" si="98"/>
        <v>film &amp; video</v>
      </c>
      <c r="R784" t="str">
        <f t="shared" si="99"/>
        <v>animation</v>
      </c>
      <c r="S784" s="10">
        <f t="shared" si="100"/>
        <v>40603.25</v>
      </c>
      <c r="T784" s="10">
        <f t="shared" si="101"/>
        <v>40631.208333333336</v>
      </c>
      <c r="U784" t="str">
        <f t="shared" si="102"/>
        <v>Mar</v>
      </c>
      <c r="V784">
        <f t="shared" si="103"/>
        <v>2011</v>
      </c>
    </row>
    <row r="785" spans="1:22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96"/>
        <v>141.22972972972974</v>
      </c>
      <c r="P785" s="6">
        <f t="shared" si="97"/>
        <v>75.731884057971016</v>
      </c>
      <c r="Q785" t="str">
        <f t="shared" si="98"/>
        <v>music</v>
      </c>
      <c r="R785" t="str">
        <f t="shared" si="99"/>
        <v>rock</v>
      </c>
      <c r="S785" s="10">
        <f t="shared" si="100"/>
        <v>41625.25</v>
      </c>
      <c r="T785" s="10">
        <f t="shared" si="101"/>
        <v>41632.25</v>
      </c>
      <c r="U785" t="str">
        <f t="shared" si="102"/>
        <v>Dec</v>
      </c>
      <c r="V785">
        <f t="shared" si="103"/>
        <v>2013</v>
      </c>
    </row>
    <row r="786" spans="1:22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96"/>
        <v>115.33745781777279</v>
      </c>
      <c r="P786" s="6">
        <f t="shared" si="97"/>
        <v>30.996070133010882</v>
      </c>
      <c r="Q786" t="str">
        <f t="shared" si="98"/>
        <v>technology</v>
      </c>
      <c r="R786" t="str">
        <f t="shared" si="99"/>
        <v>web</v>
      </c>
      <c r="S786" s="10">
        <f t="shared" si="100"/>
        <v>42435.25</v>
      </c>
      <c r="T786" s="10">
        <f t="shared" si="101"/>
        <v>42446.208333333328</v>
      </c>
      <c r="U786" t="str">
        <f t="shared" si="102"/>
        <v>Mar</v>
      </c>
      <c r="V786">
        <f t="shared" si="103"/>
        <v>2016</v>
      </c>
    </row>
    <row r="787" spans="1:22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96"/>
        <v>193.11940298507463</v>
      </c>
      <c r="P787" s="6">
        <f t="shared" si="97"/>
        <v>101.88188976377953</v>
      </c>
      <c r="Q787" t="str">
        <f t="shared" si="98"/>
        <v>film &amp; video</v>
      </c>
      <c r="R787" t="str">
        <f t="shared" si="99"/>
        <v>animation</v>
      </c>
      <c r="S787" s="10">
        <f t="shared" si="100"/>
        <v>43582.208333333328</v>
      </c>
      <c r="T787" s="10">
        <f t="shared" si="101"/>
        <v>43616.208333333328</v>
      </c>
      <c r="U787" t="str">
        <f t="shared" si="102"/>
        <v>Apr</v>
      </c>
      <c r="V787">
        <f t="shared" si="103"/>
        <v>2019</v>
      </c>
    </row>
    <row r="788" spans="1:22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96"/>
        <v>729.73333333333335</v>
      </c>
      <c r="P788" s="6">
        <f t="shared" si="97"/>
        <v>52.879227053140099</v>
      </c>
      <c r="Q788" t="str">
        <f t="shared" si="98"/>
        <v>music</v>
      </c>
      <c r="R788" t="str">
        <f t="shared" si="99"/>
        <v>jazz</v>
      </c>
      <c r="S788" s="10">
        <f t="shared" si="100"/>
        <v>43186.208333333328</v>
      </c>
      <c r="T788" s="10">
        <f t="shared" si="101"/>
        <v>43193.208333333328</v>
      </c>
      <c r="U788" t="str">
        <f t="shared" si="102"/>
        <v>Mar</v>
      </c>
      <c r="V788">
        <f t="shared" si="103"/>
        <v>2018</v>
      </c>
    </row>
    <row r="789" spans="1:22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96"/>
        <v>99.66339869281046</v>
      </c>
      <c r="P789" s="6">
        <f t="shared" si="97"/>
        <v>71.005820721769496</v>
      </c>
      <c r="Q789" t="str">
        <f t="shared" si="98"/>
        <v>music</v>
      </c>
      <c r="R789" t="str">
        <f t="shared" si="99"/>
        <v>rock</v>
      </c>
      <c r="S789" s="10">
        <f t="shared" si="100"/>
        <v>40684.208333333336</v>
      </c>
      <c r="T789" s="10">
        <f t="shared" si="101"/>
        <v>40693.208333333336</v>
      </c>
      <c r="U789" t="str">
        <f t="shared" si="102"/>
        <v>May</v>
      </c>
      <c r="V789">
        <f t="shared" si="103"/>
        <v>2011</v>
      </c>
    </row>
    <row r="790" spans="1:22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96"/>
        <v>88.166666666666671</v>
      </c>
      <c r="P790" s="6">
        <f t="shared" si="97"/>
        <v>102.38709677419355</v>
      </c>
      <c r="Q790" t="str">
        <f t="shared" si="98"/>
        <v>film &amp; video</v>
      </c>
      <c r="R790" t="str">
        <f t="shared" si="99"/>
        <v>animation</v>
      </c>
      <c r="S790" s="10">
        <f t="shared" si="100"/>
        <v>41202.208333333336</v>
      </c>
      <c r="T790" s="10">
        <f t="shared" si="101"/>
        <v>41223.25</v>
      </c>
      <c r="U790" t="str">
        <f t="shared" si="102"/>
        <v>Oct</v>
      </c>
      <c r="V790">
        <f t="shared" si="103"/>
        <v>2012</v>
      </c>
    </row>
    <row r="791" spans="1:22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96"/>
        <v>37.233333333333334</v>
      </c>
      <c r="P791" s="6">
        <f t="shared" si="97"/>
        <v>74.466666666666669</v>
      </c>
      <c r="Q791" t="str">
        <f t="shared" si="98"/>
        <v>theater</v>
      </c>
      <c r="R791" t="str">
        <f t="shared" si="99"/>
        <v>plays</v>
      </c>
      <c r="S791" s="10">
        <f t="shared" si="100"/>
        <v>41786.208333333336</v>
      </c>
      <c r="T791" s="10">
        <f t="shared" si="101"/>
        <v>41823.208333333336</v>
      </c>
      <c r="U791" t="str">
        <f t="shared" si="102"/>
        <v>May</v>
      </c>
      <c r="V791">
        <f t="shared" si="103"/>
        <v>2014</v>
      </c>
    </row>
    <row r="792" spans="1:22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96"/>
        <v>30.540075309306079</v>
      </c>
      <c r="P792" s="6">
        <f t="shared" si="97"/>
        <v>51.009883198562441</v>
      </c>
      <c r="Q792" t="str">
        <f t="shared" si="98"/>
        <v>theater</v>
      </c>
      <c r="R792" t="str">
        <f t="shared" si="99"/>
        <v>plays</v>
      </c>
      <c r="S792" s="10">
        <f t="shared" si="100"/>
        <v>40223.25</v>
      </c>
      <c r="T792" s="10">
        <f t="shared" si="101"/>
        <v>40229.25</v>
      </c>
      <c r="U792" t="str">
        <f t="shared" si="102"/>
        <v>Feb</v>
      </c>
      <c r="V792">
        <f t="shared" si="103"/>
        <v>2010</v>
      </c>
    </row>
    <row r="793" spans="1:22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96"/>
        <v>25.714285714285712</v>
      </c>
      <c r="P793" s="6">
        <f t="shared" si="97"/>
        <v>90</v>
      </c>
      <c r="Q793" t="str">
        <f t="shared" si="98"/>
        <v>food</v>
      </c>
      <c r="R793" t="str">
        <f t="shared" si="99"/>
        <v>food trucks</v>
      </c>
      <c r="S793" s="10">
        <f t="shared" si="100"/>
        <v>42715.25</v>
      </c>
      <c r="T793" s="10">
        <f t="shared" si="101"/>
        <v>42731.25</v>
      </c>
      <c r="U793" t="str">
        <f t="shared" si="102"/>
        <v>Dec</v>
      </c>
      <c r="V793">
        <f t="shared" si="103"/>
        <v>2016</v>
      </c>
    </row>
    <row r="794" spans="1:22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96"/>
        <v>34</v>
      </c>
      <c r="P794" s="6">
        <f t="shared" si="97"/>
        <v>97.142857142857139</v>
      </c>
      <c r="Q794" t="str">
        <f t="shared" si="98"/>
        <v>theater</v>
      </c>
      <c r="R794" t="str">
        <f t="shared" si="99"/>
        <v>plays</v>
      </c>
      <c r="S794" s="10">
        <f t="shared" si="100"/>
        <v>41451.208333333336</v>
      </c>
      <c r="T794" s="10">
        <f t="shared" si="101"/>
        <v>41479.208333333336</v>
      </c>
      <c r="U794" t="str">
        <f t="shared" si="102"/>
        <v>Jun</v>
      </c>
      <c r="V794">
        <f t="shared" si="103"/>
        <v>2013</v>
      </c>
    </row>
    <row r="795" spans="1:22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96"/>
        <v>1185.909090909091</v>
      </c>
      <c r="P795" s="6">
        <f t="shared" si="97"/>
        <v>72.071823204419886</v>
      </c>
      <c r="Q795" t="str">
        <f t="shared" si="98"/>
        <v>publishing</v>
      </c>
      <c r="R795" t="str">
        <f t="shared" si="99"/>
        <v>nonfiction</v>
      </c>
      <c r="S795" s="10">
        <f t="shared" si="100"/>
        <v>41450.208333333336</v>
      </c>
      <c r="T795" s="10">
        <f t="shared" si="101"/>
        <v>41454.208333333336</v>
      </c>
      <c r="U795" t="str">
        <f t="shared" si="102"/>
        <v>Jun</v>
      </c>
      <c r="V795">
        <f t="shared" si="103"/>
        <v>2013</v>
      </c>
    </row>
    <row r="796" spans="1:22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96"/>
        <v>125.39393939393939</v>
      </c>
      <c r="P796" s="6">
        <f t="shared" si="97"/>
        <v>75.236363636363635</v>
      </c>
      <c r="Q796" t="str">
        <f t="shared" si="98"/>
        <v>music</v>
      </c>
      <c r="R796" t="str">
        <f t="shared" si="99"/>
        <v>rock</v>
      </c>
      <c r="S796" s="10">
        <f t="shared" si="100"/>
        <v>43091.25</v>
      </c>
      <c r="T796" s="10">
        <f t="shared" si="101"/>
        <v>43103.25</v>
      </c>
      <c r="U796" t="str">
        <f t="shared" si="102"/>
        <v>Dec</v>
      </c>
      <c r="V796">
        <f t="shared" si="103"/>
        <v>2017</v>
      </c>
    </row>
    <row r="797" spans="1:22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96"/>
        <v>14.394366197183098</v>
      </c>
      <c r="P797" s="6">
        <f t="shared" si="97"/>
        <v>32.967741935483872</v>
      </c>
      <c r="Q797" t="str">
        <f t="shared" si="98"/>
        <v>film &amp; video</v>
      </c>
      <c r="R797" t="str">
        <f t="shared" si="99"/>
        <v>drama</v>
      </c>
      <c r="S797" s="10">
        <f t="shared" si="100"/>
        <v>42675.208333333328</v>
      </c>
      <c r="T797" s="10">
        <f t="shared" si="101"/>
        <v>42678.208333333328</v>
      </c>
      <c r="U797" t="str">
        <f t="shared" si="102"/>
        <v>Nov</v>
      </c>
      <c r="V797">
        <f t="shared" si="103"/>
        <v>2016</v>
      </c>
    </row>
    <row r="798" spans="1:22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96"/>
        <v>54.807692307692314</v>
      </c>
      <c r="P798" s="6">
        <f t="shared" si="97"/>
        <v>54.807692307692307</v>
      </c>
      <c r="Q798" t="str">
        <f t="shared" si="98"/>
        <v>games</v>
      </c>
      <c r="R798" t="str">
        <f t="shared" si="99"/>
        <v>mobile games</v>
      </c>
      <c r="S798" s="10">
        <f t="shared" si="100"/>
        <v>41859.208333333336</v>
      </c>
      <c r="T798" s="10">
        <f t="shared" si="101"/>
        <v>41866.208333333336</v>
      </c>
      <c r="U798" t="str">
        <f t="shared" si="102"/>
        <v>Aug</v>
      </c>
      <c r="V798">
        <f t="shared" si="103"/>
        <v>2014</v>
      </c>
    </row>
    <row r="799" spans="1:22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96"/>
        <v>109.63157894736841</v>
      </c>
      <c r="P799" s="6">
        <f t="shared" si="97"/>
        <v>45.037837837837834</v>
      </c>
      <c r="Q799" t="str">
        <f t="shared" si="98"/>
        <v>technology</v>
      </c>
      <c r="R799" t="str">
        <f t="shared" si="99"/>
        <v>web</v>
      </c>
      <c r="S799" s="10">
        <f t="shared" si="100"/>
        <v>43464.25</v>
      </c>
      <c r="T799" s="10">
        <f t="shared" si="101"/>
        <v>43487.25</v>
      </c>
      <c r="U799" t="str">
        <f t="shared" si="102"/>
        <v>Dec</v>
      </c>
      <c r="V799">
        <f t="shared" si="103"/>
        <v>2018</v>
      </c>
    </row>
    <row r="800" spans="1:22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96"/>
        <v>188.47058823529412</v>
      </c>
      <c r="P800" s="6">
        <f t="shared" si="97"/>
        <v>52.958677685950413</v>
      </c>
      <c r="Q800" t="str">
        <f t="shared" si="98"/>
        <v>theater</v>
      </c>
      <c r="R800" t="str">
        <f t="shared" si="99"/>
        <v>plays</v>
      </c>
      <c r="S800" s="10">
        <f t="shared" si="100"/>
        <v>41060.208333333336</v>
      </c>
      <c r="T800" s="10">
        <f t="shared" si="101"/>
        <v>41088.208333333336</v>
      </c>
      <c r="U800" t="str">
        <f t="shared" si="102"/>
        <v>May</v>
      </c>
      <c r="V800">
        <f t="shared" si="103"/>
        <v>2012</v>
      </c>
    </row>
    <row r="801" spans="1:22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96"/>
        <v>87.008284023668637</v>
      </c>
      <c r="P801" s="6">
        <f t="shared" si="97"/>
        <v>60.017959183673469</v>
      </c>
      <c r="Q801" t="str">
        <f t="shared" si="98"/>
        <v>theater</v>
      </c>
      <c r="R801" t="str">
        <f t="shared" si="99"/>
        <v>plays</v>
      </c>
      <c r="S801" s="10">
        <f t="shared" si="100"/>
        <v>42399.25</v>
      </c>
      <c r="T801" s="10">
        <f t="shared" si="101"/>
        <v>42403.25</v>
      </c>
      <c r="U801" t="str">
        <f t="shared" si="102"/>
        <v>Jan</v>
      </c>
      <c r="V801">
        <f t="shared" si="103"/>
        <v>2016</v>
      </c>
    </row>
    <row r="802" spans="1:22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96"/>
        <v>1</v>
      </c>
      <c r="P802" s="6">
        <f t="shared" si="97"/>
        <v>1</v>
      </c>
      <c r="Q802" t="str">
        <f t="shared" si="98"/>
        <v>music</v>
      </c>
      <c r="R802" t="str">
        <f t="shared" si="99"/>
        <v>rock</v>
      </c>
      <c r="S802" s="10">
        <f t="shared" si="100"/>
        <v>42167.208333333328</v>
      </c>
      <c r="T802" s="10">
        <f t="shared" si="101"/>
        <v>42171.208333333328</v>
      </c>
      <c r="U802" t="str">
        <f t="shared" si="102"/>
        <v>Jun</v>
      </c>
      <c r="V802">
        <f t="shared" si="103"/>
        <v>2015</v>
      </c>
    </row>
    <row r="803" spans="1:22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96"/>
        <v>202.9130434782609</v>
      </c>
      <c r="P803" s="6">
        <f t="shared" si="97"/>
        <v>44.028301886792455</v>
      </c>
      <c r="Q803" t="str">
        <f t="shared" si="98"/>
        <v>photography</v>
      </c>
      <c r="R803" t="str">
        <f t="shared" si="99"/>
        <v>photography books</v>
      </c>
      <c r="S803" s="10">
        <f t="shared" si="100"/>
        <v>43830.25</v>
      </c>
      <c r="T803" s="10">
        <f t="shared" si="101"/>
        <v>43852.25</v>
      </c>
      <c r="U803" t="str">
        <f t="shared" si="102"/>
        <v>Dec</v>
      </c>
      <c r="V803">
        <f t="shared" si="103"/>
        <v>2019</v>
      </c>
    </row>
    <row r="804" spans="1:22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96"/>
        <v>197.03225806451613</v>
      </c>
      <c r="P804" s="6">
        <f t="shared" si="97"/>
        <v>86.028169014084511</v>
      </c>
      <c r="Q804" t="str">
        <f t="shared" si="98"/>
        <v>photography</v>
      </c>
      <c r="R804" t="str">
        <f t="shared" si="99"/>
        <v>photography books</v>
      </c>
      <c r="S804" s="10">
        <f t="shared" si="100"/>
        <v>43650.208333333328</v>
      </c>
      <c r="T804" s="10">
        <f t="shared" si="101"/>
        <v>43652.208333333328</v>
      </c>
      <c r="U804" t="str">
        <f t="shared" si="102"/>
        <v>Jul</v>
      </c>
      <c r="V804">
        <f t="shared" si="103"/>
        <v>2019</v>
      </c>
    </row>
    <row r="805" spans="1:22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96"/>
        <v>107</v>
      </c>
      <c r="P805" s="6">
        <f t="shared" si="97"/>
        <v>28.012875536480685</v>
      </c>
      <c r="Q805" t="str">
        <f t="shared" si="98"/>
        <v>theater</v>
      </c>
      <c r="R805" t="str">
        <f t="shared" si="99"/>
        <v>plays</v>
      </c>
      <c r="S805" s="10">
        <f t="shared" si="100"/>
        <v>43492.25</v>
      </c>
      <c r="T805" s="10">
        <f t="shared" si="101"/>
        <v>43526.25</v>
      </c>
      <c r="U805" t="str">
        <f t="shared" si="102"/>
        <v>Jan</v>
      </c>
      <c r="V805">
        <f t="shared" si="103"/>
        <v>2019</v>
      </c>
    </row>
    <row r="806" spans="1:22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96"/>
        <v>268.73076923076923</v>
      </c>
      <c r="P806" s="6">
        <f t="shared" si="97"/>
        <v>32.050458715596328</v>
      </c>
      <c r="Q806" t="str">
        <f t="shared" si="98"/>
        <v>music</v>
      </c>
      <c r="R806" t="str">
        <f t="shared" si="99"/>
        <v>rock</v>
      </c>
      <c r="S806" s="10">
        <f t="shared" si="100"/>
        <v>43102.25</v>
      </c>
      <c r="T806" s="10">
        <f t="shared" si="101"/>
        <v>43122.25</v>
      </c>
      <c r="U806" t="str">
        <f t="shared" si="102"/>
        <v>Jan</v>
      </c>
      <c r="V806">
        <f t="shared" si="103"/>
        <v>2018</v>
      </c>
    </row>
    <row r="807" spans="1:22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96"/>
        <v>50.845360824742272</v>
      </c>
      <c r="P807" s="6">
        <f t="shared" si="97"/>
        <v>73.611940298507463</v>
      </c>
      <c r="Q807" t="str">
        <f t="shared" si="98"/>
        <v>film &amp; video</v>
      </c>
      <c r="R807" t="str">
        <f t="shared" si="99"/>
        <v>documentary</v>
      </c>
      <c r="S807" s="10">
        <f t="shared" si="100"/>
        <v>41958.25</v>
      </c>
      <c r="T807" s="10">
        <f t="shared" si="101"/>
        <v>42009.25</v>
      </c>
      <c r="U807" t="str">
        <f t="shared" si="102"/>
        <v>Nov</v>
      </c>
      <c r="V807">
        <f t="shared" si="103"/>
        <v>2014</v>
      </c>
    </row>
    <row r="808" spans="1:22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96"/>
        <v>1180.2857142857142</v>
      </c>
      <c r="P808" s="6">
        <f t="shared" si="97"/>
        <v>108.71052631578948</v>
      </c>
      <c r="Q808" t="str">
        <f t="shared" si="98"/>
        <v>film &amp; video</v>
      </c>
      <c r="R808" t="str">
        <f t="shared" si="99"/>
        <v>drama</v>
      </c>
      <c r="S808" s="10">
        <f t="shared" si="100"/>
        <v>40973.25</v>
      </c>
      <c r="T808" s="10">
        <f t="shared" si="101"/>
        <v>40997.208333333336</v>
      </c>
      <c r="U808" t="str">
        <f t="shared" si="102"/>
        <v>Mar</v>
      </c>
      <c r="V808">
        <f t="shared" si="103"/>
        <v>2012</v>
      </c>
    </row>
    <row r="809" spans="1:22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96"/>
        <v>264</v>
      </c>
      <c r="P809" s="6">
        <f t="shared" si="97"/>
        <v>42.97674418604651</v>
      </c>
      <c r="Q809" t="str">
        <f t="shared" si="98"/>
        <v>theater</v>
      </c>
      <c r="R809" t="str">
        <f t="shared" si="99"/>
        <v>plays</v>
      </c>
      <c r="S809" s="10">
        <f t="shared" si="100"/>
        <v>43753.208333333328</v>
      </c>
      <c r="T809" s="10">
        <f t="shared" si="101"/>
        <v>43797.25</v>
      </c>
      <c r="U809" t="str">
        <f t="shared" si="102"/>
        <v>Oct</v>
      </c>
      <c r="V809">
        <f t="shared" si="103"/>
        <v>2019</v>
      </c>
    </row>
    <row r="810" spans="1:22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96"/>
        <v>30.44230769230769</v>
      </c>
      <c r="P810" s="6">
        <f t="shared" si="97"/>
        <v>83.315789473684205</v>
      </c>
      <c r="Q810" t="str">
        <f t="shared" si="98"/>
        <v>food</v>
      </c>
      <c r="R810" t="str">
        <f t="shared" si="99"/>
        <v>food trucks</v>
      </c>
      <c r="S810" s="10">
        <f t="shared" si="100"/>
        <v>42507.208333333328</v>
      </c>
      <c r="T810" s="10">
        <f t="shared" si="101"/>
        <v>42524.208333333328</v>
      </c>
      <c r="U810" t="str">
        <f t="shared" si="102"/>
        <v>May</v>
      </c>
      <c r="V810">
        <f t="shared" si="103"/>
        <v>2016</v>
      </c>
    </row>
    <row r="811" spans="1:22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96"/>
        <v>62.880681818181813</v>
      </c>
      <c r="P811" s="6">
        <f t="shared" si="97"/>
        <v>42</v>
      </c>
      <c r="Q811" t="str">
        <f t="shared" si="98"/>
        <v>film &amp; video</v>
      </c>
      <c r="R811" t="str">
        <f t="shared" si="99"/>
        <v>documentary</v>
      </c>
      <c r="S811" s="10">
        <f t="shared" si="100"/>
        <v>41135.208333333336</v>
      </c>
      <c r="T811" s="10">
        <f t="shared" si="101"/>
        <v>41136.208333333336</v>
      </c>
      <c r="U811" t="str">
        <f t="shared" si="102"/>
        <v>Aug</v>
      </c>
      <c r="V811">
        <f t="shared" si="103"/>
        <v>2012</v>
      </c>
    </row>
    <row r="812" spans="1:22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96"/>
        <v>193.125</v>
      </c>
      <c r="P812" s="6">
        <f t="shared" si="97"/>
        <v>55.927601809954751</v>
      </c>
      <c r="Q812" t="str">
        <f t="shared" si="98"/>
        <v>theater</v>
      </c>
      <c r="R812" t="str">
        <f t="shared" si="99"/>
        <v>plays</v>
      </c>
      <c r="S812" s="10">
        <f t="shared" si="100"/>
        <v>43067.25</v>
      </c>
      <c r="T812" s="10">
        <f t="shared" si="101"/>
        <v>43077.25</v>
      </c>
      <c r="U812" t="str">
        <f t="shared" si="102"/>
        <v>Nov</v>
      </c>
      <c r="V812">
        <f t="shared" si="103"/>
        <v>2017</v>
      </c>
    </row>
    <row r="813" spans="1:22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96"/>
        <v>77.102702702702715</v>
      </c>
      <c r="P813" s="6">
        <f t="shared" si="97"/>
        <v>105.03681885125184</v>
      </c>
      <c r="Q813" t="str">
        <f t="shared" si="98"/>
        <v>games</v>
      </c>
      <c r="R813" t="str">
        <f t="shared" si="99"/>
        <v>video games</v>
      </c>
      <c r="S813" s="10">
        <f t="shared" si="100"/>
        <v>42378.25</v>
      </c>
      <c r="T813" s="10">
        <f t="shared" si="101"/>
        <v>42380.25</v>
      </c>
      <c r="U813" t="str">
        <f t="shared" si="102"/>
        <v>Jan</v>
      </c>
      <c r="V813">
        <f t="shared" si="103"/>
        <v>2016</v>
      </c>
    </row>
    <row r="814" spans="1:22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96"/>
        <v>225.52763819095478</v>
      </c>
      <c r="P814" s="6">
        <f t="shared" si="97"/>
        <v>48</v>
      </c>
      <c r="Q814" t="str">
        <f t="shared" si="98"/>
        <v>publishing</v>
      </c>
      <c r="R814" t="str">
        <f t="shared" si="99"/>
        <v>nonfiction</v>
      </c>
      <c r="S814" s="10">
        <f t="shared" si="100"/>
        <v>43206.208333333328</v>
      </c>
      <c r="T814" s="10">
        <f t="shared" si="101"/>
        <v>43211.208333333328</v>
      </c>
      <c r="U814" t="str">
        <f t="shared" si="102"/>
        <v>Apr</v>
      </c>
      <c r="V814">
        <f t="shared" si="103"/>
        <v>2018</v>
      </c>
    </row>
    <row r="815" spans="1:22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96"/>
        <v>239.40625</v>
      </c>
      <c r="P815" s="6">
        <f t="shared" si="97"/>
        <v>112.66176470588235</v>
      </c>
      <c r="Q815" t="str">
        <f t="shared" si="98"/>
        <v>games</v>
      </c>
      <c r="R815" t="str">
        <f t="shared" si="99"/>
        <v>video games</v>
      </c>
      <c r="S815" s="10">
        <f t="shared" si="100"/>
        <v>41148.208333333336</v>
      </c>
      <c r="T815" s="10">
        <f t="shared" si="101"/>
        <v>41158.208333333336</v>
      </c>
      <c r="U815" t="str">
        <f t="shared" si="102"/>
        <v>Aug</v>
      </c>
      <c r="V815">
        <f t="shared" si="103"/>
        <v>2012</v>
      </c>
    </row>
    <row r="816" spans="1:22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96"/>
        <v>92.1875</v>
      </c>
      <c r="P816" s="6">
        <f t="shared" si="97"/>
        <v>81.944444444444443</v>
      </c>
      <c r="Q816" t="str">
        <f t="shared" si="98"/>
        <v>music</v>
      </c>
      <c r="R816" t="str">
        <f t="shared" si="99"/>
        <v>rock</v>
      </c>
      <c r="S816" s="10">
        <f t="shared" si="100"/>
        <v>42517.208333333328</v>
      </c>
      <c r="T816" s="10">
        <f t="shared" si="101"/>
        <v>42519.208333333328</v>
      </c>
      <c r="U816" t="str">
        <f t="shared" si="102"/>
        <v>May</v>
      </c>
      <c r="V816">
        <f t="shared" si="103"/>
        <v>2016</v>
      </c>
    </row>
    <row r="817" spans="1:22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96"/>
        <v>130.23333333333335</v>
      </c>
      <c r="P817" s="6">
        <f t="shared" si="97"/>
        <v>64.049180327868854</v>
      </c>
      <c r="Q817" t="str">
        <f t="shared" si="98"/>
        <v>music</v>
      </c>
      <c r="R817" t="str">
        <f t="shared" si="99"/>
        <v>rock</v>
      </c>
      <c r="S817" s="10">
        <f t="shared" si="100"/>
        <v>43068.25</v>
      </c>
      <c r="T817" s="10">
        <f t="shared" si="101"/>
        <v>43094.25</v>
      </c>
      <c r="U817" t="str">
        <f t="shared" si="102"/>
        <v>Nov</v>
      </c>
      <c r="V817">
        <f t="shared" si="103"/>
        <v>2017</v>
      </c>
    </row>
    <row r="818" spans="1:22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96"/>
        <v>615.21739130434787</v>
      </c>
      <c r="P818" s="6">
        <f t="shared" si="97"/>
        <v>106.39097744360902</v>
      </c>
      <c r="Q818" t="str">
        <f t="shared" si="98"/>
        <v>theater</v>
      </c>
      <c r="R818" t="str">
        <f t="shared" si="99"/>
        <v>plays</v>
      </c>
      <c r="S818" s="10">
        <f t="shared" si="100"/>
        <v>41680.25</v>
      </c>
      <c r="T818" s="10">
        <f t="shared" si="101"/>
        <v>41682.25</v>
      </c>
      <c r="U818" t="str">
        <f t="shared" si="102"/>
        <v>Feb</v>
      </c>
      <c r="V818">
        <f t="shared" si="103"/>
        <v>2014</v>
      </c>
    </row>
    <row r="819" spans="1:22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96"/>
        <v>368.79532163742692</v>
      </c>
      <c r="P819" s="6">
        <f t="shared" si="97"/>
        <v>76.011249497790274</v>
      </c>
      <c r="Q819" t="str">
        <f t="shared" si="98"/>
        <v>publishing</v>
      </c>
      <c r="R819" t="str">
        <f t="shared" si="99"/>
        <v>nonfiction</v>
      </c>
      <c r="S819" s="10">
        <f t="shared" si="100"/>
        <v>43589.208333333328</v>
      </c>
      <c r="T819" s="10">
        <f t="shared" si="101"/>
        <v>43617.208333333328</v>
      </c>
      <c r="U819" t="str">
        <f t="shared" si="102"/>
        <v>May</v>
      </c>
      <c r="V819">
        <f t="shared" si="103"/>
        <v>2019</v>
      </c>
    </row>
    <row r="820" spans="1:22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96"/>
        <v>1094.8571428571429</v>
      </c>
      <c r="P820" s="6">
        <f t="shared" si="97"/>
        <v>111.07246376811594</v>
      </c>
      <c r="Q820" t="str">
        <f t="shared" si="98"/>
        <v>theater</v>
      </c>
      <c r="R820" t="str">
        <f t="shared" si="99"/>
        <v>plays</v>
      </c>
      <c r="S820" s="10">
        <f t="shared" si="100"/>
        <v>43486.25</v>
      </c>
      <c r="T820" s="10">
        <f t="shared" si="101"/>
        <v>43499.25</v>
      </c>
      <c r="U820" t="str">
        <f t="shared" si="102"/>
        <v>Jan</v>
      </c>
      <c r="V820">
        <f t="shared" si="103"/>
        <v>2019</v>
      </c>
    </row>
    <row r="821" spans="1:22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96"/>
        <v>50.662921348314605</v>
      </c>
      <c r="P821" s="6">
        <f t="shared" si="97"/>
        <v>95.936170212765958</v>
      </c>
      <c r="Q821" t="str">
        <f t="shared" si="98"/>
        <v>games</v>
      </c>
      <c r="R821" t="str">
        <f t="shared" si="99"/>
        <v>video games</v>
      </c>
      <c r="S821" s="10">
        <f t="shared" si="100"/>
        <v>41237.25</v>
      </c>
      <c r="T821" s="10">
        <f t="shared" si="101"/>
        <v>41252.25</v>
      </c>
      <c r="U821" t="str">
        <f t="shared" si="102"/>
        <v>Nov</v>
      </c>
      <c r="V821">
        <f t="shared" si="103"/>
        <v>2012</v>
      </c>
    </row>
    <row r="822" spans="1:22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96"/>
        <v>800.6</v>
      </c>
      <c r="P822" s="6">
        <f t="shared" si="97"/>
        <v>43.043010752688176</v>
      </c>
      <c r="Q822" t="str">
        <f t="shared" si="98"/>
        <v>music</v>
      </c>
      <c r="R822" t="str">
        <f t="shared" si="99"/>
        <v>rock</v>
      </c>
      <c r="S822" s="10">
        <f t="shared" si="100"/>
        <v>43310.208333333328</v>
      </c>
      <c r="T822" s="10">
        <f t="shared" si="101"/>
        <v>43323.208333333328</v>
      </c>
      <c r="U822" t="str">
        <f t="shared" si="102"/>
        <v>Jul</v>
      </c>
      <c r="V822">
        <f t="shared" si="103"/>
        <v>2018</v>
      </c>
    </row>
    <row r="823" spans="1:22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96"/>
        <v>291.28571428571428</v>
      </c>
      <c r="P823" s="6">
        <f t="shared" si="97"/>
        <v>67.966666666666669</v>
      </c>
      <c r="Q823" t="str">
        <f t="shared" si="98"/>
        <v>film &amp; video</v>
      </c>
      <c r="R823" t="str">
        <f t="shared" si="99"/>
        <v>documentary</v>
      </c>
      <c r="S823" s="10">
        <f t="shared" si="100"/>
        <v>42794.25</v>
      </c>
      <c r="T823" s="10">
        <f t="shared" si="101"/>
        <v>42807.208333333328</v>
      </c>
      <c r="U823" t="str">
        <f t="shared" si="102"/>
        <v>Feb</v>
      </c>
      <c r="V823">
        <f t="shared" si="103"/>
        <v>2017</v>
      </c>
    </row>
    <row r="824" spans="1:22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96"/>
        <v>349.9666666666667</v>
      </c>
      <c r="P824" s="6">
        <f t="shared" si="97"/>
        <v>89.991428571428571</v>
      </c>
      <c r="Q824" t="str">
        <f t="shared" si="98"/>
        <v>music</v>
      </c>
      <c r="R824" t="str">
        <f t="shared" si="99"/>
        <v>rock</v>
      </c>
      <c r="S824" s="10">
        <f t="shared" si="100"/>
        <v>41698.25</v>
      </c>
      <c r="T824" s="10">
        <f t="shared" si="101"/>
        <v>41715.208333333336</v>
      </c>
      <c r="U824" t="str">
        <f t="shared" si="102"/>
        <v>Feb</v>
      </c>
      <c r="V824">
        <f t="shared" si="103"/>
        <v>2014</v>
      </c>
    </row>
    <row r="825" spans="1:22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96"/>
        <v>357.07317073170731</v>
      </c>
      <c r="P825" s="6">
        <f t="shared" si="97"/>
        <v>58.095238095238095</v>
      </c>
      <c r="Q825" t="str">
        <f t="shared" si="98"/>
        <v>music</v>
      </c>
      <c r="R825" t="str">
        <f t="shared" si="99"/>
        <v>rock</v>
      </c>
      <c r="S825" s="10">
        <f t="shared" si="100"/>
        <v>41892.208333333336</v>
      </c>
      <c r="T825" s="10">
        <f t="shared" si="101"/>
        <v>41917.208333333336</v>
      </c>
      <c r="U825" t="str">
        <f t="shared" si="102"/>
        <v>Sep</v>
      </c>
      <c r="V825">
        <f t="shared" si="103"/>
        <v>2014</v>
      </c>
    </row>
    <row r="826" spans="1:22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96"/>
        <v>126.48941176470588</v>
      </c>
      <c r="P826" s="6">
        <f t="shared" si="97"/>
        <v>83.996875000000003</v>
      </c>
      <c r="Q826" t="str">
        <f t="shared" si="98"/>
        <v>publishing</v>
      </c>
      <c r="R826" t="str">
        <f t="shared" si="99"/>
        <v>nonfiction</v>
      </c>
      <c r="S826" s="10">
        <f t="shared" si="100"/>
        <v>40348.208333333336</v>
      </c>
      <c r="T826" s="10">
        <f t="shared" si="101"/>
        <v>40380.208333333336</v>
      </c>
      <c r="U826" t="str">
        <f t="shared" si="102"/>
        <v>Jun</v>
      </c>
      <c r="V826">
        <f t="shared" si="103"/>
        <v>2010</v>
      </c>
    </row>
    <row r="827" spans="1:22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96"/>
        <v>387.5</v>
      </c>
      <c r="P827" s="6">
        <f t="shared" si="97"/>
        <v>88.853503184713375</v>
      </c>
      <c r="Q827" t="str">
        <f t="shared" si="98"/>
        <v>film &amp; video</v>
      </c>
      <c r="R827" t="str">
        <f t="shared" si="99"/>
        <v>shorts</v>
      </c>
      <c r="S827" s="10">
        <f t="shared" si="100"/>
        <v>42941.208333333328</v>
      </c>
      <c r="T827" s="10">
        <f t="shared" si="101"/>
        <v>42953.208333333328</v>
      </c>
      <c r="U827" t="str">
        <f t="shared" si="102"/>
        <v>Jul</v>
      </c>
      <c r="V827">
        <f t="shared" si="103"/>
        <v>2017</v>
      </c>
    </row>
    <row r="828" spans="1:22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96"/>
        <v>457.03571428571428</v>
      </c>
      <c r="P828" s="6">
        <f t="shared" si="97"/>
        <v>65.963917525773198</v>
      </c>
      <c r="Q828" t="str">
        <f t="shared" si="98"/>
        <v>theater</v>
      </c>
      <c r="R828" t="str">
        <f t="shared" si="99"/>
        <v>plays</v>
      </c>
      <c r="S828" s="10">
        <f t="shared" si="100"/>
        <v>40525.25</v>
      </c>
      <c r="T828" s="10">
        <f t="shared" si="101"/>
        <v>40553.25</v>
      </c>
      <c r="U828" t="str">
        <f t="shared" si="102"/>
        <v>Dec</v>
      </c>
      <c r="V828">
        <f t="shared" si="103"/>
        <v>2010</v>
      </c>
    </row>
    <row r="829" spans="1:22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96"/>
        <v>266.69565217391306</v>
      </c>
      <c r="P829" s="6">
        <f t="shared" si="97"/>
        <v>74.804878048780495</v>
      </c>
      <c r="Q829" t="str">
        <f t="shared" si="98"/>
        <v>film &amp; video</v>
      </c>
      <c r="R829" t="str">
        <f t="shared" si="99"/>
        <v>drama</v>
      </c>
      <c r="S829" s="10">
        <f t="shared" si="100"/>
        <v>40666.208333333336</v>
      </c>
      <c r="T829" s="10">
        <f t="shared" si="101"/>
        <v>40678.208333333336</v>
      </c>
      <c r="U829" t="str">
        <f t="shared" si="102"/>
        <v>May</v>
      </c>
      <c r="V829">
        <f t="shared" si="103"/>
        <v>2011</v>
      </c>
    </row>
    <row r="830" spans="1:22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96"/>
        <v>69</v>
      </c>
      <c r="P830" s="6">
        <f t="shared" si="97"/>
        <v>69.98571428571428</v>
      </c>
      <c r="Q830" t="str">
        <f t="shared" si="98"/>
        <v>theater</v>
      </c>
      <c r="R830" t="str">
        <f t="shared" si="99"/>
        <v>plays</v>
      </c>
      <c r="S830" s="10">
        <f t="shared" si="100"/>
        <v>43340.208333333328</v>
      </c>
      <c r="T830" s="10">
        <f t="shared" si="101"/>
        <v>43365.208333333328</v>
      </c>
      <c r="U830" t="str">
        <f t="shared" si="102"/>
        <v>Aug</v>
      </c>
      <c r="V830">
        <f t="shared" si="103"/>
        <v>2018</v>
      </c>
    </row>
    <row r="831" spans="1:22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96"/>
        <v>51.34375</v>
      </c>
      <c r="P831" s="6">
        <f t="shared" si="97"/>
        <v>32.006493506493506</v>
      </c>
      <c r="Q831" t="str">
        <f t="shared" si="98"/>
        <v>theater</v>
      </c>
      <c r="R831" t="str">
        <f t="shared" si="99"/>
        <v>plays</v>
      </c>
      <c r="S831" s="10">
        <f t="shared" si="100"/>
        <v>42164.208333333328</v>
      </c>
      <c r="T831" s="10">
        <f t="shared" si="101"/>
        <v>42179.208333333328</v>
      </c>
      <c r="U831" t="str">
        <f t="shared" si="102"/>
        <v>Jun</v>
      </c>
      <c r="V831">
        <f t="shared" si="103"/>
        <v>2015</v>
      </c>
    </row>
    <row r="832" spans="1:22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96"/>
        <v>1.1710526315789473</v>
      </c>
      <c r="P832" s="6">
        <f t="shared" si="97"/>
        <v>64.727272727272734</v>
      </c>
      <c r="Q832" t="str">
        <f t="shared" si="98"/>
        <v>theater</v>
      </c>
      <c r="R832" t="str">
        <f t="shared" si="99"/>
        <v>plays</v>
      </c>
      <c r="S832" s="10">
        <f t="shared" si="100"/>
        <v>43103.25</v>
      </c>
      <c r="T832" s="10">
        <f t="shared" si="101"/>
        <v>43162.25</v>
      </c>
      <c r="U832" t="str">
        <f t="shared" si="102"/>
        <v>Jan</v>
      </c>
      <c r="V832">
        <f t="shared" si="103"/>
        <v>2018</v>
      </c>
    </row>
    <row r="833" spans="1:22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96"/>
        <v>108.97734294541709</v>
      </c>
      <c r="P833" s="6">
        <f t="shared" si="97"/>
        <v>24.998110087408456</v>
      </c>
      <c r="Q833" t="str">
        <f t="shared" si="98"/>
        <v>photography</v>
      </c>
      <c r="R833" t="str">
        <f t="shared" si="99"/>
        <v>photography books</v>
      </c>
      <c r="S833" s="10">
        <f t="shared" si="100"/>
        <v>40994.208333333336</v>
      </c>
      <c r="T833" s="10">
        <f t="shared" si="101"/>
        <v>41028.208333333336</v>
      </c>
      <c r="U833" t="str">
        <f t="shared" si="102"/>
        <v>Mar</v>
      </c>
      <c r="V833">
        <f t="shared" si="103"/>
        <v>2012</v>
      </c>
    </row>
    <row r="834" spans="1:22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96"/>
        <v>315.17592592592592</v>
      </c>
      <c r="P834" s="6">
        <f t="shared" si="97"/>
        <v>104.97764070932922</v>
      </c>
      <c r="Q834" t="str">
        <f t="shared" si="98"/>
        <v>publishing</v>
      </c>
      <c r="R834" t="str">
        <f t="shared" si="99"/>
        <v>translations</v>
      </c>
      <c r="S834" s="10">
        <f t="shared" si="100"/>
        <v>42299.208333333328</v>
      </c>
      <c r="T834" s="10">
        <f t="shared" si="101"/>
        <v>42333.25</v>
      </c>
      <c r="U834" t="str">
        <f t="shared" si="102"/>
        <v>Oct</v>
      </c>
      <c r="V834">
        <f t="shared" si="103"/>
        <v>2015</v>
      </c>
    </row>
    <row r="835" spans="1:22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104">(E835/D835)*100</f>
        <v>157.69117647058823</v>
      </c>
      <c r="P835" s="6">
        <f t="shared" ref="P835:P898" si="105">E835/G835</f>
        <v>64.987878787878785</v>
      </c>
      <c r="Q835" t="str">
        <f t="shared" ref="Q835:Q898" si="106">LEFT(N835, SEARCH("/", N835)-1)</f>
        <v>publishing</v>
      </c>
      <c r="R835" t="str">
        <f t="shared" ref="R835:R898" si="107">RIGHT(N835, LEN(N835)-SEARCH("/", N835))</f>
        <v>translations</v>
      </c>
      <c r="S835" s="10">
        <f t="shared" ref="S835:S898" si="108">(J835/86400)+DATE(1970,1,1)</f>
        <v>40588.25</v>
      </c>
      <c r="T835" s="10">
        <f t="shared" ref="T835:T898" si="109">(K835/86400)+DATE(1970,1,1)</f>
        <v>40599.25</v>
      </c>
      <c r="U835" t="str">
        <f t="shared" ref="U835:U898" si="110">TEXT(S835, "mmm")</f>
        <v>Feb</v>
      </c>
      <c r="V835">
        <f t="shared" ref="V835:V898" si="111">YEAR(S835)</f>
        <v>2011</v>
      </c>
    </row>
    <row r="836" spans="1:22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104"/>
        <v>153.8082191780822</v>
      </c>
      <c r="P836" s="6">
        <f t="shared" si="105"/>
        <v>94.352941176470594</v>
      </c>
      <c r="Q836" t="str">
        <f t="shared" si="106"/>
        <v>theater</v>
      </c>
      <c r="R836" t="str">
        <f t="shared" si="107"/>
        <v>plays</v>
      </c>
      <c r="S836" s="10">
        <f t="shared" si="108"/>
        <v>41448.208333333336</v>
      </c>
      <c r="T836" s="10">
        <f t="shared" si="109"/>
        <v>41454.208333333336</v>
      </c>
      <c r="U836" t="str">
        <f t="shared" si="110"/>
        <v>Jun</v>
      </c>
      <c r="V836">
        <f t="shared" si="111"/>
        <v>2013</v>
      </c>
    </row>
    <row r="837" spans="1:22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104"/>
        <v>89.738979118329468</v>
      </c>
      <c r="P837" s="6">
        <f t="shared" si="105"/>
        <v>44.001706484641637</v>
      </c>
      <c r="Q837" t="str">
        <f t="shared" si="106"/>
        <v>technology</v>
      </c>
      <c r="R837" t="str">
        <f t="shared" si="107"/>
        <v>web</v>
      </c>
      <c r="S837" s="10">
        <f t="shared" si="108"/>
        <v>42063.25</v>
      </c>
      <c r="T837" s="10">
        <f t="shared" si="109"/>
        <v>42069.25</v>
      </c>
      <c r="U837" t="str">
        <f t="shared" si="110"/>
        <v>Feb</v>
      </c>
      <c r="V837">
        <f t="shared" si="111"/>
        <v>2015</v>
      </c>
    </row>
    <row r="838" spans="1:22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104"/>
        <v>75.135802469135797</v>
      </c>
      <c r="P838" s="6">
        <f t="shared" si="105"/>
        <v>64.744680851063833</v>
      </c>
      <c r="Q838" t="str">
        <f t="shared" si="106"/>
        <v>music</v>
      </c>
      <c r="R838" t="str">
        <f t="shared" si="107"/>
        <v>indie rock</v>
      </c>
      <c r="S838" s="10">
        <f t="shared" si="108"/>
        <v>40214.25</v>
      </c>
      <c r="T838" s="10">
        <f t="shared" si="109"/>
        <v>40225.25</v>
      </c>
      <c r="U838" t="str">
        <f t="shared" si="110"/>
        <v>Feb</v>
      </c>
      <c r="V838">
        <f t="shared" si="111"/>
        <v>2010</v>
      </c>
    </row>
    <row r="839" spans="1:22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104"/>
        <v>852.88135593220341</v>
      </c>
      <c r="P839" s="6">
        <f t="shared" si="105"/>
        <v>84.00667779632721</v>
      </c>
      <c r="Q839" t="str">
        <f t="shared" si="106"/>
        <v>music</v>
      </c>
      <c r="R839" t="str">
        <f t="shared" si="107"/>
        <v>jazz</v>
      </c>
      <c r="S839" s="10">
        <f t="shared" si="108"/>
        <v>40629.208333333336</v>
      </c>
      <c r="T839" s="10">
        <f t="shared" si="109"/>
        <v>40683.208333333336</v>
      </c>
      <c r="U839" t="str">
        <f t="shared" si="110"/>
        <v>Mar</v>
      </c>
      <c r="V839">
        <f t="shared" si="111"/>
        <v>2011</v>
      </c>
    </row>
    <row r="840" spans="1:22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104"/>
        <v>138.90625</v>
      </c>
      <c r="P840" s="6">
        <f t="shared" si="105"/>
        <v>34.061302681992338</v>
      </c>
      <c r="Q840" t="str">
        <f t="shared" si="106"/>
        <v>theater</v>
      </c>
      <c r="R840" t="str">
        <f t="shared" si="107"/>
        <v>plays</v>
      </c>
      <c r="S840" s="10">
        <f t="shared" si="108"/>
        <v>43370.208333333328</v>
      </c>
      <c r="T840" s="10">
        <f t="shared" si="109"/>
        <v>43379.208333333328</v>
      </c>
      <c r="U840" t="str">
        <f t="shared" si="110"/>
        <v>Sep</v>
      </c>
      <c r="V840">
        <f t="shared" si="111"/>
        <v>2018</v>
      </c>
    </row>
    <row r="841" spans="1:22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104"/>
        <v>190.18181818181819</v>
      </c>
      <c r="P841" s="6">
        <f t="shared" si="105"/>
        <v>93.273885350318466</v>
      </c>
      <c r="Q841" t="str">
        <f t="shared" si="106"/>
        <v>film &amp; video</v>
      </c>
      <c r="R841" t="str">
        <f t="shared" si="107"/>
        <v>documentary</v>
      </c>
      <c r="S841" s="10">
        <f t="shared" si="108"/>
        <v>41715.208333333336</v>
      </c>
      <c r="T841" s="10">
        <f t="shared" si="109"/>
        <v>41760.208333333336</v>
      </c>
      <c r="U841" t="str">
        <f t="shared" si="110"/>
        <v>Mar</v>
      </c>
      <c r="V841">
        <f t="shared" si="111"/>
        <v>2014</v>
      </c>
    </row>
    <row r="842" spans="1:22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104"/>
        <v>100.24333619948409</v>
      </c>
      <c r="P842" s="6">
        <f t="shared" si="105"/>
        <v>32.998301726577978</v>
      </c>
      <c r="Q842" t="str">
        <f t="shared" si="106"/>
        <v>theater</v>
      </c>
      <c r="R842" t="str">
        <f t="shared" si="107"/>
        <v>plays</v>
      </c>
      <c r="S842" s="10">
        <f t="shared" si="108"/>
        <v>41836.208333333336</v>
      </c>
      <c r="T842" s="10">
        <f t="shared" si="109"/>
        <v>41838.208333333336</v>
      </c>
      <c r="U842" t="str">
        <f t="shared" si="110"/>
        <v>Jul</v>
      </c>
      <c r="V842">
        <f t="shared" si="111"/>
        <v>2014</v>
      </c>
    </row>
    <row r="843" spans="1:22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104"/>
        <v>142.75824175824175</v>
      </c>
      <c r="P843" s="6">
        <f t="shared" si="105"/>
        <v>83.812903225806451</v>
      </c>
      <c r="Q843" t="str">
        <f t="shared" si="106"/>
        <v>technology</v>
      </c>
      <c r="R843" t="str">
        <f t="shared" si="107"/>
        <v>web</v>
      </c>
      <c r="S843" s="10">
        <f t="shared" si="108"/>
        <v>42419.25</v>
      </c>
      <c r="T843" s="10">
        <f t="shared" si="109"/>
        <v>42435.25</v>
      </c>
      <c r="U843" t="str">
        <f t="shared" si="110"/>
        <v>Feb</v>
      </c>
      <c r="V843">
        <f t="shared" si="111"/>
        <v>2016</v>
      </c>
    </row>
    <row r="844" spans="1:22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104"/>
        <v>563.13333333333333</v>
      </c>
      <c r="P844" s="6">
        <f t="shared" si="105"/>
        <v>63.992424242424242</v>
      </c>
      <c r="Q844" t="str">
        <f t="shared" si="106"/>
        <v>technology</v>
      </c>
      <c r="R844" t="str">
        <f t="shared" si="107"/>
        <v>wearables</v>
      </c>
      <c r="S844" s="10">
        <f t="shared" si="108"/>
        <v>43266.208333333328</v>
      </c>
      <c r="T844" s="10">
        <f t="shared" si="109"/>
        <v>43269.208333333328</v>
      </c>
      <c r="U844" t="str">
        <f t="shared" si="110"/>
        <v>Jun</v>
      </c>
      <c r="V844">
        <f t="shared" si="111"/>
        <v>2018</v>
      </c>
    </row>
    <row r="845" spans="1:22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104"/>
        <v>30.715909090909086</v>
      </c>
      <c r="P845" s="6">
        <f t="shared" si="105"/>
        <v>81.909090909090907</v>
      </c>
      <c r="Q845" t="str">
        <f t="shared" si="106"/>
        <v>photography</v>
      </c>
      <c r="R845" t="str">
        <f t="shared" si="107"/>
        <v>photography books</v>
      </c>
      <c r="S845" s="10">
        <f t="shared" si="108"/>
        <v>43338.208333333328</v>
      </c>
      <c r="T845" s="10">
        <f t="shared" si="109"/>
        <v>43344.208333333328</v>
      </c>
      <c r="U845" t="str">
        <f t="shared" si="110"/>
        <v>Aug</v>
      </c>
      <c r="V845">
        <f t="shared" si="111"/>
        <v>2018</v>
      </c>
    </row>
    <row r="846" spans="1:22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104"/>
        <v>99.39772727272728</v>
      </c>
      <c r="P846" s="6">
        <f t="shared" si="105"/>
        <v>93.053191489361708</v>
      </c>
      <c r="Q846" t="str">
        <f t="shared" si="106"/>
        <v>film &amp; video</v>
      </c>
      <c r="R846" t="str">
        <f t="shared" si="107"/>
        <v>documentary</v>
      </c>
      <c r="S846" s="10">
        <f t="shared" si="108"/>
        <v>40930.25</v>
      </c>
      <c r="T846" s="10">
        <f t="shared" si="109"/>
        <v>40933.25</v>
      </c>
      <c r="U846" t="str">
        <f t="shared" si="110"/>
        <v>Jan</v>
      </c>
      <c r="V846">
        <f t="shared" si="111"/>
        <v>2012</v>
      </c>
    </row>
    <row r="847" spans="1:22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104"/>
        <v>197.54935622317598</v>
      </c>
      <c r="P847" s="6">
        <f t="shared" si="105"/>
        <v>101.98449039881831</v>
      </c>
      <c r="Q847" t="str">
        <f t="shared" si="106"/>
        <v>technology</v>
      </c>
      <c r="R847" t="str">
        <f t="shared" si="107"/>
        <v>web</v>
      </c>
      <c r="S847" s="10">
        <f t="shared" si="108"/>
        <v>43235.208333333328</v>
      </c>
      <c r="T847" s="10">
        <f t="shared" si="109"/>
        <v>43272.208333333328</v>
      </c>
      <c r="U847" t="str">
        <f t="shared" si="110"/>
        <v>May</v>
      </c>
      <c r="V847">
        <f t="shared" si="111"/>
        <v>2018</v>
      </c>
    </row>
    <row r="848" spans="1:22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104"/>
        <v>508.5</v>
      </c>
      <c r="P848" s="6">
        <f t="shared" si="105"/>
        <v>105.9375</v>
      </c>
      <c r="Q848" t="str">
        <f t="shared" si="106"/>
        <v>technology</v>
      </c>
      <c r="R848" t="str">
        <f t="shared" si="107"/>
        <v>web</v>
      </c>
      <c r="S848" s="10">
        <f t="shared" si="108"/>
        <v>43302.208333333328</v>
      </c>
      <c r="T848" s="10">
        <f t="shared" si="109"/>
        <v>43338.208333333328</v>
      </c>
      <c r="U848" t="str">
        <f t="shared" si="110"/>
        <v>Jul</v>
      </c>
      <c r="V848">
        <f t="shared" si="111"/>
        <v>2018</v>
      </c>
    </row>
    <row r="849" spans="1:22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104"/>
        <v>237.74468085106383</v>
      </c>
      <c r="P849" s="6">
        <f t="shared" si="105"/>
        <v>101.58181818181818</v>
      </c>
      <c r="Q849" t="str">
        <f t="shared" si="106"/>
        <v>food</v>
      </c>
      <c r="R849" t="str">
        <f t="shared" si="107"/>
        <v>food trucks</v>
      </c>
      <c r="S849" s="10">
        <f t="shared" si="108"/>
        <v>43107.25</v>
      </c>
      <c r="T849" s="10">
        <f t="shared" si="109"/>
        <v>43110.25</v>
      </c>
      <c r="U849" t="str">
        <f t="shared" si="110"/>
        <v>Jan</v>
      </c>
      <c r="V849">
        <f t="shared" si="111"/>
        <v>2018</v>
      </c>
    </row>
    <row r="850" spans="1:22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104"/>
        <v>338.46875</v>
      </c>
      <c r="P850" s="6">
        <f t="shared" si="105"/>
        <v>62.970930232558139</v>
      </c>
      <c r="Q850" t="str">
        <f t="shared" si="106"/>
        <v>film &amp; video</v>
      </c>
      <c r="R850" t="str">
        <f t="shared" si="107"/>
        <v>drama</v>
      </c>
      <c r="S850" s="10">
        <f t="shared" si="108"/>
        <v>40341.208333333336</v>
      </c>
      <c r="T850" s="10">
        <f t="shared" si="109"/>
        <v>40350.208333333336</v>
      </c>
      <c r="U850" t="str">
        <f t="shared" si="110"/>
        <v>Jun</v>
      </c>
      <c r="V850">
        <f t="shared" si="111"/>
        <v>2010</v>
      </c>
    </row>
    <row r="851" spans="1:22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104"/>
        <v>133.08955223880596</v>
      </c>
      <c r="P851" s="6">
        <f t="shared" si="105"/>
        <v>29.045602605863191</v>
      </c>
      <c r="Q851" t="str">
        <f t="shared" si="106"/>
        <v>music</v>
      </c>
      <c r="R851" t="str">
        <f t="shared" si="107"/>
        <v>indie rock</v>
      </c>
      <c r="S851" s="10">
        <f t="shared" si="108"/>
        <v>40948.25</v>
      </c>
      <c r="T851" s="10">
        <f t="shared" si="109"/>
        <v>40951.25</v>
      </c>
      <c r="U851" t="str">
        <f t="shared" si="110"/>
        <v>Feb</v>
      </c>
      <c r="V851">
        <f t="shared" si="111"/>
        <v>2012</v>
      </c>
    </row>
    <row r="852" spans="1:22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104"/>
        <v>1</v>
      </c>
      <c r="P852" s="6">
        <f t="shared" si="105"/>
        <v>1</v>
      </c>
      <c r="Q852" t="str">
        <f t="shared" si="106"/>
        <v>music</v>
      </c>
      <c r="R852" t="str">
        <f t="shared" si="107"/>
        <v>rock</v>
      </c>
      <c r="S852" s="10">
        <f t="shared" si="108"/>
        <v>40866.25</v>
      </c>
      <c r="T852" s="10">
        <f t="shared" si="109"/>
        <v>40881.25</v>
      </c>
      <c r="U852" t="str">
        <f t="shared" si="110"/>
        <v>Nov</v>
      </c>
      <c r="V852">
        <f t="shared" si="111"/>
        <v>2011</v>
      </c>
    </row>
    <row r="853" spans="1:22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104"/>
        <v>207.79999999999998</v>
      </c>
      <c r="P853" s="6">
        <f t="shared" si="105"/>
        <v>77.924999999999997</v>
      </c>
      <c r="Q853" t="str">
        <f t="shared" si="106"/>
        <v>music</v>
      </c>
      <c r="R853" t="str">
        <f t="shared" si="107"/>
        <v>electric music</v>
      </c>
      <c r="S853" s="10">
        <f t="shared" si="108"/>
        <v>41031.208333333336</v>
      </c>
      <c r="T853" s="10">
        <f t="shared" si="109"/>
        <v>41064.208333333336</v>
      </c>
      <c r="U853" t="str">
        <f t="shared" si="110"/>
        <v>May</v>
      </c>
      <c r="V853">
        <f t="shared" si="111"/>
        <v>2012</v>
      </c>
    </row>
    <row r="854" spans="1:22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104"/>
        <v>51.122448979591837</v>
      </c>
      <c r="P854" s="6">
        <f t="shared" si="105"/>
        <v>80.806451612903231</v>
      </c>
      <c r="Q854" t="str">
        <f t="shared" si="106"/>
        <v>games</v>
      </c>
      <c r="R854" t="str">
        <f t="shared" si="107"/>
        <v>video games</v>
      </c>
      <c r="S854" s="10">
        <f t="shared" si="108"/>
        <v>40740.208333333336</v>
      </c>
      <c r="T854" s="10">
        <f t="shared" si="109"/>
        <v>40750.208333333336</v>
      </c>
      <c r="U854" t="str">
        <f t="shared" si="110"/>
        <v>Jul</v>
      </c>
      <c r="V854">
        <f t="shared" si="111"/>
        <v>2011</v>
      </c>
    </row>
    <row r="855" spans="1:22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104"/>
        <v>652.05847953216369</v>
      </c>
      <c r="P855" s="6">
        <f t="shared" si="105"/>
        <v>76.006816632583508</v>
      </c>
      <c r="Q855" t="str">
        <f t="shared" si="106"/>
        <v>music</v>
      </c>
      <c r="R855" t="str">
        <f t="shared" si="107"/>
        <v>indie rock</v>
      </c>
      <c r="S855" s="10">
        <f t="shared" si="108"/>
        <v>40714.208333333336</v>
      </c>
      <c r="T855" s="10">
        <f t="shared" si="109"/>
        <v>40719.208333333336</v>
      </c>
      <c r="U855" t="str">
        <f t="shared" si="110"/>
        <v>Jun</v>
      </c>
      <c r="V855">
        <f t="shared" si="111"/>
        <v>2011</v>
      </c>
    </row>
    <row r="856" spans="1:22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104"/>
        <v>113.63099415204678</v>
      </c>
      <c r="P856" s="6">
        <f t="shared" si="105"/>
        <v>72.993613824192337</v>
      </c>
      <c r="Q856" t="str">
        <f t="shared" si="106"/>
        <v>publishing</v>
      </c>
      <c r="R856" t="str">
        <f t="shared" si="107"/>
        <v>fiction</v>
      </c>
      <c r="S856" s="10">
        <f t="shared" si="108"/>
        <v>43787.25</v>
      </c>
      <c r="T856" s="10">
        <f t="shared" si="109"/>
        <v>43814.25</v>
      </c>
      <c r="U856" t="str">
        <f t="shared" si="110"/>
        <v>Nov</v>
      </c>
      <c r="V856">
        <f t="shared" si="111"/>
        <v>2019</v>
      </c>
    </row>
    <row r="857" spans="1:22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104"/>
        <v>102.37606837606839</v>
      </c>
      <c r="P857" s="6">
        <f t="shared" si="105"/>
        <v>53</v>
      </c>
      <c r="Q857" t="str">
        <f t="shared" si="106"/>
        <v>theater</v>
      </c>
      <c r="R857" t="str">
        <f t="shared" si="107"/>
        <v>plays</v>
      </c>
      <c r="S857" s="10">
        <f t="shared" si="108"/>
        <v>40712.208333333336</v>
      </c>
      <c r="T857" s="10">
        <f t="shared" si="109"/>
        <v>40743.208333333336</v>
      </c>
      <c r="U857" t="str">
        <f t="shared" si="110"/>
        <v>Jun</v>
      </c>
      <c r="V857">
        <f t="shared" si="111"/>
        <v>2011</v>
      </c>
    </row>
    <row r="858" spans="1:22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104"/>
        <v>356.58333333333331</v>
      </c>
      <c r="P858" s="6">
        <f t="shared" si="105"/>
        <v>54.164556962025316</v>
      </c>
      <c r="Q858" t="str">
        <f t="shared" si="106"/>
        <v>food</v>
      </c>
      <c r="R858" t="str">
        <f t="shared" si="107"/>
        <v>food trucks</v>
      </c>
      <c r="S858" s="10">
        <f t="shared" si="108"/>
        <v>41023.208333333336</v>
      </c>
      <c r="T858" s="10">
        <f t="shared" si="109"/>
        <v>41040.208333333336</v>
      </c>
      <c r="U858" t="str">
        <f t="shared" si="110"/>
        <v>Apr</v>
      </c>
      <c r="V858">
        <f t="shared" si="111"/>
        <v>2012</v>
      </c>
    </row>
    <row r="859" spans="1:22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104"/>
        <v>139.86792452830187</v>
      </c>
      <c r="P859" s="6">
        <f t="shared" si="105"/>
        <v>32.946666666666665</v>
      </c>
      <c r="Q859" t="str">
        <f t="shared" si="106"/>
        <v>film &amp; video</v>
      </c>
      <c r="R859" t="str">
        <f t="shared" si="107"/>
        <v>shorts</v>
      </c>
      <c r="S859" s="10">
        <f t="shared" si="108"/>
        <v>40944.25</v>
      </c>
      <c r="T859" s="10">
        <f t="shared" si="109"/>
        <v>40967.25</v>
      </c>
      <c r="U859" t="str">
        <f t="shared" si="110"/>
        <v>Feb</v>
      </c>
      <c r="V859">
        <f t="shared" si="111"/>
        <v>2012</v>
      </c>
    </row>
    <row r="860" spans="1:22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104"/>
        <v>69.45</v>
      </c>
      <c r="P860" s="6">
        <f t="shared" si="105"/>
        <v>79.371428571428567</v>
      </c>
      <c r="Q860" t="str">
        <f t="shared" si="106"/>
        <v>food</v>
      </c>
      <c r="R860" t="str">
        <f t="shared" si="107"/>
        <v>food trucks</v>
      </c>
      <c r="S860" s="10">
        <f t="shared" si="108"/>
        <v>43211.208333333328</v>
      </c>
      <c r="T860" s="10">
        <f t="shared" si="109"/>
        <v>43218.208333333328</v>
      </c>
      <c r="U860" t="str">
        <f t="shared" si="110"/>
        <v>Apr</v>
      </c>
      <c r="V860">
        <f t="shared" si="111"/>
        <v>2018</v>
      </c>
    </row>
    <row r="861" spans="1:22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104"/>
        <v>35.534246575342465</v>
      </c>
      <c r="P861" s="6">
        <f t="shared" si="105"/>
        <v>41.174603174603178</v>
      </c>
      <c r="Q861" t="str">
        <f t="shared" si="106"/>
        <v>theater</v>
      </c>
      <c r="R861" t="str">
        <f t="shared" si="107"/>
        <v>plays</v>
      </c>
      <c r="S861" s="10">
        <f t="shared" si="108"/>
        <v>41334.25</v>
      </c>
      <c r="T861" s="10">
        <f t="shared" si="109"/>
        <v>41352.208333333336</v>
      </c>
      <c r="U861" t="str">
        <f t="shared" si="110"/>
        <v>Mar</v>
      </c>
      <c r="V861">
        <f t="shared" si="111"/>
        <v>2013</v>
      </c>
    </row>
    <row r="862" spans="1:22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104"/>
        <v>251.65</v>
      </c>
      <c r="P862" s="6">
        <f t="shared" si="105"/>
        <v>77.430769230769229</v>
      </c>
      <c r="Q862" t="str">
        <f t="shared" si="106"/>
        <v>technology</v>
      </c>
      <c r="R862" t="str">
        <f t="shared" si="107"/>
        <v>wearables</v>
      </c>
      <c r="S862" s="10">
        <f t="shared" si="108"/>
        <v>43515.25</v>
      </c>
      <c r="T862" s="10">
        <f t="shared" si="109"/>
        <v>43525.25</v>
      </c>
      <c r="U862" t="str">
        <f t="shared" si="110"/>
        <v>Feb</v>
      </c>
      <c r="V862">
        <f t="shared" si="111"/>
        <v>2019</v>
      </c>
    </row>
    <row r="863" spans="1:22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104"/>
        <v>105.87500000000001</v>
      </c>
      <c r="P863" s="6">
        <f t="shared" si="105"/>
        <v>57.159509202453989</v>
      </c>
      <c r="Q863" t="str">
        <f t="shared" si="106"/>
        <v>theater</v>
      </c>
      <c r="R863" t="str">
        <f t="shared" si="107"/>
        <v>plays</v>
      </c>
      <c r="S863" s="10">
        <f t="shared" si="108"/>
        <v>40258.208333333336</v>
      </c>
      <c r="T863" s="10">
        <f t="shared" si="109"/>
        <v>40266.208333333336</v>
      </c>
      <c r="U863" t="str">
        <f t="shared" si="110"/>
        <v>Mar</v>
      </c>
      <c r="V863">
        <f t="shared" si="111"/>
        <v>2010</v>
      </c>
    </row>
    <row r="864" spans="1:22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104"/>
        <v>187.42857142857144</v>
      </c>
      <c r="P864" s="6">
        <f t="shared" si="105"/>
        <v>77.17647058823529</v>
      </c>
      <c r="Q864" t="str">
        <f t="shared" si="106"/>
        <v>theater</v>
      </c>
      <c r="R864" t="str">
        <f t="shared" si="107"/>
        <v>plays</v>
      </c>
      <c r="S864" s="10">
        <f t="shared" si="108"/>
        <v>40756.208333333336</v>
      </c>
      <c r="T864" s="10">
        <f t="shared" si="109"/>
        <v>40760.208333333336</v>
      </c>
      <c r="U864" t="str">
        <f t="shared" si="110"/>
        <v>Aug</v>
      </c>
      <c r="V864">
        <f t="shared" si="111"/>
        <v>2011</v>
      </c>
    </row>
    <row r="865" spans="1:22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104"/>
        <v>386.78571428571428</v>
      </c>
      <c r="P865" s="6">
        <f t="shared" si="105"/>
        <v>24.953917050691246</v>
      </c>
      <c r="Q865" t="str">
        <f t="shared" si="106"/>
        <v>film &amp; video</v>
      </c>
      <c r="R865" t="str">
        <f t="shared" si="107"/>
        <v>television</v>
      </c>
      <c r="S865" s="10">
        <f t="shared" si="108"/>
        <v>42172.208333333328</v>
      </c>
      <c r="T865" s="10">
        <f t="shared" si="109"/>
        <v>42195.208333333328</v>
      </c>
      <c r="U865" t="str">
        <f t="shared" si="110"/>
        <v>Jun</v>
      </c>
      <c r="V865">
        <f t="shared" si="111"/>
        <v>2015</v>
      </c>
    </row>
    <row r="866" spans="1:22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104"/>
        <v>347.07142857142856</v>
      </c>
      <c r="P866" s="6">
        <f t="shared" si="105"/>
        <v>97.18</v>
      </c>
      <c r="Q866" t="str">
        <f t="shared" si="106"/>
        <v>film &amp; video</v>
      </c>
      <c r="R866" t="str">
        <f t="shared" si="107"/>
        <v>shorts</v>
      </c>
      <c r="S866" s="10">
        <f t="shared" si="108"/>
        <v>42601.208333333328</v>
      </c>
      <c r="T866" s="10">
        <f t="shared" si="109"/>
        <v>42606.208333333328</v>
      </c>
      <c r="U866" t="str">
        <f t="shared" si="110"/>
        <v>Aug</v>
      </c>
      <c r="V866">
        <f t="shared" si="111"/>
        <v>2016</v>
      </c>
    </row>
    <row r="867" spans="1:22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104"/>
        <v>185.82098765432099</v>
      </c>
      <c r="P867" s="6">
        <f t="shared" si="105"/>
        <v>46.000916870415651</v>
      </c>
      <c r="Q867" t="str">
        <f t="shared" si="106"/>
        <v>theater</v>
      </c>
      <c r="R867" t="str">
        <f t="shared" si="107"/>
        <v>plays</v>
      </c>
      <c r="S867" s="10">
        <f t="shared" si="108"/>
        <v>41897.208333333336</v>
      </c>
      <c r="T867" s="10">
        <f t="shared" si="109"/>
        <v>41906.208333333336</v>
      </c>
      <c r="U867" t="str">
        <f t="shared" si="110"/>
        <v>Sep</v>
      </c>
      <c r="V867">
        <f t="shared" si="111"/>
        <v>2014</v>
      </c>
    </row>
    <row r="868" spans="1:22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104"/>
        <v>43.241247264770237</v>
      </c>
      <c r="P868" s="6">
        <f t="shared" si="105"/>
        <v>88.023385300668153</v>
      </c>
      <c r="Q868" t="str">
        <f t="shared" si="106"/>
        <v>photography</v>
      </c>
      <c r="R868" t="str">
        <f t="shared" si="107"/>
        <v>photography books</v>
      </c>
      <c r="S868" s="10">
        <f t="shared" si="108"/>
        <v>40671.208333333336</v>
      </c>
      <c r="T868" s="10">
        <f t="shared" si="109"/>
        <v>40672.208333333336</v>
      </c>
      <c r="U868" t="str">
        <f t="shared" si="110"/>
        <v>May</v>
      </c>
      <c r="V868">
        <f t="shared" si="111"/>
        <v>2011</v>
      </c>
    </row>
    <row r="869" spans="1:22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104"/>
        <v>162.4375</v>
      </c>
      <c r="P869" s="6">
        <f t="shared" si="105"/>
        <v>25.99</v>
      </c>
      <c r="Q869" t="str">
        <f t="shared" si="106"/>
        <v>food</v>
      </c>
      <c r="R869" t="str">
        <f t="shared" si="107"/>
        <v>food trucks</v>
      </c>
      <c r="S869" s="10">
        <f t="shared" si="108"/>
        <v>43382.208333333328</v>
      </c>
      <c r="T869" s="10">
        <f t="shared" si="109"/>
        <v>43388.208333333328</v>
      </c>
      <c r="U869" t="str">
        <f t="shared" si="110"/>
        <v>Oct</v>
      </c>
      <c r="V869">
        <f t="shared" si="111"/>
        <v>2018</v>
      </c>
    </row>
    <row r="870" spans="1:22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104"/>
        <v>184.84285714285716</v>
      </c>
      <c r="P870" s="6">
        <f t="shared" si="105"/>
        <v>102.69047619047619</v>
      </c>
      <c r="Q870" t="str">
        <f t="shared" si="106"/>
        <v>theater</v>
      </c>
      <c r="R870" t="str">
        <f t="shared" si="107"/>
        <v>plays</v>
      </c>
      <c r="S870" s="10">
        <f t="shared" si="108"/>
        <v>41559.208333333336</v>
      </c>
      <c r="T870" s="10">
        <f t="shared" si="109"/>
        <v>41570.208333333336</v>
      </c>
      <c r="U870" t="str">
        <f t="shared" si="110"/>
        <v>Oct</v>
      </c>
      <c r="V870">
        <f t="shared" si="111"/>
        <v>2013</v>
      </c>
    </row>
    <row r="871" spans="1:22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104"/>
        <v>23.703520691785052</v>
      </c>
      <c r="P871" s="6">
        <f t="shared" si="105"/>
        <v>72.958174904942965</v>
      </c>
      <c r="Q871" t="str">
        <f t="shared" si="106"/>
        <v>film &amp; video</v>
      </c>
      <c r="R871" t="str">
        <f t="shared" si="107"/>
        <v>drama</v>
      </c>
      <c r="S871" s="10">
        <f t="shared" si="108"/>
        <v>40350.208333333336</v>
      </c>
      <c r="T871" s="10">
        <f t="shared" si="109"/>
        <v>40364.208333333336</v>
      </c>
      <c r="U871" t="str">
        <f t="shared" si="110"/>
        <v>Jun</v>
      </c>
      <c r="V871">
        <f t="shared" si="111"/>
        <v>2010</v>
      </c>
    </row>
    <row r="872" spans="1:22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104"/>
        <v>89.870129870129873</v>
      </c>
      <c r="P872" s="6">
        <f t="shared" si="105"/>
        <v>57.190082644628099</v>
      </c>
      <c r="Q872" t="str">
        <f t="shared" si="106"/>
        <v>theater</v>
      </c>
      <c r="R872" t="str">
        <f t="shared" si="107"/>
        <v>plays</v>
      </c>
      <c r="S872" s="10">
        <f t="shared" si="108"/>
        <v>42240.208333333328</v>
      </c>
      <c r="T872" s="10">
        <f t="shared" si="109"/>
        <v>42265.208333333328</v>
      </c>
      <c r="U872" t="str">
        <f t="shared" si="110"/>
        <v>Aug</v>
      </c>
      <c r="V872">
        <f t="shared" si="111"/>
        <v>2015</v>
      </c>
    </row>
    <row r="873" spans="1:22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104"/>
        <v>272.6041958041958</v>
      </c>
      <c r="P873" s="6">
        <f t="shared" si="105"/>
        <v>84.013793103448279</v>
      </c>
      <c r="Q873" t="str">
        <f t="shared" si="106"/>
        <v>theater</v>
      </c>
      <c r="R873" t="str">
        <f t="shared" si="107"/>
        <v>plays</v>
      </c>
      <c r="S873" s="10">
        <f t="shared" si="108"/>
        <v>43040.208333333328</v>
      </c>
      <c r="T873" s="10">
        <f t="shared" si="109"/>
        <v>43058.25</v>
      </c>
      <c r="U873" t="str">
        <f t="shared" si="110"/>
        <v>Nov</v>
      </c>
      <c r="V873">
        <f t="shared" si="111"/>
        <v>2017</v>
      </c>
    </row>
    <row r="874" spans="1:22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104"/>
        <v>170.04255319148936</v>
      </c>
      <c r="P874" s="6">
        <f t="shared" si="105"/>
        <v>98.666666666666671</v>
      </c>
      <c r="Q874" t="str">
        <f t="shared" si="106"/>
        <v>film &amp; video</v>
      </c>
      <c r="R874" t="str">
        <f t="shared" si="107"/>
        <v>science fiction</v>
      </c>
      <c r="S874" s="10">
        <f t="shared" si="108"/>
        <v>43346.208333333328</v>
      </c>
      <c r="T874" s="10">
        <f t="shared" si="109"/>
        <v>43351.208333333328</v>
      </c>
      <c r="U874" t="str">
        <f t="shared" si="110"/>
        <v>Sep</v>
      </c>
      <c r="V874">
        <f t="shared" si="111"/>
        <v>2018</v>
      </c>
    </row>
    <row r="875" spans="1:22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104"/>
        <v>188.28503562945369</v>
      </c>
      <c r="P875" s="6">
        <f t="shared" si="105"/>
        <v>42.007419183889773</v>
      </c>
      <c r="Q875" t="str">
        <f t="shared" si="106"/>
        <v>photography</v>
      </c>
      <c r="R875" t="str">
        <f t="shared" si="107"/>
        <v>photography books</v>
      </c>
      <c r="S875" s="10">
        <f t="shared" si="108"/>
        <v>41647.25</v>
      </c>
      <c r="T875" s="10">
        <f t="shared" si="109"/>
        <v>41652.25</v>
      </c>
      <c r="U875" t="str">
        <f t="shared" si="110"/>
        <v>Jan</v>
      </c>
      <c r="V875">
        <f t="shared" si="111"/>
        <v>2014</v>
      </c>
    </row>
    <row r="876" spans="1:22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104"/>
        <v>346.93532338308455</v>
      </c>
      <c r="P876" s="6">
        <f t="shared" si="105"/>
        <v>32.002753556677376</v>
      </c>
      <c r="Q876" t="str">
        <f t="shared" si="106"/>
        <v>photography</v>
      </c>
      <c r="R876" t="str">
        <f t="shared" si="107"/>
        <v>photography books</v>
      </c>
      <c r="S876" s="10">
        <f t="shared" si="108"/>
        <v>40291.208333333336</v>
      </c>
      <c r="T876" s="10">
        <f t="shared" si="109"/>
        <v>40329.208333333336</v>
      </c>
      <c r="U876" t="str">
        <f t="shared" si="110"/>
        <v>Apr</v>
      </c>
      <c r="V876">
        <f t="shared" si="111"/>
        <v>2010</v>
      </c>
    </row>
    <row r="877" spans="1:22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104"/>
        <v>69.177215189873422</v>
      </c>
      <c r="P877" s="6">
        <f t="shared" si="105"/>
        <v>81.567164179104481</v>
      </c>
      <c r="Q877" t="str">
        <f t="shared" si="106"/>
        <v>music</v>
      </c>
      <c r="R877" t="str">
        <f t="shared" si="107"/>
        <v>rock</v>
      </c>
      <c r="S877" s="10">
        <f t="shared" si="108"/>
        <v>40556.25</v>
      </c>
      <c r="T877" s="10">
        <f t="shared" si="109"/>
        <v>40557.25</v>
      </c>
      <c r="U877" t="str">
        <f t="shared" si="110"/>
        <v>Jan</v>
      </c>
      <c r="V877">
        <f t="shared" si="111"/>
        <v>2011</v>
      </c>
    </row>
    <row r="878" spans="1:22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104"/>
        <v>25.433734939759034</v>
      </c>
      <c r="P878" s="6">
        <f t="shared" si="105"/>
        <v>37.035087719298247</v>
      </c>
      <c r="Q878" t="str">
        <f t="shared" si="106"/>
        <v>photography</v>
      </c>
      <c r="R878" t="str">
        <f t="shared" si="107"/>
        <v>photography books</v>
      </c>
      <c r="S878" s="10">
        <f t="shared" si="108"/>
        <v>43624.208333333328</v>
      </c>
      <c r="T878" s="10">
        <f t="shared" si="109"/>
        <v>43648.208333333328</v>
      </c>
      <c r="U878" t="str">
        <f t="shared" si="110"/>
        <v>Jun</v>
      </c>
      <c r="V878">
        <f t="shared" si="111"/>
        <v>2019</v>
      </c>
    </row>
    <row r="879" spans="1:22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104"/>
        <v>77.400977995110026</v>
      </c>
      <c r="P879" s="6">
        <f t="shared" si="105"/>
        <v>103.033360455655</v>
      </c>
      <c r="Q879" t="str">
        <f t="shared" si="106"/>
        <v>food</v>
      </c>
      <c r="R879" t="str">
        <f t="shared" si="107"/>
        <v>food trucks</v>
      </c>
      <c r="S879" s="10">
        <f t="shared" si="108"/>
        <v>42577.208333333328</v>
      </c>
      <c r="T879" s="10">
        <f t="shared" si="109"/>
        <v>42578.208333333328</v>
      </c>
      <c r="U879" t="str">
        <f t="shared" si="110"/>
        <v>Jul</v>
      </c>
      <c r="V879">
        <f t="shared" si="111"/>
        <v>2016</v>
      </c>
    </row>
    <row r="880" spans="1:22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104"/>
        <v>37.481481481481481</v>
      </c>
      <c r="P880" s="6">
        <f t="shared" si="105"/>
        <v>84.333333333333329</v>
      </c>
      <c r="Q880" t="str">
        <f t="shared" si="106"/>
        <v>music</v>
      </c>
      <c r="R880" t="str">
        <f t="shared" si="107"/>
        <v>metal</v>
      </c>
      <c r="S880" s="10">
        <f t="shared" si="108"/>
        <v>43845.25</v>
      </c>
      <c r="T880" s="10">
        <f t="shared" si="109"/>
        <v>43869.25</v>
      </c>
      <c r="U880" t="str">
        <f t="shared" si="110"/>
        <v>Jan</v>
      </c>
      <c r="V880">
        <f t="shared" si="111"/>
        <v>2020</v>
      </c>
    </row>
    <row r="881" spans="1:22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104"/>
        <v>543.79999999999995</v>
      </c>
      <c r="P881" s="6">
        <f t="shared" si="105"/>
        <v>102.60377358490567</v>
      </c>
      <c r="Q881" t="str">
        <f t="shared" si="106"/>
        <v>publishing</v>
      </c>
      <c r="R881" t="str">
        <f t="shared" si="107"/>
        <v>nonfiction</v>
      </c>
      <c r="S881" s="10">
        <f t="shared" si="108"/>
        <v>42788.25</v>
      </c>
      <c r="T881" s="10">
        <f t="shared" si="109"/>
        <v>42797.25</v>
      </c>
      <c r="U881" t="str">
        <f t="shared" si="110"/>
        <v>Feb</v>
      </c>
      <c r="V881">
        <f t="shared" si="111"/>
        <v>2017</v>
      </c>
    </row>
    <row r="882" spans="1:22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104"/>
        <v>228.52189349112427</v>
      </c>
      <c r="P882" s="6">
        <f t="shared" si="105"/>
        <v>79.992129246064621</v>
      </c>
      <c r="Q882" t="str">
        <f t="shared" si="106"/>
        <v>music</v>
      </c>
      <c r="R882" t="str">
        <f t="shared" si="107"/>
        <v>electric music</v>
      </c>
      <c r="S882" s="10">
        <f t="shared" si="108"/>
        <v>43667.208333333328</v>
      </c>
      <c r="T882" s="10">
        <f t="shared" si="109"/>
        <v>43669.208333333328</v>
      </c>
      <c r="U882" t="str">
        <f t="shared" si="110"/>
        <v>Jul</v>
      </c>
      <c r="V882">
        <f t="shared" si="111"/>
        <v>2019</v>
      </c>
    </row>
    <row r="883" spans="1:22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104"/>
        <v>38.948339483394832</v>
      </c>
      <c r="P883" s="6">
        <f t="shared" si="105"/>
        <v>70.055309734513273</v>
      </c>
      <c r="Q883" t="str">
        <f t="shared" si="106"/>
        <v>theater</v>
      </c>
      <c r="R883" t="str">
        <f t="shared" si="107"/>
        <v>plays</v>
      </c>
      <c r="S883" s="10">
        <f t="shared" si="108"/>
        <v>42194.208333333328</v>
      </c>
      <c r="T883" s="10">
        <f t="shared" si="109"/>
        <v>42223.208333333328</v>
      </c>
      <c r="U883" t="str">
        <f t="shared" si="110"/>
        <v>Jul</v>
      </c>
      <c r="V883">
        <f t="shared" si="111"/>
        <v>2015</v>
      </c>
    </row>
    <row r="884" spans="1:22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104"/>
        <v>370</v>
      </c>
      <c r="P884" s="6">
        <f t="shared" si="105"/>
        <v>37</v>
      </c>
      <c r="Q884" t="str">
        <f t="shared" si="106"/>
        <v>theater</v>
      </c>
      <c r="R884" t="str">
        <f t="shared" si="107"/>
        <v>plays</v>
      </c>
      <c r="S884" s="10">
        <f t="shared" si="108"/>
        <v>42025.25</v>
      </c>
      <c r="T884" s="10">
        <f t="shared" si="109"/>
        <v>42029.25</v>
      </c>
      <c r="U884" t="str">
        <f t="shared" si="110"/>
        <v>Jan</v>
      </c>
      <c r="V884">
        <f t="shared" si="111"/>
        <v>2015</v>
      </c>
    </row>
    <row r="885" spans="1:22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104"/>
        <v>237.91176470588232</v>
      </c>
      <c r="P885" s="6">
        <f t="shared" si="105"/>
        <v>41.911917098445599</v>
      </c>
      <c r="Q885" t="str">
        <f t="shared" si="106"/>
        <v>film &amp; video</v>
      </c>
      <c r="R885" t="str">
        <f t="shared" si="107"/>
        <v>shorts</v>
      </c>
      <c r="S885" s="10">
        <f t="shared" si="108"/>
        <v>40323.208333333336</v>
      </c>
      <c r="T885" s="10">
        <f t="shared" si="109"/>
        <v>40359.208333333336</v>
      </c>
      <c r="U885" t="str">
        <f t="shared" si="110"/>
        <v>May</v>
      </c>
      <c r="V885">
        <f t="shared" si="111"/>
        <v>2010</v>
      </c>
    </row>
    <row r="886" spans="1:22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104"/>
        <v>64.036299765807954</v>
      </c>
      <c r="P886" s="6">
        <f t="shared" si="105"/>
        <v>57.992576882290564</v>
      </c>
      <c r="Q886" t="str">
        <f t="shared" si="106"/>
        <v>theater</v>
      </c>
      <c r="R886" t="str">
        <f t="shared" si="107"/>
        <v>plays</v>
      </c>
      <c r="S886" s="10">
        <f t="shared" si="108"/>
        <v>41763.208333333336</v>
      </c>
      <c r="T886" s="10">
        <f t="shared" si="109"/>
        <v>41765.208333333336</v>
      </c>
      <c r="U886" t="str">
        <f t="shared" si="110"/>
        <v>May</v>
      </c>
      <c r="V886">
        <f t="shared" si="111"/>
        <v>2014</v>
      </c>
    </row>
    <row r="887" spans="1:22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104"/>
        <v>118.27777777777777</v>
      </c>
      <c r="P887" s="6">
        <f t="shared" si="105"/>
        <v>40.942307692307693</v>
      </c>
      <c r="Q887" t="str">
        <f t="shared" si="106"/>
        <v>theater</v>
      </c>
      <c r="R887" t="str">
        <f t="shared" si="107"/>
        <v>plays</v>
      </c>
      <c r="S887" s="10">
        <f t="shared" si="108"/>
        <v>40335.208333333336</v>
      </c>
      <c r="T887" s="10">
        <f t="shared" si="109"/>
        <v>40373.208333333336</v>
      </c>
      <c r="U887" t="str">
        <f t="shared" si="110"/>
        <v>Jun</v>
      </c>
      <c r="V887">
        <f t="shared" si="111"/>
        <v>2010</v>
      </c>
    </row>
    <row r="888" spans="1:22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104"/>
        <v>84.824037184594957</v>
      </c>
      <c r="P888" s="6">
        <f t="shared" si="105"/>
        <v>69.9972602739726</v>
      </c>
      <c r="Q888" t="str">
        <f t="shared" si="106"/>
        <v>music</v>
      </c>
      <c r="R888" t="str">
        <f t="shared" si="107"/>
        <v>indie rock</v>
      </c>
      <c r="S888" s="10">
        <f t="shared" si="108"/>
        <v>40416.208333333336</v>
      </c>
      <c r="T888" s="10">
        <f t="shared" si="109"/>
        <v>40434.208333333336</v>
      </c>
      <c r="U888" t="str">
        <f t="shared" si="110"/>
        <v>Aug</v>
      </c>
      <c r="V888">
        <f t="shared" si="111"/>
        <v>2010</v>
      </c>
    </row>
    <row r="889" spans="1:22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104"/>
        <v>29.346153846153843</v>
      </c>
      <c r="P889" s="6">
        <f t="shared" si="105"/>
        <v>73.838709677419359</v>
      </c>
      <c r="Q889" t="str">
        <f t="shared" si="106"/>
        <v>theater</v>
      </c>
      <c r="R889" t="str">
        <f t="shared" si="107"/>
        <v>plays</v>
      </c>
      <c r="S889" s="10">
        <f t="shared" si="108"/>
        <v>42202.208333333328</v>
      </c>
      <c r="T889" s="10">
        <f t="shared" si="109"/>
        <v>42249.208333333328</v>
      </c>
      <c r="U889" t="str">
        <f t="shared" si="110"/>
        <v>Jul</v>
      </c>
      <c r="V889">
        <f t="shared" si="111"/>
        <v>2015</v>
      </c>
    </row>
    <row r="890" spans="1:22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104"/>
        <v>209.89655172413794</v>
      </c>
      <c r="P890" s="6">
        <f t="shared" si="105"/>
        <v>41.979310344827589</v>
      </c>
      <c r="Q890" t="str">
        <f t="shared" si="106"/>
        <v>theater</v>
      </c>
      <c r="R890" t="str">
        <f t="shared" si="107"/>
        <v>plays</v>
      </c>
      <c r="S890" s="10">
        <f t="shared" si="108"/>
        <v>42836.208333333328</v>
      </c>
      <c r="T890" s="10">
        <f t="shared" si="109"/>
        <v>42855.208333333328</v>
      </c>
      <c r="U890" t="str">
        <f t="shared" si="110"/>
        <v>Apr</v>
      </c>
      <c r="V890">
        <f t="shared" si="111"/>
        <v>2017</v>
      </c>
    </row>
    <row r="891" spans="1:22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104"/>
        <v>169.78571428571431</v>
      </c>
      <c r="P891" s="6">
        <f t="shared" si="105"/>
        <v>77.93442622950819</v>
      </c>
      <c r="Q891" t="str">
        <f t="shared" si="106"/>
        <v>music</v>
      </c>
      <c r="R891" t="str">
        <f t="shared" si="107"/>
        <v>electric music</v>
      </c>
      <c r="S891" s="10">
        <f t="shared" si="108"/>
        <v>41710.208333333336</v>
      </c>
      <c r="T891" s="10">
        <f t="shared" si="109"/>
        <v>41717.208333333336</v>
      </c>
      <c r="U891" t="str">
        <f t="shared" si="110"/>
        <v>Mar</v>
      </c>
      <c r="V891">
        <f t="shared" si="111"/>
        <v>2014</v>
      </c>
    </row>
    <row r="892" spans="1:22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104"/>
        <v>115.95907738095239</v>
      </c>
      <c r="P892" s="6">
        <f t="shared" si="105"/>
        <v>106.01972789115646</v>
      </c>
      <c r="Q892" t="str">
        <f t="shared" si="106"/>
        <v>music</v>
      </c>
      <c r="R892" t="str">
        <f t="shared" si="107"/>
        <v>indie rock</v>
      </c>
      <c r="S892" s="10">
        <f t="shared" si="108"/>
        <v>43640.208333333328</v>
      </c>
      <c r="T892" s="10">
        <f t="shared" si="109"/>
        <v>43641.208333333328</v>
      </c>
      <c r="U892" t="str">
        <f t="shared" si="110"/>
        <v>Jun</v>
      </c>
      <c r="V892">
        <f t="shared" si="111"/>
        <v>2019</v>
      </c>
    </row>
    <row r="893" spans="1:22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104"/>
        <v>258.59999999999997</v>
      </c>
      <c r="P893" s="6">
        <f t="shared" si="105"/>
        <v>47.018181818181816</v>
      </c>
      <c r="Q893" t="str">
        <f t="shared" si="106"/>
        <v>film &amp; video</v>
      </c>
      <c r="R893" t="str">
        <f t="shared" si="107"/>
        <v>documentary</v>
      </c>
      <c r="S893" s="10">
        <f t="shared" si="108"/>
        <v>40880.25</v>
      </c>
      <c r="T893" s="10">
        <f t="shared" si="109"/>
        <v>40924.25</v>
      </c>
      <c r="U893" t="str">
        <f t="shared" si="110"/>
        <v>Dec</v>
      </c>
      <c r="V893">
        <f t="shared" si="111"/>
        <v>2011</v>
      </c>
    </row>
    <row r="894" spans="1:22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104"/>
        <v>230.58333333333331</v>
      </c>
      <c r="P894" s="6">
        <f t="shared" si="105"/>
        <v>76.016483516483518</v>
      </c>
      <c r="Q894" t="str">
        <f t="shared" si="106"/>
        <v>publishing</v>
      </c>
      <c r="R894" t="str">
        <f t="shared" si="107"/>
        <v>translations</v>
      </c>
      <c r="S894" s="10">
        <f t="shared" si="108"/>
        <v>40319.208333333336</v>
      </c>
      <c r="T894" s="10">
        <f t="shared" si="109"/>
        <v>40360.208333333336</v>
      </c>
      <c r="U894" t="str">
        <f t="shared" si="110"/>
        <v>May</v>
      </c>
      <c r="V894">
        <f t="shared" si="111"/>
        <v>2010</v>
      </c>
    </row>
    <row r="895" spans="1:22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104"/>
        <v>128.21428571428572</v>
      </c>
      <c r="P895" s="6">
        <f t="shared" si="105"/>
        <v>54.120603015075375</v>
      </c>
      <c r="Q895" t="str">
        <f t="shared" si="106"/>
        <v>film &amp; video</v>
      </c>
      <c r="R895" t="str">
        <f t="shared" si="107"/>
        <v>documentary</v>
      </c>
      <c r="S895" s="10">
        <f t="shared" si="108"/>
        <v>42170.208333333328</v>
      </c>
      <c r="T895" s="10">
        <f t="shared" si="109"/>
        <v>42174.208333333328</v>
      </c>
      <c r="U895" t="str">
        <f t="shared" si="110"/>
        <v>Jun</v>
      </c>
      <c r="V895">
        <f t="shared" si="111"/>
        <v>2015</v>
      </c>
    </row>
    <row r="896" spans="1:22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104"/>
        <v>188.70588235294116</v>
      </c>
      <c r="P896" s="6">
        <f t="shared" si="105"/>
        <v>57.285714285714285</v>
      </c>
      <c r="Q896" t="str">
        <f t="shared" si="106"/>
        <v>film &amp; video</v>
      </c>
      <c r="R896" t="str">
        <f t="shared" si="107"/>
        <v>television</v>
      </c>
      <c r="S896" s="10">
        <f t="shared" si="108"/>
        <v>41466.208333333336</v>
      </c>
      <c r="T896" s="10">
        <f t="shared" si="109"/>
        <v>41496.208333333336</v>
      </c>
      <c r="U896" t="str">
        <f t="shared" si="110"/>
        <v>Jul</v>
      </c>
      <c r="V896">
        <f t="shared" si="111"/>
        <v>2013</v>
      </c>
    </row>
    <row r="897" spans="1:22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104"/>
        <v>6.9511889862327907</v>
      </c>
      <c r="P897" s="6">
        <f t="shared" si="105"/>
        <v>103.81308411214954</v>
      </c>
      <c r="Q897" t="str">
        <f t="shared" si="106"/>
        <v>theater</v>
      </c>
      <c r="R897" t="str">
        <f t="shared" si="107"/>
        <v>plays</v>
      </c>
      <c r="S897" s="10">
        <f t="shared" si="108"/>
        <v>43134.25</v>
      </c>
      <c r="T897" s="10">
        <f t="shared" si="109"/>
        <v>43143.25</v>
      </c>
      <c r="U897" t="str">
        <f t="shared" si="110"/>
        <v>Feb</v>
      </c>
      <c r="V897">
        <f t="shared" si="111"/>
        <v>2018</v>
      </c>
    </row>
    <row r="898" spans="1:22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104"/>
        <v>774.43434343434342</v>
      </c>
      <c r="P898" s="6">
        <f t="shared" si="105"/>
        <v>105.02602739726028</v>
      </c>
      <c r="Q898" t="str">
        <f t="shared" si="106"/>
        <v>food</v>
      </c>
      <c r="R898" t="str">
        <f t="shared" si="107"/>
        <v>food trucks</v>
      </c>
      <c r="S898" s="10">
        <f t="shared" si="108"/>
        <v>40738.208333333336</v>
      </c>
      <c r="T898" s="10">
        <f t="shared" si="109"/>
        <v>40741.208333333336</v>
      </c>
      <c r="U898" t="str">
        <f t="shared" si="110"/>
        <v>Jul</v>
      </c>
      <c r="V898">
        <f t="shared" si="111"/>
        <v>2011</v>
      </c>
    </row>
    <row r="899" spans="1:22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112">(E899/D899)*100</f>
        <v>27.693181818181817</v>
      </c>
      <c r="P899" s="6">
        <f t="shared" ref="P899:P962" si="113">E899/G899</f>
        <v>90.259259259259252</v>
      </c>
      <c r="Q899" t="str">
        <f t="shared" ref="Q899:Q962" si="114">LEFT(N899, SEARCH("/", N899)-1)</f>
        <v>theater</v>
      </c>
      <c r="R899" t="str">
        <f t="shared" ref="R899:R962" si="115">RIGHT(N899, LEN(N899)-SEARCH("/", N899))</f>
        <v>plays</v>
      </c>
      <c r="S899" s="10">
        <f t="shared" ref="S899:S962" si="116">(J899/86400)+DATE(1970,1,1)</f>
        <v>43583.208333333328</v>
      </c>
      <c r="T899" s="10">
        <f t="shared" ref="T899:T962" si="117">(K899/86400)+DATE(1970,1,1)</f>
        <v>43585.208333333328</v>
      </c>
      <c r="U899" t="str">
        <f t="shared" ref="U899:U962" si="118">TEXT(S899, "mmm")</f>
        <v>Apr</v>
      </c>
      <c r="V899">
        <f t="shared" ref="V899:V962" si="119">YEAR(S899)</f>
        <v>2019</v>
      </c>
    </row>
    <row r="900" spans="1:22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112"/>
        <v>52.479620323841424</v>
      </c>
      <c r="P900" s="6">
        <f t="shared" si="113"/>
        <v>76.978705978705975</v>
      </c>
      <c r="Q900" t="str">
        <f t="shared" si="114"/>
        <v>film &amp; video</v>
      </c>
      <c r="R900" t="str">
        <f t="shared" si="115"/>
        <v>documentary</v>
      </c>
      <c r="S900" s="10">
        <f t="shared" si="116"/>
        <v>43815.25</v>
      </c>
      <c r="T900" s="10">
        <f t="shared" si="117"/>
        <v>43821.25</v>
      </c>
      <c r="U900" t="str">
        <f t="shared" si="118"/>
        <v>Dec</v>
      </c>
      <c r="V900">
        <f t="shared" si="119"/>
        <v>2019</v>
      </c>
    </row>
    <row r="901" spans="1:22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112"/>
        <v>407.09677419354841</v>
      </c>
      <c r="P901" s="6">
        <f t="shared" si="113"/>
        <v>102.60162601626017</v>
      </c>
      <c r="Q901" t="str">
        <f t="shared" si="114"/>
        <v>music</v>
      </c>
      <c r="R901" t="str">
        <f t="shared" si="115"/>
        <v>jazz</v>
      </c>
      <c r="S901" s="10">
        <f t="shared" si="116"/>
        <v>41554.208333333336</v>
      </c>
      <c r="T901" s="10">
        <f t="shared" si="117"/>
        <v>41572.208333333336</v>
      </c>
      <c r="U901" t="str">
        <f t="shared" si="118"/>
        <v>Oct</v>
      </c>
      <c r="V901">
        <f t="shared" si="119"/>
        <v>2013</v>
      </c>
    </row>
    <row r="902" spans="1:22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112"/>
        <v>2</v>
      </c>
      <c r="P902" s="6">
        <f t="shared" si="113"/>
        <v>2</v>
      </c>
      <c r="Q902" t="str">
        <f t="shared" si="114"/>
        <v>technology</v>
      </c>
      <c r="R902" t="str">
        <f t="shared" si="115"/>
        <v>web</v>
      </c>
      <c r="S902" s="10">
        <f t="shared" si="116"/>
        <v>41901.208333333336</v>
      </c>
      <c r="T902" s="10">
        <f t="shared" si="117"/>
        <v>41902.208333333336</v>
      </c>
      <c r="U902" t="str">
        <f t="shared" si="118"/>
        <v>Sep</v>
      </c>
      <c r="V902">
        <f t="shared" si="119"/>
        <v>2014</v>
      </c>
    </row>
    <row r="903" spans="1:22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112"/>
        <v>156.17857142857144</v>
      </c>
      <c r="P903" s="6">
        <f t="shared" si="113"/>
        <v>55.0062893081761</v>
      </c>
      <c r="Q903" t="str">
        <f t="shared" si="114"/>
        <v>music</v>
      </c>
      <c r="R903" t="str">
        <f t="shared" si="115"/>
        <v>rock</v>
      </c>
      <c r="S903" s="10">
        <f t="shared" si="116"/>
        <v>43298.208333333328</v>
      </c>
      <c r="T903" s="10">
        <f t="shared" si="117"/>
        <v>43331.208333333328</v>
      </c>
      <c r="U903" t="str">
        <f t="shared" si="118"/>
        <v>Jul</v>
      </c>
      <c r="V903">
        <f t="shared" si="119"/>
        <v>2018</v>
      </c>
    </row>
    <row r="904" spans="1:22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112"/>
        <v>252.42857142857144</v>
      </c>
      <c r="P904" s="6">
        <f t="shared" si="113"/>
        <v>32.127272727272725</v>
      </c>
      <c r="Q904" t="str">
        <f t="shared" si="114"/>
        <v>technology</v>
      </c>
      <c r="R904" t="str">
        <f t="shared" si="115"/>
        <v>web</v>
      </c>
      <c r="S904" s="10">
        <f t="shared" si="116"/>
        <v>42399.25</v>
      </c>
      <c r="T904" s="10">
        <f t="shared" si="117"/>
        <v>42441.25</v>
      </c>
      <c r="U904" t="str">
        <f t="shared" si="118"/>
        <v>Jan</v>
      </c>
      <c r="V904">
        <f t="shared" si="119"/>
        <v>2016</v>
      </c>
    </row>
    <row r="905" spans="1:22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112"/>
        <v>1.729268292682927</v>
      </c>
      <c r="P905" s="6">
        <f t="shared" si="113"/>
        <v>50.642857142857146</v>
      </c>
      <c r="Q905" t="str">
        <f t="shared" si="114"/>
        <v>publishing</v>
      </c>
      <c r="R905" t="str">
        <f t="shared" si="115"/>
        <v>nonfiction</v>
      </c>
      <c r="S905" s="10">
        <f t="shared" si="116"/>
        <v>41034.208333333336</v>
      </c>
      <c r="T905" s="10">
        <f t="shared" si="117"/>
        <v>41049.208333333336</v>
      </c>
      <c r="U905" t="str">
        <f t="shared" si="118"/>
        <v>May</v>
      </c>
      <c r="V905">
        <f t="shared" si="119"/>
        <v>2012</v>
      </c>
    </row>
    <row r="906" spans="1:22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112"/>
        <v>12.230769230769232</v>
      </c>
      <c r="P906" s="6">
        <f t="shared" si="113"/>
        <v>49.6875</v>
      </c>
      <c r="Q906" t="str">
        <f t="shared" si="114"/>
        <v>publishing</v>
      </c>
      <c r="R906" t="str">
        <f t="shared" si="115"/>
        <v>radio &amp; podcasts</v>
      </c>
      <c r="S906" s="10">
        <f t="shared" si="116"/>
        <v>41186.208333333336</v>
      </c>
      <c r="T906" s="10">
        <f t="shared" si="117"/>
        <v>41190.208333333336</v>
      </c>
      <c r="U906" t="str">
        <f t="shared" si="118"/>
        <v>Oct</v>
      </c>
      <c r="V906">
        <f t="shared" si="119"/>
        <v>2012</v>
      </c>
    </row>
    <row r="907" spans="1:22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112"/>
        <v>163.98734177215189</v>
      </c>
      <c r="P907" s="6">
        <f t="shared" si="113"/>
        <v>54.894067796610166</v>
      </c>
      <c r="Q907" t="str">
        <f t="shared" si="114"/>
        <v>theater</v>
      </c>
      <c r="R907" t="str">
        <f t="shared" si="115"/>
        <v>plays</v>
      </c>
      <c r="S907" s="10">
        <f t="shared" si="116"/>
        <v>41536.208333333336</v>
      </c>
      <c r="T907" s="10">
        <f t="shared" si="117"/>
        <v>41539.208333333336</v>
      </c>
      <c r="U907" t="str">
        <f t="shared" si="118"/>
        <v>Sep</v>
      </c>
      <c r="V907">
        <f t="shared" si="119"/>
        <v>2013</v>
      </c>
    </row>
    <row r="908" spans="1:22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112"/>
        <v>162.98181818181817</v>
      </c>
      <c r="P908" s="6">
        <f t="shared" si="113"/>
        <v>46.931937172774866</v>
      </c>
      <c r="Q908" t="str">
        <f t="shared" si="114"/>
        <v>film &amp; video</v>
      </c>
      <c r="R908" t="str">
        <f t="shared" si="115"/>
        <v>documentary</v>
      </c>
      <c r="S908" s="10">
        <f t="shared" si="116"/>
        <v>42868.208333333328</v>
      </c>
      <c r="T908" s="10">
        <f t="shared" si="117"/>
        <v>42904.208333333328</v>
      </c>
      <c r="U908" t="str">
        <f t="shared" si="118"/>
        <v>May</v>
      </c>
      <c r="V908">
        <f t="shared" si="119"/>
        <v>2017</v>
      </c>
    </row>
    <row r="909" spans="1:22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112"/>
        <v>20.252747252747252</v>
      </c>
      <c r="P909" s="6">
        <f t="shared" si="113"/>
        <v>44.951219512195124</v>
      </c>
      <c r="Q909" t="str">
        <f t="shared" si="114"/>
        <v>theater</v>
      </c>
      <c r="R909" t="str">
        <f t="shared" si="115"/>
        <v>plays</v>
      </c>
      <c r="S909" s="10">
        <f t="shared" si="116"/>
        <v>40660.208333333336</v>
      </c>
      <c r="T909" s="10">
        <f t="shared" si="117"/>
        <v>40667.208333333336</v>
      </c>
      <c r="U909" t="str">
        <f t="shared" si="118"/>
        <v>Apr</v>
      </c>
      <c r="V909">
        <f t="shared" si="119"/>
        <v>2011</v>
      </c>
    </row>
    <row r="910" spans="1:22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112"/>
        <v>319.24083769633506</v>
      </c>
      <c r="P910" s="6">
        <f t="shared" si="113"/>
        <v>30.99898322318251</v>
      </c>
      <c r="Q910" t="str">
        <f t="shared" si="114"/>
        <v>games</v>
      </c>
      <c r="R910" t="str">
        <f t="shared" si="115"/>
        <v>video games</v>
      </c>
      <c r="S910" s="10">
        <f t="shared" si="116"/>
        <v>41031.208333333336</v>
      </c>
      <c r="T910" s="10">
        <f t="shared" si="117"/>
        <v>41042.208333333336</v>
      </c>
      <c r="U910" t="str">
        <f t="shared" si="118"/>
        <v>May</v>
      </c>
      <c r="V910">
        <f t="shared" si="119"/>
        <v>2012</v>
      </c>
    </row>
    <row r="911" spans="1:22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112"/>
        <v>478.94444444444446</v>
      </c>
      <c r="P911" s="6">
        <f t="shared" si="113"/>
        <v>107.7625</v>
      </c>
      <c r="Q911" t="str">
        <f t="shared" si="114"/>
        <v>theater</v>
      </c>
      <c r="R911" t="str">
        <f t="shared" si="115"/>
        <v>plays</v>
      </c>
      <c r="S911" s="10">
        <f t="shared" si="116"/>
        <v>43255.208333333328</v>
      </c>
      <c r="T911" s="10">
        <f t="shared" si="117"/>
        <v>43282.208333333328</v>
      </c>
      <c r="U911" t="str">
        <f t="shared" si="118"/>
        <v>Jun</v>
      </c>
      <c r="V911">
        <f t="shared" si="119"/>
        <v>2018</v>
      </c>
    </row>
    <row r="912" spans="1:22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112"/>
        <v>19.556634304207122</v>
      </c>
      <c r="P912" s="6">
        <f t="shared" si="113"/>
        <v>102.07770270270271</v>
      </c>
      <c r="Q912" t="str">
        <f t="shared" si="114"/>
        <v>theater</v>
      </c>
      <c r="R912" t="str">
        <f t="shared" si="115"/>
        <v>plays</v>
      </c>
      <c r="S912" s="10">
        <f t="shared" si="116"/>
        <v>42026.25</v>
      </c>
      <c r="T912" s="10">
        <f t="shared" si="117"/>
        <v>42027.25</v>
      </c>
      <c r="U912" t="str">
        <f t="shared" si="118"/>
        <v>Jan</v>
      </c>
      <c r="V912">
        <f t="shared" si="119"/>
        <v>2015</v>
      </c>
    </row>
    <row r="913" spans="1:22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112"/>
        <v>198.94827586206895</v>
      </c>
      <c r="P913" s="6">
        <f t="shared" si="113"/>
        <v>24.976190476190474</v>
      </c>
      <c r="Q913" t="str">
        <f t="shared" si="114"/>
        <v>technology</v>
      </c>
      <c r="R913" t="str">
        <f t="shared" si="115"/>
        <v>web</v>
      </c>
      <c r="S913" s="10">
        <f t="shared" si="116"/>
        <v>43717.208333333328</v>
      </c>
      <c r="T913" s="10">
        <f t="shared" si="117"/>
        <v>43719.208333333328</v>
      </c>
      <c r="U913" t="str">
        <f t="shared" si="118"/>
        <v>Sep</v>
      </c>
      <c r="V913">
        <f t="shared" si="119"/>
        <v>2019</v>
      </c>
    </row>
    <row r="914" spans="1:22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112"/>
        <v>795</v>
      </c>
      <c r="P914" s="6">
        <f t="shared" si="113"/>
        <v>79.944134078212286</v>
      </c>
      <c r="Q914" t="str">
        <f t="shared" si="114"/>
        <v>film &amp; video</v>
      </c>
      <c r="R914" t="str">
        <f t="shared" si="115"/>
        <v>drama</v>
      </c>
      <c r="S914" s="10">
        <f t="shared" si="116"/>
        <v>41157.208333333336</v>
      </c>
      <c r="T914" s="10">
        <f t="shared" si="117"/>
        <v>41170.208333333336</v>
      </c>
      <c r="U914" t="str">
        <f t="shared" si="118"/>
        <v>Sep</v>
      </c>
      <c r="V914">
        <f t="shared" si="119"/>
        <v>2012</v>
      </c>
    </row>
    <row r="915" spans="1:22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112"/>
        <v>50.621082621082621</v>
      </c>
      <c r="P915" s="6">
        <f t="shared" si="113"/>
        <v>67.946462715105156</v>
      </c>
      <c r="Q915" t="str">
        <f t="shared" si="114"/>
        <v>film &amp; video</v>
      </c>
      <c r="R915" t="str">
        <f t="shared" si="115"/>
        <v>drama</v>
      </c>
      <c r="S915" s="10">
        <f t="shared" si="116"/>
        <v>43597.208333333328</v>
      </c>
      <c r="T915" s="10">
        <f t="shared" si="117"/>
        <v>43610.208333333328</v>
      </c>
      <c r="U915" t="str">
        <f t="shared" si="118"/>
        <v>May</v>
      </c>
      <c r="V915">
        <f t="shared" si="119"/>
        <v>2019</v>
      </c>
    </row>
    <row r="916" spans="1:22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112"/>
        <v>57.4375</v>
      </c>
      <c r="P916" s="6">
        <f t="shared" si="113"/>
        <v>26.070921985815602</v>
      </c>
      <c r="Q916" t="str">
        <f t="shared" si="114"/>
        <v>theater</v>
      </c>
      <c r="R916" t="str">
        <f t="shared" si="115"/>
        <v>plays</v>
      </c>
      <c r="S916" s="10">
        <f t="shared" si="116"/>
        <v>41490.208333333336</v>
      </c>
      <c r="T916" s="10">
        <f t="shared" si="117"/>
        <v>41502.208333333336</v>
      </c>
      <c r="U916" t="str">
        <f t="shared" si="118"/>
        <v>Aug</v>
      </c>
      <c r="V916">
        <f t="shared" si="119"/>
        <v>2013</v>
      </c>
    </row>
    <row r="917" spans="1:22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112"/>
        <v>155.62827640984909</v>
      </c>
      <c r="P917" s="6">
        <f t="shared" si="113"/>
        <v>105.0032154340836</v>
      </c>
      <c r="Q917" t="str">
        <f t="shared" si="114"/>
        <v>film &amp; video</v>
      </c>
      <c r="R917" t="str">
        <f t="shared" si="115"/>
        <v>television</v>
      </c>
      <c r="S917" s="10">
        <f t="shared" si="116"/>
        <v>42976.208333333328</v>
      </c>
      <c r="T917" s="10">
        <f t="shared" si="117"/>
        <v>42985.208333333328</v>
      </c>
      <c r="U917" t="str">
        <f t="shared" si="118"/>
        <v>Aug</v>
      </c>
      <c r="V917">
        <f t="shared" si="119"/>
        <v>2017</v>
      </c>
    </row>
    <row r="918" spans="1:22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112"/>
        <v>36.297297297297298</v>
      </c>
      <c r="P918" s="6">
        <f t="shared" si="113"/>
        <v>25.826923076923077</v>
      </c>
      <c r="Q918" t="str">
        <f t="shared" si="114"/>
        <v>photography</v>
      </c>
      <c r="R918" t="str">
        <f t="shared" si="115"/>
        <v>photography books</v>
      </c>
      <c r="S918" s="10">
        <f t="shared" si="116"/>
        <v>41991.25</v>
      </c>
      <c r="T918" s="10">
        <f t="shared" si="117"/>
        <v>42000.25</v>
      </c>
      <c r="U918" t="str">
        <f t="shared" si="118"/>
        <v>Dec</v>
      </c>
      <c r="V918">
        <f t="shared" si="119"/>
        <v>2014</v>
      </c>
    </row>
    <row r="919" spans="1:22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112"/>
        <v>58.25</v>
      </c>
      <c r="P919" s="6">
        <f t="shared" si="113"/>
        <v>77.666666666666671</v>
      </c>
      <c r="Q919" t="str">
        <f t="shared" si="114"/>
        <v>film &amp; video</v>
      </c>
      <c r="R919" t="str">
        <f t="shared" si="115"/>
        <v>shorts</v>
      </c>
      <c r="S919" s="10">
        <f t="shared" si="116"/>
        <v>40722.208333333336</v>
      </c>
      <c r="T919" s="10">
        <f t="shared" si="117"/>
        <v>40746.208333333336</v>
      </c>
      <c r="U919" t="str">
        <f t="shared" si="118"/>
        <v>Jun</v>
      </c>
      <c r="V919">
        <f t="shared" si="119"/>
        <v>2011</v>
      </c>
    </row>
    <row r="920" spans="1:22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112"/>
        <v>237.39473684210526</v>
      </c>
      <c r="P920" s="6">
        <f t="shared" si="113"/>
        <v>57.82692307692308</v>
      </c>
      <c r="Q920" t="str">
        <f t="shared" si="114"/>
        <v>publishing</v>
      </c>
      <c r="R920" t="str">
        <f t="shared" si="115"/>
        <v>radio &amp; podcasts</v>
      </c>
      <c r="S920" s="10">
        <f t="shared" si="116"/>
        <v>41117.208333333336</v>
      </c>
      <c r="T920" s="10">
        <f t="shared" si="117"/>
        <v>41128.208333333336</v>
      </c>
      <c r="U920" t="str">
        <f t="shared" si="118"/>
        <v>Jul</v>
      </c>
      <c r="V920">
        <f t="shared" si="119"/>
        <v>2012</v>
      </c>
    </row>
    <row r="921" spans="1:22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112"/>
        <v>58.75</v>
      </c>
      <c r="P921" s="6">
        <f t="shared" si="113"/>
        <v>92.955555555555549</v>
      </c>
      <c r="Q921" t="str">
        <f t="shared" si="114"/>
        <v>theater</v>
      </c>
      <c r="R921" t="str">
        <f t="shared" si="115"/>
        <v>plays</v>
      </c>
      <c r="S921" s="10">
        <f t="shared" si="116"/>
        <v>43022.208333333328</v>
      </c>
      <c r="T921" s="10">
        <f t="shared" si="117"/>
        <v>43054.25</v>
      </c>
      <c r="U921" t="str">
        <f t="shared" si="118"/>
        <v>Oct</v>
      </c>
      <c r="V921">
        <f t="shared" si="119"/>
        <v>2017</v>
      </c>
    </row>
    <row r="922" spans="1:22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112"/>
        <v>182.56603773584905</v>
      </c>
      <c r="P922" s="6">
        <f t="shared" si="113"/>
        <v>37.945098039215686</v>
      </c>
      <c r="Q922" t="str">
        <f t="shared" si="114"/>
        <v>film &amp; video</v>
      </c>
      <c r="R922" t="str">
        <f t="shared" si="115"/>
        <v>animation</v>
      </c>
      <c r="S922" s="10">
        <f t="shared" si="116"/>
        <v>43503.25</v>
      </c>
      <c r="T922" s="10">
        <f t="shared" si="117"/>
        <v>43523.25</v>
      </c>
      <c r="U922" t="str">
        <f t="shared" si="118"/>
        <v>Feb</v>
      </c>
      <c r="V922">
        <f t="shared" si="119"/>
        <v>2019</v>
      </c>
    </row>
    <row r="923" spans="1:22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112"/>
        <v>0.75436408977556113</v>
      </c>
      <c r="P923" s="6">
        <f t="shared" si="113"/>
        <v>31.842105263157894</v>
      </c>
      <c r="Q923" t="str">
        <f t="shared" si="114"/>
        <v>technology</v>
      </c>
      <c r="R923" t="str">
        <f t="shared" si="115"/>
        <v>web</v>
      </c>
      <c r="S923" s="10">
        <f t="shared" si="116"/>
        <v>40951.25</v>
      </c>
      <c r="T923" s="10">
        <f t="shared" si="117"/>
        <v>40965.25</v>
      </c>
      <c r="U923" t="str">
        <f t="shared" si="118"/>
        <v>Feb</v>
      </c>
      <c r="V923">
        <f t="shared" si="119"/>
        <v>2012</v>
      </c>
    </row>
    <row r="924" spans="1:22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112"/>
        <v>175.95330739299609</v>
      </c>
      <c r="P924" s="6">
        <f t="shared" si="113"/>
        <v>40</v>
      </c>
      <c r="Q924" t="str">
        <f t="shared" si="114"/>
        <v>music</v>
      </c>
      <c r="R924" t="str">
        <f t="shared" si="115"/>
        <v>world music</v>
      </c>
      <c r="S924" s="10">
        <f t="shared" si="116"/>
        <v>43443.25</v>
      </c>
      <c r="T924" s="10">
        <f t="shared" si="117"/>
        <v>43452.25</v>
      </c>
      <c r="U924" t="str">
        <f t="shared" si="118"/>
        <v>Dec</v>
      </c>
      <c r="V924">
        <f t="shared" si="119"/>
        <v>2018</v>
      </c>
    </row>
    <row r="925" spans="1:22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112"/>
        <v>237.88235294117646</v>
      </c>
      <c r="P925" s="6">
        <f t="shared" si="113"/>
        <v>101.1</v>
      </c>
      <c r="Q925" t="str">
        <f t="shared" si="114"/>
        <v>theater</v>
      </c>
      <c r="R925" t="str">
        <f t="shared" si="115"/>
        <v>plays</v>
      </c>
      <c r="S925" s="10">
        <f t="shared" si="116"/>
        <v>40373.208333333336</v>
      </c>
      <c r="T925" s="10">
        <f t="shared" si="117"/>
        <v>40374.208333333336</v>
      </c>
      <c r="U925" t="str">
        <f t="shared" si="118"/>
        <v>Jul</v>
      </c>
      <c r="V925">
        <f t="shared" si="119"/>
        <v>2010</v>
      </c>
    </row>
    <row r="926" spans="1:22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112"/>
        <v>488.05076142131981</v>
      </c>
      <c r="P926" s="6">
        <f t="shared" si="113"/>
        <v>84.006989951944078</v>
      </c>
      <c r="Q926" t="str">
        <f t="shared" si="114"/>
        <v>theater</v>
      </c>
      <c r="R926" t="str">
        <f t="shared" si="115"/>
        <v>plays</v>
      </c>
      <c r="S926" s="10">
        <f t="shared" si="116"/>
        <v>43769.208333333328</v>
      </c>
      <c r="T926" s="10">
        <f t="shared" si="117"/>
        <v>43780.25</v>
      </c>
      <c r="U926" t="str">
        <f t="shared" si="118"/>
        <v>Oct</v>
      </c>
      <c r="V926">
        <f t="shared" si="119"/>
        <v>2019</v>
      </c>
    </row>
    <row r="927" spans="1:22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112"/>
        <v>224.06666666666669</v>
      </c>
      <c r="P927" s="6">
        <f t="shared" si="113"/>
        <v>103.41538461538461</v>
      </c>
      <c r="Q927" t="str">
        <f t="shared" si="114"/>
        <v>theater</v>
      </c>
      <c r="R927" t="str">
        <f t="shared" si="115"/>
        <v>plays</v>
      </c>
      <c r="S927" s="10">
        <f t="shared" si="116"/>
        <v>43000.208333333328</v>
      </c>
      <c r="T927" s="10">
        <f t="shared" si="117"/>
        <v>43012.208333333328</v>
      </c>
      <c r="U927" t="str">
        <f t="shared" si="118"/>
        <v>Sep</v>
      </c>
      <c r="V927">
        <f t="shared" si="119"/>
        <v>2017</v>
      </c>
    </row>
    <row r="928" spans="1:22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112"/>
        <v>18.126436781609197</v>
      </c>
      <c r="P928" s="6">
        <f t="shared" si="113"/>
        <v>105.13333333333334</v>
      </c>
      <c r="Q928" t="str">
        <f t="shared" si="114"/>
        <v>food</v>
      </c>
      <c r="R928" t="str">
        <f t="shared" si="115"/>
        <v>food trucks</v>
      </c>
      <c r="S928" s="10">
        <f t="shared" si="116"/>
        <v>42502.208333333328</v>
      </c>
      <c r="T928" s="10">
        <f t="shared" si="117"/>
        <v>42506.208333333328</v>
      </c>
      <c r="U928" t="str">
        <f t="shared" si="118"/>
        <v>May</v>
      </c>
      <c r="V928">
        <f t="shared" si="119"/>
        <v>2016</v>
      </c>
    </row>
    <row r="929" spans="1:22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112"/>
        <v>45.847222222222221</v>
      </c>
      <c r="P929" s="6">
        <f t="shared" si="113"/>
        <v>89.21621621621621</v>
      </c>
      <c r="Q929" t="str">
        <f t="shared" si="114"/>
        <v>theater</v>
      </c>
      <c r="R929" t="str">
        <f t="shared" si="115"/>
        <v>plays</v>
      </c>
      <c r="S929" s="10">
        <f t="shared" si="116"/>
        <v>41102.208333333336</v>
      </c>
      <c r="T929" s="10">
        <f t="shared" si="117"/>
        <v>41131.208333333336</v>
      </c>
      <c r="U929" t="str">
        <f t="shared" si="118"/>
        <v>Jul</v>
      </c>
      <c r="V929">
        <f t="shared" si="119"/>
        <v>2012</v>
      </c>
    </row>
    <row r="930" spans="1:22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112"/>
        <v>117.31541218637993</v>
      </c>
      <c r="P930" s="6">
        <f t="shared" si="113"/>
        <v>51.995234312946785</v>
      </c>
      <c r="Q930" t="str">
        <f t="shared" si="114"/>
        <v>technology</v>
      </c>
      <c r="R930" t="str">
        <f t="shared" si="115"/>
        <v>web</v>
      </c>
      <c r="S930" s="10">
        <f t="shared" si="116"/>
        <v>41637.25</v>
      </c>
      <c r="T930" s="10">
        <f t="shared" si="117"/>
        <v>41646.25</v>
      </c>
      <c r="U930" t="str">
        <f t="shared" si="118"/>
        <v>Dec</v>
      </c>
      <c r="V930">
        <f t="shared" si="119"/>
        <v>2013</v>
      </c>
    </row>
    <row r="931" spans="1:22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112"/>
        <v>217.30909090909088</v>
      </c>
      <c r="P931" s="6">
        <f t="shared" si="113"/>
        <v>64.956521739130437</v>
      </c>
      <c r="Q931" t="str">
        <f t="shared" si="114"/>
        <v>theater</v>
      </c>
      <c r="R931" t="str">
        <f t="shared" si="115"/>
        <v>plays</v>
      </c>
      <c r="S931" s="10">
        <f t="shared" si="116"/>
        <v>42858.208333333328</v>
      </c>
      <c r="T931" s="10">
        <f t="shared" si="117"/>
        <v>42872.208333333328</v>
      </c>
      <c r="U931" t="str">
        <f t="shared" si="118"/>
        <v>May</v>
      </c>
      <c r="V931">
        <f t="shared" si="119"/>
        <v>2017</v>
      </c>
    </row>
    <row r="932" spans="1:22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112"/>
        <v>112.28571428571428</v>
      </c>
      <c r="P932" s="6">
        <f t="shared" si="113"/>
        <v>46.235294117647058</v>
      </c>
      <c r="Q932" t="str">
        <f t="shared" si="114"/>
        <v>theater</v>
      </c>
      <c r="R932" t="str">
        <f t="shared" si="115"/>
        <v>plays</v>
      </c>
      <c r="S932" s="10">
        <f t="shared" si="116"/>
        <v>42060.25</v>
      </c>
      <c r="T932" s="10">
        <f t="shared" si="117"/>
        <v>42067.25</v>
      </c>
      <c r="U932" t="str">
        <f t="shared" si="118"/>
        <v>Feb</v>
      </c>
      <c r="V932">
        <f t="shared" si="119"/>
        <v>2015</v>
      </c>
    </row>
    <row r="933" spans="1:22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112"/>
        <v>72.51898734177216</v>
      </c>
      <c r="P933" s="6">
        <f t="shared" si="113"/>
        <v>51.151785714285715</v>
      </c>
      <c r="Q933" t="str">
        <f t="shared" si="114"/>
        <v>theater</v>
      </c>
      <c r="R933" t="str">
        <f t="shared" si="115"/>
        <v>plays</v>
      </c>
      <c r="S933" s="10">
        <f t="shared" si="116"/>
        <v>41818.208333333336</v>
      </c>
      <c r="T933" s="10">
        <f t="shared" si="117"/>
        <v>41820.208333333336</v>
      </c>
      <c r="U933" t="str">
        <f t="shared" si="118"/>
        <v>Jun</v>
      </c>
      <c r="V933">
        <f t="shared" si="119"/>
        <v>2014</v>
      </c>
    </row>
    <row r="934" spans="1:22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112"/>
        <v>212.30434782608697</v>
      </c>
      <c r="P934" s="6">
        <f t="shared" si="113"/>
        <v>33.909722222222221</v>
      </c>
      <c r="Q934" t="str">
        <f t="shared" si="114"/>
        <v>music</v>
      </c>
      <c r="R934" t="str">
        <f t="shared" si="115"/>
        <v>rock</v>
      </c>
      <c r="S934" s="10">
        <f t="shared" si="116"/>
        <v>41709.208333333336</v>
      </c>
      <c r="T934" s="10">
        <f t="shared" si="117"/>
        <v>41712.208333333336</v>
      </c>
      <c r="U934" t="str">
        <f t="shared" si="118"/>
        <v>Mar</v>
      </c>
      <c r="V934">
        <f t="shared" si="119"/>
        <v>2014</v>
      </c>
    </row>
    <row r="935" spans="1:22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112"/>
        <v>239.74657534246577</v>
      </c>
      <c r="P935" s="6">
        <f t="shared" si="113"/>
        <v>92.016298633017882</v>
      </c>
      <c r="Q935" t="str">
        <f t="shared" si="114"/>
        <v>theater</v>
      </c>
      <c r="R935" t="str">
        <f t="shared" si="115"/>
        <v>plays</v>
      </c>
      <c r="S935" s="10">
        <f t="shared" si="116"/>
        <v>41372.208333333336</v>
      </c>
      <c r="T935" s="10">
        <f t="shared" si="117"/>
        <v>41385.208333333336</v>
      </c>
      <c r="U935" t="str">
        <f t="shared" si="118"/>
        <v>Apr</v>
      </c>
      <c r="V935">
        <f t="shared" si="119"/>
        <v>2013</v>
      </c>
    </row>
    <row r="936" spans="1:22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112"/>
        <v>181.93548387096774</v>
      </c>
      <c r="P936" s="6">
        <f t="shared" si="113"/>
        <v>107.42857142857143</v>
      </c>
      <c r="Q936" t="str">
        <f t="shared" si="114"/>
        <v>theater</v>
      </c>
      <c r="R936" t="str">
        <f t="shared" si="115"/>
        <v>plays</v>
      </c>
      <c r="S936" s="10">
        <f t="shared" si="116"/>
        <v>42422.25</v>
      </c>
      <c r="T936" s="10">
        <f t="shared" si="117"/>
        <v>42428.25</v>
      </c>
      <c r="U936" t="str">
        <f t="shared" si="118"/>
        <v>Feb</v>
      </c>
      <c r="V936">
        <f t="shared" si="119"/>
        <v>2016</v>
      </c>
    </row>
    <row r="937" spans="1:22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112"/>
        <v>164.13114754098362</v>
      </c>
      <c r="P937" s="6">
        <f t="shared" si="113"/>
        <v>75.848484848484844</v>
      </c>
      <c r="Q937" t="str">
        <f t="shared" si="114"/>
        <v>theater</v>
      </c>
      <c r="R937" t="str">
        <f t="shared" si="115"/>
        <v>plays</v>
      </c>
      <c r="S937" s="10">
        <f t="shared" si="116"/>
        <v>42209.208333333328</v>
      </c>
      <c r="T937" s="10">
        <f t="shared" si="117"/>
        <v>42216.208333333328</v>
      </c>
      <c r="U937" t="str">
        <f t="shared" si="118"/>
        <v>Jul</v>
      </c>
      <c r="V937">
        <f t="shared" si="119"/>
        <v>2015</v>
      </c>
    </row>
    <row r="938" spans="1:22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112"/>
        <v>1.6375968992248062</v>
      </c>
      <c r="P938" s="6">
        <f t="shared" si="113"/>
        <v>80.476190476190482</v>
      </c>
      <c r="Q938" t="str">
        <f t="shared" si="114"/>
        <v>theater</v>
      </c>
      <c r="R938" t="str">
        <f t="shared" si="115"/>
        <v>plays</v>
      </c>
      <c r="S938" s="10">
        <f t="shared" si="116"/>
        <v>43668.208333333328</v>
      </c>
      <c r="T938" s="10">
        <f t="shared" si="117"/>
        <v>43671.208333333328</v>
      </c>
      <c r="U938" t="str">
        <f t="shared" si="118"/>
        <v>Jul</v>
      </c>
      <c r="V938">
        <f t="shared" si="119"/>
        <v>2019</v>
      </c>
    </row>
    <row r="939" spans="1:22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112"/>
        <v>49.64385964912281</v>
      </c>
      <c r="P939" s="6">
        <f t="shared" si="113"/>
        <v>86.978483606557376</v>
      </c>
      <c r="Q939" t="str">
        <f t="shared" si="114"/>
        <v>film &amp; video</v>
      </c>
      <c r="R939" t="str">
        <f t="shared" si="115"/>
        <v>documentary</v>
      </c>
      <c r="S939" s="10">
        <f t="shared" si="116"/>
        <v>42334.25</v>
      </c>
      <c r="T939" s="10">
        <f t="shared" si="117"/>
        <v>42343.25</v>
      </c>
      <c r="U939" t="str">
        <f t="shared" si="118"/>
        <v>Nov</v>
      </c>
      <c r="V939">
        <f t="shared" si="119"/>
        <v>2015</v>
      </c>
    </row>
    <row r="940" spans="1:22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112"/>
        <v>109.70652173913042</v>
      </c>
      <c r="P940" s="6">
        <f t="shared" si="113"/>
        <v>105.13541666666667</v>
      </c>
      <c r="Q940" t="str">
        <f t="shared" si="114"/>
        <v>publishing</v>
      </c>
      <c r="R940" t="str">
        <f t="shared" si="115"/>
        <v>fiction</v>
      </c>
      <c r="S940" s="10">
        <f t="shared" si="116"/>
        <v>43263.208333333328</v>
      </c>
      <c r="T940" s="10">
        <f t="shared" si="117"/>
        <v>43299.208333333328</v>
      </c>
      <c r="U940" t="str">
        <f t="shared" si="118"/>
        <v>Jun</v>
      </c>
      <c r="V940">
        <f t="shared" si="119"/>
        <v>2018</v>
      </c>
    </row>
    <row r="941" spans="1:22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112"/>
        <v>49.217948717948715</v>
      </c>
      <c r="P941" s="6">
        <f t="shared" si="113"/>
        <v>57.298507462686565</v>
      </c>
      <c r="Q941" t="str">
        <f t="shared" si="114"/>
        <v>games</v>
      </c>
      <c r="R941" t="str">
        <f t="shared" si="115"/>
        <v>video games</v>
      </c>
      <c r="S941" s="10">
        <f t="shared" si="116"/>
        <v>40670.208333333336</v>
      </c>
      <c r="T941" s="10">
        <f t="shared" si="117"/>
        <v>40687.208333333336</v>
      </c>
      <c r="U941" t="str">
        <f t="shared" si="118"/>
        <v>May</v>
      </c>
      <c r="V941">
        <f t="shared" si="119"/>
        <v>2011</v>
      </c>
    </row>
    <row r="942" spans="1:22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112"/>
        <v>62.232323232323225</v>
      </c>
      <c r="P942" s="6">
        <f t="shared" si="113"/>
        <v>93.348484848484844</v>
      </c>
      <c r="Q942" t="str">
        <f t="shared" si="114"/>
        <v>technology</v>
      </c>
      <c r="R942" t="str">
        <f t="shared" si="115"/>
        <v>web</v>
      </c>
      <c r="S942" s="10">
        <f t="shared" si="116"/>
        <v>41244.25</v>
      </c>
      <c r="T942" s="10">
        <f t="shared" si="117"/>
        <v>41266.25</v>
      </c>
      <c r="U942" t="str">
        <f t="shared" si="118"/>
        <v>Dec</v>
      </c>
      <c r="V942">
        <f t="shared" si="119"/>
        <v>2012</v>
      </c>
    </row>
    <row r="943" spans="1:22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112"/>
        <v>13.05813953488372</v>
      </c>
      <c r="P943" s="6">
        <f t="shared" si="113"/>
        <v>71.987179487179489</v>
      </c>
      <c r="Q943" t="str">
        <f t="shared" si="114"/>
        <v>theater</v>
      </c>
      <c r="R943" t="str">
        <f t="shared" si="115"/>
        <v>plays</v>
      </c>
      <c r="S943" s="10">
        <f t="shared" si="116"/>
        <v>40552.25</v>
      </c>
      <c r="T943" s="10">
        <f t="shared" si="117"/>
        <v>40587.25</v>
      </c>
      <c r="U943" t="str">
        <f t="shared" si="118"/>
        <v>Jan</v>
      </c>
      <c r="V943">
        <f t="shared" si="119"/>
        <v>2011</v>
      </c>
    </row>
    <row r="944" spans="1:22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112"/>
        <v>64.635416666666671</v>
      </c>
      <c r="P944" s="6">
        <f t="shared" si="113"/>
        <v>92.611940298507463</v>
      </c>
      <c r="Q944" t="str">
        <f t="shared" si="114"/>
        <v>theater</v>
      </c>
      <c r="R944" t="str">
        <f t="shared" si="115"/>
        <v>plays</v>
      </c>
      <c r="S944" s="10">
        <f t="shared" si="116"/>
        <v>40568.25</v>
      </c>
      <c r="T944" s="10">
        <f t="shared" si="117"/>
        <v>40571.25</v>
      </c>
      <c r="U944" t="str">
        <f t="shared" si="118"/>
        <v>Jan</v>
      </c>
      <c r="V944">
        <f t="shared" si="119"/>
        <v>2011</v>
      </c>
    </row>
    <row r="945" spans="1:22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112"/>
        <v>159.58666666666667</v>
      </c>
      <c r="P945" s="6">
        <f t="shared" si="113"/>
        <v>104.99122807017544</v>
      </c>
      <c r="Q945" t="str">
        <f t="shared" si="114"/>
        <v>food</v>
      </c>
      <c r="R945" t="str">
        <f t="shared" si="115"/>
        <v>food trucks</v>
      </c>
      <c r="S945" s="10">
        <f t="shared" si="116"/>
        <v>41906.208333333336</v>
      </c>
      <c r="T945" s="10">
        <f t="shared" si="117"/>
        <v>41941.208333333336</v>
      </c>
      <c r="U945" t="str">
        <f t="shared" si="118"/>
        <v>Sep</v>
      </c>
      <c r="V945">
        <f t="shared" si="119"/>
        <v>2014</v>
      </c>
    </row>
    <row r="946" spans="1:22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112"/>
        <v>81.42</v>
      </c>
      <c r="P946" s="6">
        <f t="shared" si="113"/>
        <v>30.958174904942965</v>
      </c>
      <c r="Q946" t="str">
        <f t="shared" si="114"/>
        <v>photography</v>
      </c>
      <c r="R946" t="str">
        <f t="shared" si="115"/>
        <v>photography books</v>
      </c>
      <c r="S946" s="10">
        <f t="shared" si="116"/>
        <v>42776.25</v>
      </c>
      <c r="T946" s="10">
        <f t="shared" si="117"/>
        <v>42795.25</v>
      </c>
      <c r="U946" t="str">
        <f t="shared" si="118"/>
        <v>Feb</v>
      </c>
      <c r="V946">
        <f t="shared" si="119"/>
        <v>2017</v>
      </c>
    </row>
    <row r="947" spans="1:22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112"/>
        <v>32.444767441860463</v>
      </c>
      <c r="P947" s="6">
        <f t="shared" si="113"/>
        <v>33.001182732111175</v>
      </c>
      <c r="Q947" t="str">
        <f t="shared" si="114"/>
        <v>photography</v>
      </c>
      <c r="R947" t="str">
        <f t="shared" si="115"/>
        <v>photography books</v>
      </c>
      <c r="S947" s="10">
        <f t="shared" si="116"/>
        <v>41004.208333333336</v>
      </c>
      <c r="T947" s="10">
        <f t="shared" si="117"/>
        <v>41019.208333333336</v>
      </c>
      <c r="U947" t="str">
        <f t="shared" si="118"/>
        <v>Apr</v>
      </c>
      <c r="V947">
        <f t="shared" si="119"/>
        <v>2012</v>
      </c>
    </row>
    <row r="948" spans="1:22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112"/>
        <v>9.9141184124918666</v>
      </c>
      <c r="P948" s="6">
        <f t="shared" si="113"/>
        <v>84.187845303867405</v>
      </c>
      <c r="Q948" t="str">
        <f t="shared" si="114"/>
        <v>theater</v>
      </c>
      <c r="R948" t="str">
        <f t="shared" si="115"/>
        <v>plays</v>
      </c>
      <c r="S948" s="10">
        <f t="shared" si="116"/>
        <v>40710.208333333336</v>
      </c>
      <c r="T948" s="10">
        <f t="shared" si="117"/>
        <v>40712.208333333336</v>
      </c>
      <c r="U948" t="str">
        <f t="shared" si="118"/>
        <v>Jun</v>
      </c>
      <c r="V948">
        <f t="shared" si="119"/>
        <v>2011</v>
      </c>
    </row>
    <row r="949" spans="1:22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112"/>
        <v>26.694444444444443</v>
      </c>
      <c r="P949" s="6">
        <f t="shared" si="113"/>
        <v>73.92307692307692</v>
      </c>
      <c r="Q949" t="str">
        <f t="shared" si="114"/>
        <v>theater</v>
      </c>
      <c r="R949" t="str">
        <f t="shared" si="115"/>
        <v>plays</v>
      </c>
      <c r="S949" s="10">
        <f t="shared" si="116"/>
        <v>41908.208333333336</v>
      </c>
      <c r="T949" s="10">
        <f t="shared" si="117"/>
        <v>41915.208333333336</v>
      </c>
      <c r="U949" t="str">
        <f t="shared" si="118"/>
        <v>Sep</v>
      </c>
      <c r="V949">
        <f t="shared" si="119"/>
        <v>2014</v>
      </c>
    </row>
    <row r="950" spans="1:22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112"/>
        <v>62.957446808510639</v>
      </c>
      <c r="P950" s="6">
        <f t="shared" si="113"/>
        <v>36.987499999999997</v>
      </c>
      <c r="Q950" t="str">
        <f t="shared" si="114"/>
        <v>film &amp; video</v>
      </c>
      <c r="R950" t="str">
        <f t="shared" si="115"/>
        <v>documentary</v>
      </c>
      <c r="S950" s="10">
        <f t="shared" si="116"/>
        <v>41985.25</v>
      </c>
      <c r="T950" s="10">
        <f t="shared" si="117"/>
        <v>41995.25</v>
      </c>
      <c r="U950" t="str">
        <f t="shared" si="118"/>
        <v>Dec</v>
      </c>
      <c r="V950">
        <f t="shared" si="119"/>
        <v>2014</v>
      </c>
    </row>
    <row r="951" spans="1:22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112"/>
        <v>161.35593220338984</v>
      </c>
      <c r="P951" s="6">
        <f t="shared" si="113"/>
        <v>46.896551724137929</v>
      </c>
      <c r="Q951" t="str">
        <f t="shared" si="114"/>
        <v>technology</v>
      </c>
      <c r="R951" t="str">
        <f t="shared" si="115"/>
        <v>web</v>
      </c>
      <c r="S951" s="10">
        <f t="shared" si="116"/>
        <v>42112.208333333328</v>
      </c>
      <c r="T951" s="10">
        <f t="shared" si="117"/>
        <v>42131.208333333328</v>
      </c>
      <c r="U951" t="str">
        <f t="shared" si="118"/>
        <v>Apr</v>
      </c>
      <c r="V951">
        <f t="shared" si="119"/>
        <v>2015</v>
      </c>
    </row>
    <row r="952" spans="1:22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112"/>
        <v>5</v>
      </c>
      <c r="P952" s="6">
        <f t="shared" si="113"/>
        <v>5</v>
      </c>
      <c r="Q952" t="str">
        <f t="shared" si="114"/>
        <v>theater</v>
      </c>
      <c r="R952" t="str">
        <f t="shared" si="115"/>
        <v>plays</v>
      </c>
      <c r="S952" s="10">
        <f t="shared" si="116"/>
        <v>43571.208333333328</v>
      </c>
      <c r="T952" s="10">
        <f t="shared" si="117"/>
        <v>43576.208333333328</v>
      </c>
      <c r="U952" t="str">
        <f t="shared" si="118"/>
        <v>Apr</v>
      </c>
      <c r="V952">
        <f t="shared" si="119"/>
        <v>2019</v>
      </c>
    </row>
    <row r="953" spans="1:22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112"/>
        <v>1096.9379310344827</v>
      </c>
      <c r="P953" s="6">
        <f t="shared" si="113"/>
        <v>102.02437459910199</v>
      </c>
      <c r="Q953" t="str">
        <f t="shared" si="114"/>
        <v>music</v>
      </c>
      <c r="R953" t="str">
        <f t="shared" si="115"/>
        <v>rock</v>
      </c>
      <c r="S953" s="10">
        <f t="shared" si="116"/>
        <v>42730.25</v>
      </c>
      <c r="T953" s="10">
        <f t="shared" si="117"/>
        <v>42731.25</v>
      </c>
      <c r="U953" t="str">
        <f t="shared" si="118"/>
        <v>Dec</v>
      </c>
      <c r="V953">
        <f t="shared" si="119"/>
        <v>2016</v>
      </c>
    </row>
    <row r="954" spans="1:22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112"/>
        <v>70.094158075601371</v>
      </c>
      <c r="P954" s="6">
        <f t="shared" si="113"/>
        <v>45.007502206531335</v>
      </c>
      <c r="Q954" t="str">
        <f t="shared" si="114"/>
        <v>film &amp; video</v>
      </c>
      <c r="R954" t="str">
        <f t="shared" si="115"/>
        <v>documentary</v>
      </c>
      <c r="S954" s="10">
        <f t="shared" si="116"/>
        <v>42591.208333333328</v>
      </c>
      <c r="T954" s="10">
        <f t="shared" si="117"/>
        <v>42605.208333333328</v>
      </c>
      <c r="U954" t="str">
        <f t="shared" si="118"/>
        <v>Aug</v>
      </c>
      <c r="V954">
        <f t="shared" si="119"/>
        <v>2016</v>
      </c>
    </row>
    <row r="955" spans="1:22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112"/>
        <v>60</v>
      </c>
      <c r="P955" s="6">
        <f t="shared" si="113"/>
        <v>94.285714285714292</v>
      </c>
      <c r="Q955" t="str">
        <f t="shared" si="114"/>
        <v>film &amp; video</v>
      </c>
      <c r="R955" t="str">
        <f t="shared" si="115"/>
        <v>science fiction</v>
      </c>
      <c r="S955" s="10">
        <f t="shared" si="116"/>
        <v>42358.25</v>
      </c>
      <c r="T955" s="10">
        <f t="shared" si="117"/>
        <v>42394.25</v>
      </c>
      <c r="U955" t="str">
        <f t="shared" si="118"/>
        <v>Dec</v>
      </c>
      <c r="V955">
        <f t="shared" si="119"/>
        <v>2015</v>
      </c>
    </row>
    <row r="956" spans="1:22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112"/>
        <v>367.0985915492958</v>
      </c>
      <c r="P956" s="6">
        <f t="shared" si="113"/>
        <v>101.02325581395348</v>
      </c>
      <c r="Q956" t="str">
        <f t="shared" si="114"/>
        <v>technology</v>
      </c>
      <c r="R956" t="str">
        <f t="shared" si="115"/>
        <v>web</v>
      </c>
      <c r="S956" s="10">
        <f t="shared" si="116"/>
        <v>41174.208333333336</v>
      </c>
      <c r="T956" s="10">
        <f t="shared" si="117"/>
        <v>41198.208333333336</v>
      </c>
      <c r="U956" t="str">
        <f t="shared" si="118"/>
        <v>Sep</v>
      </c>
      <c r="V956">
        <f t="shared" si="119"/>
        <v>2012</v>
      </c>
    </row>
    <row r="957" spans="1:22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112"/>
        <v>1109</v>
      </c>
      <c r="P957" s="6">
        <f t="shared" si="113"/>
        <v>97.037499999999994</v>
      </c>
      <c r="Q957" t="str">
        <f t="shared" si="114"/>
        <v>theater</v>
      </c>
      <c r="R957" t="str">
        <f t="shared" si="115"/>
        <v>plays</v>
      </c>
      <c r="S957" s="10">
        <f t="shared" si="116"/>
        <v>41238.25</v>
      </c>
      <c r="T957" s="10">
        <f t="shared" si="117"/>
        <v>41240.25</v>
      </c>
      <c r="U957" t="str">
        <f t="shared" si="118"/>
        <v>Nov</v>
      </c>
      <c r="V957">
        <f t="shared" si="119"/>
        <v>2012</v>
      </c>
    </row>
    <row r="958" spans="1:22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112"/>
        <v>19.028784648187631</v>
      </c>
      <c r="P958" s="6">
        <f t="shared" si="113"/>
        <v>43.00963855421687</v>
      </c>
      <c r="Q958" t="str">
        <f t="shared" si="114"/>
        <v>film &amp; video</v>
      </c>
      <c r="R958" t="str">
        <f t="shared" si="115"/>
        <v>science fiction</v>
      </c>
      <c r="S958" s="10">
        <f t="shared" si="116"/>
        <v>42360.25</v>
      </c>
      <c r="T958" s="10">
        <f t="shared" si="117"/>
        <v>42364.25</v>
      </c>
      <c r="U958" t="str">
        <f t="shared" si="118"/>
        <v>Dec</v>
      </c>
      <c r="V958">
        <f t="shared" si="119"/>
        <v>2015</v>
      </c>
    </row>
    <row r="959" spans="1:22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112"/>
        <v>126.87755102040816</v>
      </c>
      <c r="P959" s="6">
        <f t="shared" si="113"/>
        <v>94.916030534351151</v>
      </c>
      <c r="Q959" t="str">
        <f t="shared" si="114"/>
        <v>theater</v>
      </c>
      <c r="R959" t="str">
        <f t="shared" si="115"/>
        <v>plays</v>
      </c>
      <c r="S959" s="10">
        <f t="shared" si="116"/>
        <v>40955.25</v>
      </c>
      <c r="T959" s="10">
        <f t="shared" si="117"/>
        <v>40958.25</v>
      </c>
      <c r="U959" t="str">
        <f t="shared" si="118"/>
        <v>Feb</v>
      </c>
      <c r="V959">
        <f t="shared" si="119"/>
        <v>2012</v>
      </c>
    </row>
    <row r="960" spans="1:22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112"/>
        <v>734.63636363636363</v>
      </c>
      <c r="P960" s="6">
        <f t="shared" si="113"/>
        <v>72.151785714285708</v>
      </c>
      <c r="Q960" t="str">
        <f t="shared" si="114"/>
        <v>film &amp; video</v>
      </c>
      <c r="R960" t="str">
        <f t="shared" si="115"/>
        <v>animation</v>
      </c>
      <c r="S960" s="10">
        <f t="shared" si="116"/>
        <v>40350.208333333336</v>
      </c>
      <c r="T960" s="10">
        <f t="shared" si="117"/>
        <v>40372.208333333336</v>
      </c>
      <c r="U960" t="str">
        <f t="shared" si="118"/>
        <v>Jun</v>
      </c>
      <c r="V960">
        <f t="shared" si="119"/>
        <v>2010</v>
      </c>
    </row>
    <row r="961" spans="1:22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112"/>
        <v>4.5731034482758623</v>
      </c>
      <c r="P961" s="6">
        <f t="shared" si="113"/>
        <v>51.007692307692309</v>
      </c>
      <c r="Q961" t="str">
        <f t="shared" si="114"/>
        <v>publishing</v>
      </c>
      <c r="R961" t="str">
        <f t="shared" si="115"/>
        <v>translations</v>
      </c>
      <c r="S961" s="10">
        <f t="shared" si="116"/>
        <v>40357.208333333336</v>
      </c>
      <c r="T961" s="10">
        <f t="shared" si="117"/>
        <v>40385.208333333336</v>
      </c>
      <c r="U961" t="str">
        <f t="shared" si="118"/>
        <v>Jun</v>
      </c>
      <c r="V961">
        <f t="shared" si="119"/>
        <v>2010</v>
      </c>
    </row>
    <row r="962" spans="1:22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112"/>
        <v>85.054545454545448</v>
      </c>
      <c r="P962" s="6">
        <f t="shared" si="113"/>
        <v>85.054545454545448</v>
      </c>
      <c r="Q962" t="str">
        <f t="shared" si="114"/>
        <v>technology</v>
      </c>
      <c r="R962" t="str">
        <f t="shared" si="115"/>
        <v>web</v>
      </c>
      <c r="S962" s="10">
        <f t="shared" si="116"/>
        <v>42408.25</v>
      </c>
      <c r="T962" s="10">
        <f t="shared" si="117"/>
        <v>42445.208333333328</v>
      </c>
      <c r="U962" t="str">
        <f t="shared" si="118"/>
        <v>Feb</v>
      </c>
      <c r="V962">
        <f t="shared" si="119"/>
        <v>2016</v>
      </c>
    </row>
    <row r="963" spans="1:22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120">(E963/D963)*100</f>
        <v>119.29824561403508</v>
      </c>
      <c r="P963" s="6">
        <f t="shared" ref="P963:P1001" si="121">E963/G963</f>
        <v>43.87096774193548</v>
      </c>
      <c r="Q963" t="str">
        <f t="shared" ref="Q963:Q1001" si="122">LEFT(N963, SEARCH("/", N963)-1)</f>
        <v>publishing</v>
      </c>
      <c r="R963" t="str">
        <f t="shared" ref="R963:R1001" si="123">RIGHT(N963, LEN(N963)-SEARCH("/", N963))</f>
        <v>translations</v>
      </c>
      <c r="S963" s="10">
        <f t="shared" ref="S963:S1001" si="124">(J963/86400)+DATE(1970,1,1)</f>
        <v>40591.25</v>
      </c>
      <c r="T963" s="10">
        <f t="shared" ref="T963:T1001" si="125">(K963/86400)+DATE(1970,1,1)</f>
        <v>40595.25</v>
      </c>
      <c r="U963" t="str">
        <f t="shared" ref="U963:U1001" si="126">TEXT(S963, "mmm")</f>
        <v>Feb</v>
      </c>
      <c r="V963">
        <f t="shared" ref="V963:V1001" si="127">YEAR(S963)</f>
        <v>2011</v>
      </c>
    </row>
    <row r="964" spans="1:22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120"/>
        <v>296.02777777777777</v>
      </c>
      <c r="P964" s="6">
        <f t="shared" si="121"/>
        <v>40.063909774436091</v>
      </c>
      <c r="Q964" t="str">
        <f t="shared" si="122"/>
        <v>food</v>
      </c>
      <c r="R964" t="str">
        <f t="shared" si="123"/>
        <v>food trucks</v>
      </c>
      <c r="S964" s="10">
        <f t="shared" si="124"/>
        <v>41592.25</v>
      </c>
      <c r="T964" s="10">
        <f t="shared" si="125"/>
        <v>41613.25</v>
      </c>
      <c r="U964" t="str">
        <f t="shared" si="126"/>
        <v>Nov</v>
      </c>
      <c r="V964">
        <f t="shared" si="127"/>
        <v>2013</v>
      </c>
    </row>
    <row r="965" spans="1:22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120"/>
        <v>84.694915254237287</v>
      </c>
      <c r="P965" s="6">
        <f t="shared" si="121"/>
        <v>43.833333333333336</v>
      </c>
      <c r="Q965" t="str">
        <f t="shared" si="122"/>
        <v>photography</v>
      </c>
      <c r="R965" t="str">
        <f t="shared" si="123"/>
        <v>photography books</v>
      </c>
      <c r="S965" s="10">
        <f t="shared" si="124"/>
        <v>40607.25</v>
      </c>
      <c r="T965" s="10">
        <f t="shared" si="125"/>
        <v>40613.25</v>
      </c>
      <c r="U965" t="str">
        <f t="shared" si="126"/>
        <v>Mar</v>
      </c>
      <c r="V965">
        <f t="shared" si="127"/>
        <v>2011</v>
      </c>
    </row>
    <row r="966" spans="1:22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120"/>
        <v>355.7837837837838</v>
      </c>
      <c r="P966" s="6">
        <f t="shared" si="121"/>
        <v>84.92903225806451</v>
      </c>
      <c r="Q966" t="str">
        <f t="shared" si="122"/>
        <v>theater</v>
      </c>
      <c r="R966" t="str">
        <f t="shared" si="123"/>
        <v>plays</v>
      </c>
      <c r="S966" s="10">
        <f t="shared" si="124"/>
        <v>42135.208333333328</v>
      </c>
      <c r="T966" s="10">
        <f t="shared" si="125"/>
        <v>42140.208333333328</v>
      </c>
      <c r="U966" t="str">
        <f t="shared" si="126"/>
        <v>May</v>
      </c>
      <c r="V966">
        <f t="shared" si="127"/>
        <v>2015</v>
      </c>
    </row>
    <row r="967" spans="1:22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120"/>
        <v>386.40909090909093</v>
      </c>
      <c r="P967" s="6">
        <f t="shared" si="121"/>
        <v>41.067632850241544</v>
      </c>
      <c r="Q967" t="str">
        <f t="shared" si="122"/>
        <v>music</v>
      </c>
      <c r="R967" t="str">
        <f t="shared" si="123"/>
        <v>rock</v>
      </c>
      <c r="S967" s="10">
        <f t="shared" si="124"/>
        <v>40203.25</v>
      </c>
      <c r="T967" s="10">
        <f t="shared" si="125"/>
        <v>40243.25</v>
      </c>
      <c r="U967" t="str">
        <f t="shared" si="126"/>
        <v>Jan</v>
      </c>
      <c r="V967">
        <f t="shared" si="127"/>
        <v>2010</v>
      </c>
    </row>
    <row r="968" spans="1:22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120"/>
        <v>792.23529411764707</v>
      </c>
      <c r="P968" s="6">
        <f t="shared" si="121"/>
        <v>54.971428571428568</v>
      </c>
      <c r="Q968" t="str">
        <f t="shared" si="122"/>
        <v>theater</v>
      </c>
      <c r="R968" t="str">
        <f t="shared" si="123"/>
        <v>plays</v>
      </c>
      <c r="S968" s="10">
        <f t="shared" si="124"/>
        <v>42901.208333333328</v>
      </c>
      <c r="T968" s="10">
        <f t="shared" si="125"/>
        <v>42903.208333333328</v>
      </c>
      <c r="U968" t="str">
        <f t="shared" si="126"/>
        <v>Jun</v>
      </c>
      <c r="V968">
        <f t="shared" si="127"/>
        <v>2017</v>
      </c>
    </row>
    <row r="969" spans="1:22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120"/>
        <v>137.03393665158373</v>
      </c>
      <c r="P969" s="6">
        <f t="shared" si="121"/>
        <v>77.010807374443743</v>
      </c>
      <c r="Q969" t="str">
        <f t="shared" si="122"/>
        <v>music</v>
      </c>
      <c r="R969" t="str">
        <f t="shared" si="123"/>
        <v>world music</v>
      </c>
      <c r="S969" s="10">
        <f t="shared" si="124"/>
        <v>41005.208333333336</v>
      </c>
      <c r="T969" s="10">
        <f t="shared" si="125"/>
        <v>41042.208333333336</v>
      </c>
      <c r="U969" t="str">
        <f t="shared" si="126"/>
        <v>Apr</v>
      </c>
      <c r="V969">
        <f t="shared" si="127"/>
        <v>2012</v>
      </c>
    </row>
    <row r="970" spans="1:22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120"/>
        <v>338.20833333333337</v>
      </c>
      <c r="P970" s="6">
        <f t="shared" si="121"/>
        <v>71.201754385964918</v>
      </c>
      <c r="Q970" t="str">
        <f t="shared" si="122"/>
        <v>food</v>
      </c>
      <c r="R970" t="str">
        <f t="shared" si="123"/>
        <v>food trucks</v>
      </c>
      <c r="S970" s="10">
        <f t="shared" si="124"/>
        <v>40544.25</v>
      </c>
      <c r="T970" s="10">
        <f t="shared" si="125"/>
        <v>40559.25</v>
      </c>
      <c r="U970" t="str">
        <f t="shared" si="126"/>
        <v>Jan</v>
      </c>
      <c r="V970">
        <f t="shared" si="127"/>
        <v>2011</v>
      </c>
    </row>
    <row r="971" spans="1:22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120"/>
        <v>108.22784810126582</v>
      </c>
      <c r="P971" s="6">
        <f t="shared" si="121"/>
        <v>91.935483870967744</v>
      </c>
      <c r="Q971" t="str">
        <f t="shared" si="122"/>
        <v>theater</v>
      </c>
      <c r="R971" t="str">
        <f t="shared" si="123"/>
        <v>plays</v>
      </c>
      <c r="S971" s="10">
        <f t="shared" si="124"/>
        <v>43821.25</v>
      </c>
      <c r="T971" s="10">
        <f t="shared" si="125"/>
        <v>43828.25</v>
      </c>
      <c r="U971" t="str">
        <f t="shared" si="126"/>
        <v>Dec</v>
      </c>
      <c r="V971">
        <f t="shared" si="127"/>
        <v>2019</v>
      </c>
    </row>
    <row r="972" spans="1:22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120"/>
        <v>60.757639620653315</v>
      </c>
      <c r="P972" s="6">
        <f t="shared" si="121"/>
        <v>97.069023569023571</v>
      </c>
      <c r="Q972" t="str">
        <f t="shared" si="122"/>
        <v>theater</v>
      </c>
      <c r="R972" t="str">
        <f t="shared" si="123"/>
        <v>plays</v>
      </c>
      <c r="S972" s="10">
        <f t="shared" si="124"/>
        <v>40672.208333333336</v>
      </c>
      <c r="T972" s="10">
        <f t="shared" si="125"/>
        <v>40673.208333333336</v>
      </c>
      <c r="U972" t="str">
        <f t="shared" si="126"/>
        <v>May</v>
      </c>
      <c r="V972">
        <f t="shared" si="127"/>
        <v>2011</v>
      </c>
    </row>
    <row r="973" spans="1:22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120"/>
        <v>27.725490196078432</v>
      </c>
      <c r="P973" s="6">
        <f t="shared" si="121"/>
        <v>58.916666666666664</v>
      </c>
      <c r="Q973" t="str">
        <f t="shared" si="122"/>
        <v>film &amp; video</v>
      </c>
      <c r="R973" t="str">
        <f t="shared" si="123"/>
        <v>television</v>
      </c>
      <c r="S973" s="10">
        <f t="shared" si="124"/>
        <v>41555.208333333336</v>
      </c>
      <c r="T973" s="10">
        <f t="shared" si="125"/>
        <v>41561.208333333336</v>
      </c>
      <c r="U973" t="str">
        <f t="shared" si="126"/>
        <v>Oct</v>
      </c>
      <c r="V973">
        <f t="shared" si="127"/>
        <v>2013</v>
      </c>
    </row>
    <row r="974" spans="1:22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120"/>
        <v>228.3934426229508</v>
      </c>
      <c r="P974" s="6">
        <f t="shared" si="121"/>
        <v>58.015466983938133</v>
      </c>
      <c r="Q974" t="str">
        <f t="shared" si="122"/>
        <v>technology</v>
      </c>
      <c r="R974" t="str">
        <f t="shared" si="123"/>
        <v>web</v>
      </c>
      <c r="S974" s="10">
        <f t="shared" si="124"/>
        <v>41792.208333333336</v>
      </c>
      <c r="T974" s="10">
        <f t="shared" si="125"/>
        <v>41801.208333333336</v>
      </c>
      <c r="U974" t="str">
        <f t="shared" si="126"/>
        <v>Jun</v>
      </c>
      <c r="V974">
        <f t="shared" si="127"/>
        <v>2014</v>
      </c>
    </row>
    <row r="975" spans="1:22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120"/>
        <v>21.615194054500414</v>
      </c>
      <c r="P975" s="6">
        <f t="shared" si="121"/>
        <v>103.87301587301587</v>
      </c>
      <c r="Q975" t="str">
        <f t="shared" si="122"/>
        <v>theater</v>
      </c>
      <c r="R975" t="str">
        <f t="shared" si="123"/>
        <v>plays</v>
      </c>
      <c r="S975" s="10">
        <f t="shared" si="124"/>
        <v>40522.25</v>
      </c>
      <c r="T975" s="10">
        <f t="shared" si="125"/>
        <v>40524.25</v>
      </c>
      <c r="U975" t="str">
        <f t="shared" si="126"/>
        <v>Dec</v>
      </c>
      <c r="V975">
        <f t="shared" si="127"/>
        <v>2010</v>
      </c>
    </row>
    <row r="976" spans="1:22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120"/>
        <v>373.875</v>
      </c>
      <c r="P976" s="6">
        <f t="shared" si="121"/>
        <v>93.46875</v>
      </c>
      <c r="Q976" t="str">
        <f t="shared" si="122"/>
        <v>music</v>
      </c>
      <c r="R976" t="str">
        <f t="shared" si="123"/>
        <v>indie rock</v>
      </c>
      <c r="S976" s="10">
        <f t="shared" si="124"/>
        <v>41412.208333333336</v>
      </c>
      <c r="T976" s="10">
        <f t="shared" si="125"/>
        <v>41413.208333333336</v>
      </c>
      <c r="U976" t="str">
        <f t="shared" si="126"/>
        <v>May</v>
      </c>
      <c r="V976">
        <f t="shared" si="127"/>
        <v>2013</v>
      </c>
    </row>
    <row r="977" spans="1:22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120"/>
        <v>154.92592592592592</v>
      </c>
      <c r="P977" s="6">
        <f t="shared" si="121"/>
        <v>61.970370370370368</v>
      </c>
      <c r="Q977" t="str">
        <f t="shared" si="122"/>
        <v>theater</v>
      </c>
      <c r="R977" t="str">
        <f t="shared" si="123"/>
        <v>plays</v>
      </c>
      <c r="S977" s="10">
        <f t="shared" si="124"/>
        <v>42337.25</v>
      </c>
      <c r="T977" s="10">
        <f t="shared" si="125"/>
        <v>42376.25</v>
      </c>
      <c r="U977" t="str">
        <f t="shared" si="126"/>
        <v>Nov</v>
      </c>
      <c r="V977">
        <f t="shared" si="127"/>
        <v>2015</v>
      </c>
    </row>
    <row r="978" spans="1:22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120"/>
        <v>322.14999999999998</v>
      </c>
      <c r="P978" s="6">
        <f t="shared" si="121"/>
        <v>92.042857142857144</v>
      </c>
      <c r="Q978" t="str">
        <f t="shared" si="122"/>
        <v>theater</v>
      </c>
      <c r="R978" t="str">
        <f t="shared" si="123"/>
        <v>plays</v>
      </c>
      <c r="S978" s="10">
        <f t="shared" si="124"/>
        <v>40571.25</v>
      </c>
      <c r="T978" s="10">
        <f t="shared" si="125"/>
        <v>40577.25</v>
      </c>
      <c r="U978" t="str">
        <f t="shared" si="126"/>
        <v>Jan</v>
      </c>
      <c r="V978">
        <f t="shared" si="127"/>
        <v>2011</v>
      </c>
    </row>
    <row r="979" spans="1:22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120"/>
        <v>73.957142857142856</v>
      </c>
      <c r="P979" s="6">
        <f t="shared" si="121"/>
        <v>77.268656716417908</v>
      </c>
      <c r="Q979" t="str">
        <f t="shared" si="122"/>
        <v>food</v>
      </c>
      <c r="R979" t="str">
        <f t="shared" si="123"/>
        <v>food trucks</v>
      </c>
      <c r="S979" s="10">
        <f t="shared" si="124"/>
        <v>43138.25</v>
      </c>
      <c r="T979" s="10">
        <f t="shared" si="125"/>
        <v>43170.25</v>
      </c>
      <c r="U979" t="str">
        <f t="shared" si="126"/>
        <v>Feb</v>
      </c>
      <c r="V979">
        <f t="shared" si="127"/>
        <v>2018</v>
      </c>
    </row>
    <row r="980" spans="1:22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120"/>
        <v>864.1</v>
      </c>
      <c r="P980" s="6">
        <f t="shared" si="121"/>
        <v>93.923913043478265</v>
      </c>
      <c r="Q980" t="str">
        <f t="shared" si="122"/>
        <v>games</v>
      </c>
      <c r="R980" t="str">
        <f t="shared" si="123"/>
        <v>video games</v>
      </c>
      <c r="S980" s="10">
        <f t="shared" si="124"/>
        <v>42686.25</v>
      </c>
      <c r="T980" s="10">
        <f t="shared" si="125"/>
        <v>42708.25</v>
      </c>
      <c r="U980" t="str">
        <f t="shared" si="126"/>
        <v>Nov</v>
      </c>
      <c r="V980">
        <f t="shared" si="127"/>
        <v>2016</v>
      </c>
    </row>
    <row r="981" spans="1:22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120"/>
        <v>143.26245847176079</v>
      </c>
      <c r="P981" s="6">
        <f t="shared" si="121"/>
        <v>84.969458128078813</v>
      </c>
      <c r="Q981" t="str">
        <f t="shared" si="122"/>
        <v>theater</v>
      </c>
      <c r="R981" t="str">
        <f t="shared" si="123"/>
        <v>plays</v>
      </c>
      <c r="S981" s="10">
        <f t="shared" si="124"/>
        <v>42078.208333333328</v>
      </c>
      <c r="T981" s="10">
        <f t="shared" si="125"/>
        <v>42084.208333333328</v>
      </c>
      <c r="U981" t="str">
        <f t="shared" si="126"/>
        <v>Mar</v>
      </c>
      <c r="V981">
        <f t="shared" si="127"/>
        <v>2015</v>
      </c>
    </row>
    <row r="982" spans="1:22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120"/>
        <v>40.281762295081968</v>
      </c>
      <c r="P982" s="6">
        <f t="shared" si="121"/>
        <v>105.97035040431267</v>
      </c>
      <c r="Q982" t="str">
        <f t="shared" si="122"/>
        <v>publishing</v>
      </c>
      <c r="R982" t="str">
        <f t="shared" si="123"/>
        <v>nonfiction</v>
      </c>
      <c r="S982" s="10">
        <f t="shared" si="124"/>
        <v>42307.208333333328</v>
      </c>
      <c r="T982" s="10">
        <f t="shared" si="125"/>
        <v>42312.25</v>
      </c>
      <c r="U982" t="str">
        <f t="shared" si="126"/>
        <v>Oct</v>
      </c>
      <c r="V982">
        <f t="shared" si="127"/>
        <v>2015</v>
      </c>
    </row>
    <row r="983" spans="1:22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120"/>
        <v>178.22388059701493</v>
      </c>
      <c r="P983" s="6">
        <f t="shared" si="121"/>
        <v>36.969040247678016</v>
      </c>
      <c r="Q983" t="str">
        <f t="shared" si="122"/>
        <v>technology</v>
      </c>
      <c r="R983" t="str">
        <f t="shared" si="123"/>
        <v>web</v>
      </c>
      <c r="S983" s="10">
        <f t="shared" si="124"/>
        <v>43094.25</v>
      </c>
      <c r="T983" s="10">
        <f t="shared" si="125"/>
        <v>43127.25</v>
      </c>
      <c r="U983" t="str">
        <f t="shared" si="126"/>
        <v>Dec</v>
      </c>
      <c r="V983">
        <f t="shared" si="127"/>
        <v>2017</v>
      </c>
    </row>
    <row r="984" spans="1:22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120"/>
        <v>84.930555555555557</v>
      </c>
      <c r="P984" s="6">
        <f t="shared" si="121"/>
        <v>81.533333333333331</v>
      </c>
      <c r="Q984" t="str">
        <f t="shared" si="122"/>
        <v>film &amp; video</v>
      </c>
      <c r="R984" t="str">
        <f t="shared" si="123"/>
        <v>documentary</v>
      </c>
      <c r="S984" s="10">
        <f t="shared" si="124"/>
        <v>40743.208333333336</v>
      </c>
      <c r="T984" s="10">
        <f t="shared" si="125"/>
        <v>40745.208333333336</v>
      </c>
      <c r="U984" t="str">
        <f t="shared" si="126"/>
        <v>Jul</v>
      </c>
      <c r="V984">
        <f t="shared" si="127"/>
        <v>2011</v>
      </c>
    </row>
    <row r="985" spans="1:22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120"/>
        <v>145.93648334624322</v>
      </c>
      <c r="P985" s="6">
        <f t="shared" si="121"/>
        <v>80.999140154772135</v>
      </c>
      <c r="Q985" t="str">
        <f t="shared" si="122"/>
        <v>film &amp; video</v>
      </c>
      <c r="R985" t="str">
        <f t="shared" si="123"/>
        <v>documentary</v>
      </c>
      <c r="S985" s="10">
        <f t="shared" si="124"/>
        <v>43681.208333333328</v>
      </c>
      <c r="T985" s="10">
        <f t="shared" si="125"/>
        <v>43696.208333333328</v>
      </c>
      <c r="U985" t="str">
        <f t="shared" si="126"/>
        <v>Aug</v>
      </c>
      <c r="V985">
        <f t="shared" si="127"/>
        <v>2019</v>
      </c>
    </row>
    <row r="986" spans="1:22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120"/>
        <v>152.46153846153848</v>
      </c>
      <c r="P986" s="6">
        <f t="shared" si="121"/>
        <v>26.010498687664043</v>
      </c>
      <c r="Q986" t="str">
        <f t="shared" si="122"/>
        <v>theater</v>
      </c>
      <c r="R986" t="str">
        <f t="shared" si="123"/>
        <v>plays</v>
      </c>
      <c r="S986" s="10">
        <f t="shared" si="124"/>
        <v>43716.208333333328</v>
      </c>
      <c r="T986" s="10">
        <f t="shared" si="125"/>
        <v>43742.208333333328</v>
      </c>
      <c r="U986" t="str">
        <f t="shared" si="126"/>
        <v>Sep</v>
      </c>
      <c r="V986">
        <f t="shared" si="127"/>
        <v>2019</v>
      </c>
    </row>
    <row r="987" spans="1:22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120"/>
        <v>67.129542790152414</v>
      </c>
      <c r="P987" s="6">
        <f t="shared" si="121"/>
        <v>25.998410896708286</v>
      </c>
      <c r="Q987" t="str">
        <f t="shared" si="122"/>
        <v>music</v>
      </c>
      <c r="R987" t="str">
        <f t="shared" si="123"/>
        <v>rock</v>
      </c>
      <c r="S987" s="10">
        <f t="shared" si="124"/>
        <v>41614.25</v>
      </c>
      <c r="T987" s="10">
        <f t="shared" si="125"/>
        <v>41640.25</v>
      </c>
      <c r="U987" t="str">
        <f t="shared" si="126"/>
        <v>Dec</v>
      </c>
      <c r="V987">
        <f t="shared" si="127"/>
        <v>2013</v>
      </c>
    </row>
    <row r="988" spans="1:22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120"/>
        <v>40.307692307692307</v>
      </c>
      <c r="P988" s="6">
        <f t="shared" si="121"/>
        <v>34.173913043478258</v>
      </c>
      <c r="Q988" t="str">
        <f t="shared" si="122"/>
        <v>music</v>
      </c>
      <c r="R988" t="str">
        <f t="shared" si="123"/>
        <v>rock</v>
      </c>
      <c r="S988" s="10">
        <f t="shared" si="124"/>
        <v>40638.208333333336</v>
      </c>
      <c r="T988" s="10">
        <f t="shared" si="125"/>
        <v>40652.208333333336</v>
      </c>
      <c r="U988" t="str">
        <f t="shared" si="126"/>
        <v>Apr</v>
      </c>
      <c r="V988">
        <f t="shared" si="127"/>
        <v>2011</v>
      </c>
    </row>
    <row r="989" spans="1:22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120"/>
        <v>216.79032258064518</v>
      </c>
      <c r="P989" s="6">
        <f t="shared" si="121"/>
        <v>28.002083333333335</v>
      </c>
      <c r="Q989" t="str">
        <f t="shared" si="122"/>
        <v>film &amp; video</v>
      </c>
      <c r="R989" t="str">
        <f t="shared" si="123"/>
        <v>documentary</v>
      </c>
      <c r="S989" s="10">
        <f t="shared" si="124"/>
        <v>42852.208333333328</v>
      </c>
      <c r="T989" s="10">
        <f t="shared" si="125"/>
        <v>42866.208333333328</v>
      </c>
      <c r="U989" t="str">
        <f t="shared" si="126"/>
        <v>Apr</v>
      </c>
      <c r="V989">
        <f t="shared" si="127"/>
        <v>2017</v>
      </c>
    </row>
    <row r="990" spans="1:22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120"/>
        <v>52.117021276595743</v>
      </c>
      <c r="P990" s="6">
        <f t="shared" si="121"/>
        <v>76.546875</v>
      </c>
      <c r="Q990" t="str">
        <f t="shared" si="122"/>
        <v>publishing</v>
      </c>
      <c r="R990" t="str">
        <f t="shared" si="123"/>
        <v>radio &amp; podcasts</v>
      </c>
      <c r="S990" s="10">
        <f t="shared" si="124"/>
        <v>42686.25</v>
      </c>
      <c r="T990" s="10">
        <f t="shared" si="125"/>
        <v>42707.25</v>
      </c>
      <c r="U990" t="str">
        <f t="shared" si="126"/>
        <v>Nov</v>
      </c>
      <c r="V990">
        <f t="shared" si="127"/>
        <v>2016</v>
      </c>
    </row>
    <row r="991" spans="1:22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120"/>
        <v>499.58333333333337</v>
      </c>
      <c r="P991" s="6">
        <f t="shared" si="121"/>
        <v>53.053097345132741</v>
      </c>
      <c r="Q991" t="str">
        <f t="shared" si="122"/>
        <v>publishing</v>
      </c>
      <c r="R991" t="str">
        <f t="shared" si="123"/>
        <v>translations</v>
      </c>
      <c r="S991" s="10">
        <f t="shared" si="124"/>
        <v>43571.208333333328</v>
      </c>
      <c r="T991" s="10">
        <f t="shared" si="125"/>
        <v>43576.208333333328</v>
      </c>
      <c r="U991" t="str">
        <f t="shared" si="126"/>
        <v>Apr</v>
      </c>
      <c r="V991">
        <f t="shared" si="127"/>
        <v>2019</v>
      </c>
    </row>
    <row r="992" spans="1:22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120"/>
        <v>87.679487179487182</v>
      </c>
      <c r="P992" s="6">
        <f t="shared" si="121"/>
        <v>106.859375</v>
      </c>
      <c r="Q992" t="str">
        <f t="shared" si="122"/>
        <v>film &amp; video</v>
      </c>
      <c r="R992" t="str">
        <f t="shared" si="123"/>
        <v>drama</v>
      </c>
      <c r="S992" s="10">
        <f t="shared" si="124"/>
        <v>42432.25</v>
      </c>
      <c r="T992" s="10">
        <f t="shared" si="125"/>
        <v>42454.208333333328</v>
      </c>
      <c r="U992" t="str">
        <f t="shared" si="126"/>
        <v>Mar</v>
      </c>
      <c r="V992">
        <f t="shared" si="127"/>
        <v>2016</v>
      </c>
    </row>
    <row r="993" spans="1:22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120"/>
        <v>113.17346938775511</v>
      </c>
      <c r="P993" s="6">
        <f t="shared" si="121"/>
        <v>46.020746887966808</v>
      </c>
      <c r="Q993" t="str">
        <f t="shared" si="122"/>
        <v>music</v>
      </c>
      <c r="R993" t="str">
        <f t="shared" si="123"/>
        <v>rock</v>
      </c>
      <c r="S993" s="10">
        <f t="shared" si="124"/>
        <v>41907.208333333336</v>
      </c>
      <c r="T993" s="10">
        <f t="shared" si="125"/>
        <v>41911.208333333336</v>
      </c>
      <c r="U993" t="str">
        <f t="shared" si="126"/>
        <v>Sep</v>
      </c>
      <c r="V993">
        <f t="shared" si="127"/>
        <v>2014</v>
      </c>
    </row>
    <row r="994" spans="1:22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120"/>
        <v>426.54838709677421</v>
      </c>
      <c r="P994" s="6">
        <f t="shared" si="121"/>
        <v>100.17424242424242</v>
      </c>
      <c r="Q994" t="str">
        <f t="shared" si="122"/>
        <v>film &amp; video</v>
      </c>
      <c r="R994" t="str">
        <f t="shared" si="123"/>
        <v>drama</v>
      </c>
      <c r="S994" s="10">
        <f t="shared" si="124"/>
        <v>43227.208333333328</v>
      </c>
      <c r="T994" s="10">
        <f t="shared" si="125"/>
        <v>43241.208333333328</v>
      </c>
      <c r="U994" t="str">
        <f t="shared" si="126"/>
        <v>May</v>
      </c>
      <c r="V994">
        <f t="shared" si="127"/>
        <v>2018</v>
      </c>
    </row>
    <row r="995" spans="1:22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120"/>
        <v>77.632653061224488</v>
      </c>
      <c r="P995" s="6">
        <f t="shared" si="121"/>
        <v>101.44</v>
      </c>
      <c r="Q995" t="str">
        <f t="shared" si="122"/>
        <v>photography</v>
      </c>
      <c r="R995" t="str">
        <f t="shared" si="123"/>
        <v>photography books</v>
      </c>
      <c r="S995" s="10">
        <f t="shared" si="124"/>
        <v>42362.25</v>
      </c>
      <c r="T995" s="10">
        <f t="shared" si="125"/>
        <v>42379.25</v>
      </c>
      <c r="U995" t="str">
        <f t="shared" si="126"/>
        <v>Dec</v>
      </c>
      <c r="V995">
        <f t="shared" si="127"/>
        <v>2015</v>
      </c>
    </row>
    <row r="996" spans="1:22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120"/>
        <v>52.496810772501767</v>
      </c>
      <c r="P996" s="6">
        <f t="shared" si="121"/>
        <v>87.972684085510693</v>
      </c>
      <c r="Q996" t="str">
        <f t="shared" si="122"/>
        <v>publishing</v>
      </c>
      <c r="R996" t="str">
        <f t="shared" si="123"/>
        <v>translations</v>
      </c>
      <c r="S996" s="10">
        <f t="shared" si="124"/>
        <v>41929.208333333336</v>
      </c>
      <c r="T996" s="10">
        <f t="shared" si="125"/>
        <v>41935.208333333336</v>
      </c>
      <c r="U996" t="str">
        <f t="shared" si="126"/>
        <v>Oct</v>
      </c>
      <c r="V996">
        <f t="shared" si="127"/>
        <v>2014</v>
      </c>
    </row>
    <row r="997" spans="1:22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120"/>
        <v>157.46762589928059</v>
      </c>
      <c r="P997" s="6">
        <f t="shared" si="121"/>
        <v>74.995594713656388</v>
      </c>
      <c r="Q997" t="str">
        <f t="shared" si="122"/>
        <v>food</v>
      </c>
      <c r="R997" t="str">
        <f t="shared" si="123"/>
        <v>food trucks</v>
      </c>
      <c r="S997" s="10">
        <f t="shared" si="124"/>
        <v>43408.208333333328</v>
      </c>
      <c r="T997" s="10">
        <f t="shared" si="125"/>
        <v>43437.25</v>
      </c>
      <c r="U997" t="str">
        <f t="shared" si="126"/>
        <v>Nov</v>
      </c>
      <c r="V997">
        <f t="shared" si="127"/>
        <v>2018</v>
      </c>
    </row>
    <row r="998" spans="1:22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120"/>
        <v>72.939393939393938</v>
      </c>
      <c r="P998" s="6">
        <f t="shared" si="121"/>
        <v>42.982142857142854</v>
      </c>
      <c r="Q998" t="str">
        <f t="shared" si="122"/>
        <v>theater</v>
      </c>
      <c r="R998" t="str">
        <f t="shared" si="123"/>
        <v>plays</v>
      </c>
      <c r="S998" s="10">
        <f t="shared" si="124"/>
        <v>41276.25</v>
      </c>
      <c r="T998" s="10">
        <f t="shared" si="125"/>
        <v>41306.25</v>
      </c>
      <c r="U998" t="str">
        <f t="shared" si="126"/>
        <v>Jan</v>
      </c>
      <c r="V998">
        <f t="shared" si="127"/>
        <v>2013</v>
      </c>
    </row>
    <row r="999" spans="1:22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120"/>
        <v>60.565789473684205</v>
      </c>
      <c r="P999" s="6">
        <f t="shared" si="121"/>
        <v>33.115107913669064</v>
      </c>
      <c r="Q999" t="str">
        <f t="shared" si="122"/>
        <v>theater</v>
      </c>
      <c r="R999" t="str">
        <f t="shared" si="123"/>
        <v>plays</v>
      </c>
      <c r="S999" s="10">
        <f t="shared" si="124"/>
        <v>41659.25</v>
      </c>
      <c r="T999" s="10">
        <f t="shared" si="125"/>
        <v>41664.25</v>
      </c>
      <c r="U999" t="str">
        <f t="shared" si="126"/>
        <v>Jan</v>
      </c>
      <c r="V999">
        <f t="shared" si="127"/>
        <v>2014</v>
      </c>
    </row>
    <row r="1000" spans="1:22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120"/>
        <v>56.791291291291287</v>
      </c>
      <c r="P1000" s="6">
        <f t="shared" si="121"/>
        <v>101.13101604278074</v>
      </c>
      <c r="Q1000" t="str">
        <f t="shared" si="122"/>
        <v>music</v>
      </c>
      <c r="R1000" t="str">
        <f t="shared" si="123"/>
        <v>indie rock</v>
      </c>
      <c r="S1000" s="10">
        <f t="shared" si="124"/>
        <v>40220.25</v>
      </c>
      <c r="T1000" s="10">
        <f t="shared" si="125"/>
        <v>40234.25</v>
      </c>
      <c r="U1000" t="str">
        <f t="shared" si="126"/>
        <v>Feb</v>
      </c>
      <c r="V1000">
        <f t="shared" si="127"/>
        <v>2010</v>
      </c>
    </row>
    <row r="1001" spans="1:22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120"/>
        <v>56.542754275427541</v>
      </c>
      <c r="P1001" s="6">
        <f t="shared" si="121"/>
        <v>55.98841354723708</v>
      </c>
      <c r="Q1001" t="str">
        <f t="shared" si="122"/>
        <v>food</v>
      </c>
      <c r="R1001" t="str">
        <f t="shared" si="123"/>
        <v>food trucks</v>
      </c>
      <c r="S1001" s="10">
        <f t="shared" si="124"/>
        <v>42550.208333333328</v>
      </c>
      <c r="T1001" s="10">
        <f t="shared" si="125"/>
        <v>42557.208333333328</v>
      </c>
      <c r="U1001" t="str">
        <f t="shared" si="126"/>
        <v>Jun</v>
      </c>
      <c r="V1001">
        <f t="shared" si="127"/>
        <v>2016</v>
      </c>
    </row>
  </sheetData>
  <conditionalFormatting sqref="F1:F1048576">
    <cfRule type="containsText" dxfId="3" priority="2" operator="containsText" text="cancel">
      <formula>NOT(ISERROR(SEARCH("cancel",F1)))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fail">
      <formula>NOT(ISERROR(SEARCH("fail",F1)))</formula>
    </cfRule>
    <cfRule type="containsText" dxfId="0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477B-8355-AB4A-B724-0E85F323C3FE}">
  <dimension ref="A2:F15"/>
  <sheetViews>
    <sheetView workbookViewId="0">
      <selection activeCell="Z23" sqref="Z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3.1640625" bestFit="1" customWidth="1"/>
    <col min="8" max="8" width="4.1640625" bestFit="1" customWidth="1"/>
    <col min="9" max="9" width="10.83203125" bestFit="1" customWidth="1"/>
    <col min="10" max="10" width="8" bestFit="1" customWidth="1"/>
    <col min="11" max="11" width="3.33203125" bestFit="1" customWidth="1"/>
    <col min="12" max="12" width="3.5" bestFit="1" customWidth="1"/>
    <col min="13" max="14" width="3.6640625" bestFit="1" customWidth="1"/>
    <col min="15" max="15" width="2.6640625" bestFit="1" customWidth="1"/>
    <col min="16" max="16" width="3.5" bestFit="1" customWidth="1"/>
    <col min="17" max="17" width="10.5" bestFit="1" customWidth="1"/>
    <col min="18" max="18" width="6.332031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2.6640625" bestFit="1" customWidth="1"/>
    <col min="31" max="31" width="3.5" bestFit="1" customWidth="1"/>
    <col min="32" max="32" width="14.1640625" bestFit="1" customWidth="1"/>
    <col min="33" max="33" width="10.83203125" bestFit="1" customWidth="1"/>
    <col min="34" max="34" width="9.5" bestFit="1" customWidth="1"/>
    <col min="35" max="35" width="8.1640625" bestFit="1" customWidth="1"/>
  </cols>
  <sheetData>
    <row r="2" spans="1:6" x14ac:dyDescent="0.2">
      <c r="A2" s="8" t="s">
        <v>6</v>
      </c>
      <c r="B2" t="s">
        <v>2066</v>
      </c>
    </row>
    <row r="4" spans="1:6" x14ac:dyDescent="0.2">
      <c r="A4" s="8" t="s">
        <v>2095</v>
      </c>
      <c r="B4" s="8" t="s">
        <v>2067</v>
      </c>
    </row>
    <row r="5" spans="1:6" x14ac:dyDescent="0.2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2041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">
      <c r="A7" s="9" t="s">
        <v>2033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">
      <c r="A8" s="9" t="s">
        <v>2050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">
      <c r="A9" s="9" t="s">
        <v>2064</v>
      </c>
      <c r="B9" s="7"/>
      <c r="C9" s="7"/>
      <c r="D9" s="7"/>
      <c r="E9" s="7">
        <v>4</v>
      </c>
      <c r="F9" s="7">
        <v>4</v>
      </c>
    </row>
    <row r="10" spans="1:6" x14ac:dyDescent="0.2">
      <c r="A10" s="9" t="s">
        <v>2035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">
      <c r="A11" s="9" t="s">
        <v>2054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">
      <c r="A12" s="9" t="s">
        <v>2047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">
      <c r="A13" s="9" t="s">
        <v>2037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">
      <c r="A14" s="9" t="s">
        <v>2039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">
      <c r="A15" s="9" t="s">
        <v>2068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93E7-C58F-7B4E-A4DE-0959F76153A6}">
  <dimension ref="A2:F30"/>
  <sheetViews>
    <sheetView workbookViewId="0">
      <selection activeCell="G39" sqref="G3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9.5" bestFit="1" customWidth="1"/>
    <col min="8" max="8" width="10.33203125" bestFit="1" customWidth="1"/>
    <col min="9" max="9" width="14.1640625" bestFit="1" customWidth="1"/>
    <col min="10" max="10" width="5.83203125" bestFit="1" customWidth="1"/>
    <col min="11" max="11" width="4.1640625" bestFit="1" customWidth="1"/>
    <col min="12" max="12" width="9.5" bestFit="1" customWidth="1"/>
    <col min="13" max="13" width="16.83203125" bestFit="1" customWidth="1"/>
    <col min="14" max="14" width="8.6640625" bestFit="1" customWidth="1"/>
    <col min="15" max="15" width="5.83203125" bestFit="1" customWidth="1"/>
    <col min="16" max="16" width="4.1640625" bestFit="1" customWidth="1"/>
    <col min="17" max="17" width="9.5" bestFit="1" customWidth="1"/>
    <col min="18" max="18" width="11.1640625" bestFit="1" customWidth="1"/>
    <col min="19" max="19" width="14.6640625" bestFit="1" customWidth="1"/>
    <col min="20" max="20" width="9.5" bestFit="1" customWidth="1"/>
    <col min="21" max="21" width="17.33203125" bestFit="1" customWidth="1"/>
    <col min="22" max="22" width="8.5" bestFit="1" customWidth="1"/>
    <col min="23" max="23" width="5.83203125" bestFit="1" customWidth="1"/>
    <col min="24" max="24" width="9.5" bestFit="1" customWidth="1"/>
    <col min="25" max="25" width="11" bestFit="1" customWidth="1"/>
    <col min="26" max="26" width="12.5" bestFit="1" customWidth="1"/>
    <col min="27" max="27" width="5.83203125" bestFit="1" customWidth="1"/>
    <col min="28" max="28" width="9.5" bestFit="1" customWidth="1"/>
    <col min="29" max="29" width="15" bestFit="1" customWidth="1"/>
    <col min="30" max="30" width="11.33203125" bestFit="1" customWidth="1"/>
    <col min="31" max="31" width="5.83203125" bestFit="1" customWidth="1"/>
    <col min="32" max="32" width="9.5" bestFit="1" customWidth="1"/>
    <col min="33" max="33" width="13.83203125" bestFit="1" customWidth="1"/>
    <col min="34" max="34" width="8.33203125" bestFit="1" customWidth="1"/>
    <col min="35" max="35" width="5.83203125" bestFit="1" customWidth="1"/>
    <col min="36" max="36" width="9.5" bestFit="1" customWidth="1"/>
    <col min="37" max="37" width="9" bestFit="1" customWidth="1"/>
    <col min="38" max="38" width="8.1640625" bestFit="1" customWidth="1"/>
    <col min="39" max="39" width="9.5" bestFit="1" customWidth="1"/>
    <col min="40" max="40" width="10.6640625" bestFit="1" customWidth="1"/>
    <col min="41" max="41" width="15" bestFit="1" customWidth="1"/>
    <col min="42" max="42" width="4.1640625" bestFit="1" customWidth="1"/>
    <col min="43" max="43" width="9.5" bestFit="1" customWidth="1"/>
    <col min="44" max="44" width="17.6640625" bestFit="1" customWidth="1"/>
    <col min="45" max="45" width="11.5" bestFit="1" customWidth="1"/>
    <col min="46" max="46" width="5.83203125" bestFit="1" customWidth="1"/>
    <col min="47" max="47" width="4.1640625" bestFit="1" customWidth="1"/>
    <col min="48" max="48" width="9.5" bestFit="1" customWidth="1"/>
    <col min="49" max="49" width="14" bestFit="1" customWidth="1"/>
    <col min="50" max="50" width="19.1640625" bestFit="1" customWidth="1"/>
    <col min="51" max="51" width="5.83203125" bestFit="1" customWidth="1"/>
    <col min="52" max="52" width="4.1640625" bestFit="1" customWidth="1"/>
    <col min="53" max="53" width="9.5" bestFit="1" customWidth="1"/>
    <col min="54" max="54" width="21.83203125" bestFit="1" customWidth="1"/>
    <col min="55" max="55" width="8.33203125" bestFit="1" customWidth="1"/>
    <col min="56" max="56" width="5.83203125" bestFit="1" customWidth="1"/>
    <col min="57" max="57" width="4.1640625" bestFit="1" customWidth="1"/>
    <col min="58" max="58" width="9.5" bestFit="1" customWidth="1"/>
    <col min="59" max="59" width="10.1640625" bestFit="1" customWidth="1"/>
    <col min="60" max="60" width="17" bestFit="1" customWidth="1"/>
    <col min="61" max="61" width="9.5" bestFit="1" customWidth="1"/>
    <col min="62" max="62" width="19.6640625" bestFit="1" customWidth="1"/>
    <col min="63" max="63" width="8.33203125" bestFit="1" customWidth="1"/>
    <col min="64" max="64" width="5.83203125" bestFit="1" customWidth="1"/>
    <col min="65" max="65" width="9.5" bestFit="1" customWidth="1"/>
    <col min="66" max="66" width="9.33203125" bestFit="1" customWidth="1"/>
    <col min="67" max="67" width="15" bestFit="1" customWidth="1"/>
    <col min="68" max="68" width="9.5" bestFit="1" customWidth="1"/>
    <col min="69" max="69" width="17.6640625" bestFit="1" customWidth="1"/>
    <col min="70" max="70" width="8.33203125" bestFit="1" customWidth="1"/>
    <col min="71" max="71" width="5.83203125" bestFit="1" customWidth="1"/>
    <col min="72" max="72" width="4.1640625" bestFit="1" customWidth="1"/>
    <col min="73" max="73" width="9.5" bestFit="1" customWidth="1"/>
    <col min="74" max="74" width="10.83203125" bestFit="1" customWidth="1"/>
    <col min="75" max="75" width="11.33203125" bestFit="1" customWidth="1"/>
    <col min="76" max="76" width="5.83203125" bestFit="1" customWidth="1"/>
    <col min="77" max="77" width="9.5" bestFit="1" customWidth="1"/>
    <col min="78" max="78" width="13.83203125" bestFit="1" customWidth="1"/>
    <col min="79" max="79" width="13" bestFit="1" customWidth="1"/>
    <col min="80" max="80" width="9.5" bestFit="1" customWidth="1"/>
    <col min="81" max="81" width="15.5" bestFit="1" customWidth="1"/>
    <col min="82" max="82" width="13.83203125" bestFit="1" customWidth="1"/>
    <col min="83" max="83" width="5.83203125" bestFit="1" customWidth="1"/>
    <col min="84" max="84" width="4.1640625" bestFit="1" customWidth="1"/>
    <col min="85" max="85" width="9.5" bestFit="1" customWidth="1"/>
    <col min="86" max="86" width="16.5" bestFit="1" customWidth="1"/>
    <col min="87" max="87" width="11.83203125" bestFit="1" customWidth="1"/>
    <col min="88" max="88" width="4.1640625" bestFit="1" customWidth="1"/>
    <col min="89" max="89" width="9.5" bestFit="1" customWidth="1"/>
    <col min="90" max="90" width="14.33203125" bestFit="1" customWidth="1"/>
    <col min="91" max="91" width="8.33203125" bestFit="1" customWidth="1"/>
    <col min="92" max="92" width="5.83203125" bestFit="1" customWidth="1"/>
    <col min="93" max="93" width="4.1640625" bestFit="1" customWidth="1"/>
    <col min="94" max="94" width="9.5" bestFit="1" customWidth="1"/>
    <col min="95" max="95" width="9.33203125" bestFit="1" customWidth="1"/>
    <col min="96" max="96" width="13.33203125" bestFit="1" customWidth="1"/>
    <col min="97" max="97" width="15.83203125" bestFit="1" customWidth="1"/>
    <col min="98" max="98" width="10.83203125" bestFit="1" customWidth="1"/>
    <col min="99" max="99" width="27.1640625" bestFit="1" customWidth="1"/>
    <col min="100" max="100" width="24.33203125" bestFit="1" customWidth="1"/>
    <col min="101" max="101" width="29.6640625" bestFit="1" customWidth="1"/>
    <col min="102" max="102" width="32.33203125" bestFit="1" customWidth="1"/>
    <col min="103" max="103" width="45.33203125" bestFit="1" customWidth="1"/>
    <col min="104" max="104" width="40.1640625" bestFit="1" customWidth="1"/>
    <col min="105" max="105" width="31" bestFit="1" customWidth="1"/>
    <col min="106" max="106" width="31.33203125" bestFit="1" customWidth="1"/>
    <col min="107" max="107" width="29.33203125" bestFit="1" customWidth="1"/>
    <col min="108" max="108" width="25.33203125" bestFit="1" customWidth="1"/>
    <col min="109" max="109" width="33.33203125" bestFit="1" customWidth="1"/>
    <col min="110" max="110" width="33.83203125" bestFit="1" customWidth="1"/>
    <col min="111" max="111" width="32.1640625" bestFit="1" customWidth="1"/>
    <col min="112" max="112" width="27.1640625" bestFit="1" customWidth="1"/>
    <col min="113" max="113" width="24.33203125" bestFit="1" customWidth="1"/>
    <col min="114" max="114" width="27.1640625" bestFit="1" customWidth="1"/>
    <col min="115" max="115" width="29.33203125" bestFit="1" customWidth="1"/>
    <col min="116" max="116" width="25.83203125" bestFit="1" customWidth="1"/>
    <col min="117" max="117" width="29.1640625" bestFit="1" customWidth="1"/>
    <col min="118" max="118" width="31" bestFit="1" customWidth="1"/>
    <col min="119" max="119" width="29.83203125" bestFit="1" customWidth="1"/>
    <col min="120" max="120" width="33.83203125" bestFit="1" customWidth="1"/>
    <col min="121" max="121" width="34.1640625" bestFit="1" customWidth="1"/>
    <col min="122" max="122" width="31.33203125" bestFit="1" customWidth="1"/>
    <col min="123" max="123" width="30.83203125" bestFit="1" customWidth="1"/>
    <col min="124" max="124" width="32.5" bestFit="1" customWidth="1"/>
    <col min="125" max="125" width="30.1640625" bestFit="1" customWidth="1"/>
    <col min="126" max="126" width="30.5" bestFit="1" customWidth="1"/>
    <col min="127" max="127" width="27.1640625" bestFit="1" customWidth="1"/>
    <col min="128" max="128" width="42.33203125" bestFit="1" customWidth="1"/>
    <col min="129" max="129" width="32.83203125" bestFit="1" customWidth="1"/>
    <col min="130" max="130" width="38.5" bestFit="1" customWidth="1"/>
    <col min="131" max="131" width="30" bestFit="1" customWidth="1"/>
    <col min="132" max="132" width="43.1640625" bestFit="1" customWidth="1"/>
    <col min="133" max="133" width="47.33203125" bestFit="1" customWidth="1"/>
    <col min="134" max="134" width="28.5" bestFit="1" customWidth="1"/>
    <col min="135" max="135" width="25.1640625" bestFit="1" customWidth="1"/>
    <col min="136" max="136" width="23.83203125" bestFit="1" customWidth="1"/>
    <col min="137" max="137" width="29.1640625" bestFit="1" customWidth="1"/>
    <col min="138" max="138" width="38" bestFit="1" customWidth="1"/>
    <col min="139" max="140" width="38.5" bestFit="1" customWidth="1"/>
    <col min="141" max="141" width="36.33203125" bestFit="1" customWidth="1"/>
    <col min="142" max="142" width="34.6640625" bestFit="1" customWidth="1"/>
    <col min="143" max="143" width="32.5" bestFit="1" customWidth="1"/>
    <col min="144" max="144" width="37.6640625" bestFit="1" customWidth="1"/>
    <col min="145" max="145" width="38.1640625" bestFit="1" customWidth="1"/>
    <col min="146" max="146" width="36.6640625" bestFit="1" customWidth="1"/>
    <col min="147" max="147" width="32.33203125" bestFit="1" customWidth="1"/>
    <col min="148" max="148" width="32.5" bestFit="1" customWidth="1"/>
    <col min="149" max="149" width="33.6640625" bestFit="1" customWidth="1"/>
    <col min="150" max="150" width="32.83203125" bestFit="1" customWidth="1"/>
    <col min="151" max="151" width="38.83203125" bestFit="1" customWidth="1"/>
    <col min="152" max="152" width="33" bestFit="1" customWidth="1"/>
    <col min="153" max="153" width="29.83203125" bestFit="1" customWidth="1"/>
    <col min="154" max="154" width="38" bestFit="1" customWidth="1"/>
    <col min="155" max="155" width="31.33203125" bestFit="1" customWidth="1"/>
    <col min="156" max="156" width="28.83203125" bestFit="1" customWidth="1"/>
    <col min="157" max="157" width="36.33203125" bestFit="1" customWidth="1"/>
    <col min="158" max="158" width="30.6640625" bestFit="1" customWidth="1"/>
    <col min="159" max="159" width="34.1640625" bestFit="1" customWidth="1"/>
    <col min="160" max="160" width="35.33203125" bestFit="1" customWidth="1"/>
    <col min="161" max="161" width="36.6640625" bestFit="1" customWidth="1"/>
    <col min="162" max="162" width="33" bestFit="1" customWidth="1"/>
    <col min="163" max="163" width="36.6640625" bestFit="1" customWidth="1"/>
    <col min="164" max="164" width="37.33203125" bestFit="1" customWidth="1"/>
    <col min="165" max="165" width="35.6640625" bestFit="1" customWidth="1"/>
    <col min="166" max="166" width="30.1640625" bestFit="1" customWidth="1"/>
    <col min="167" max="167" width="34.83203125" bestFit="1" customWidth="1"/>
    <col min="168" max="168" width="33.5" bestFit="1" customWidth="1"/>
    <col min="169" max="169" width="35.1640625" bestFit="1" customWidth="1"/>
    <col min="170" max="170" width="37.33203125" bestFit="1" customWidth="1"/>
    <col min="171" max="171" width="30.33203125" bestFit="1" customWidth="1"/>
    <col min="172" max="172" width="40.33203125" bestFit="1" customWidth="1"/>
    <col min="173" max="173" width="37.33203125" bestFit="1" customWidth="1"/>
    <col min="174" max="174" width="27.33203125" bestFit="1" customWidth="1"/>
    <col min="175" max="175" width="29.5" bestFit="1" customWidth="1"/>
    <col min="176" max="176" width="32.1640625" bestFit="1" customWidth="1"/>
    <col min="177" max="177" width="22.6640625" bestFit="1" customWidth="1"/>
    <col min="178" max="178" width="25.5" bestFit="1" customWidth="1"/>
    <col min="179" max="179" width="29.83203125" bestFit="1" customWidth="1"/>
    <col min="180" max="180" width="30.5" bestFit="1" customWidth="1"/>
    <col min="181" max="181" width="32.33203125" bestFit="1" customWidth="1"/>
    <col min="182" max="182" width="25.1640625" bestFit="1" customWidth="1"/>
    <col min="183" max="183" width="28.6640625" bestFit="1" customWidth="1"/>
    <col min="184" max="184" width="33.5" bestFit="1" customWidth="1"/>
    <col min="185" max="185" width="28.5" bestFit="1" customWidth="1"/>
    <col min="186" max="186" width="29.83203125" bestFit="1" customWidth="1"/>
    <col min="187" max="187" width="32.33203125" bestFit="1" customWidth="1"/>
    <col min="188" max="189" width="26" bestFit="1" customWidth="1"/>
    <col min="190" max="190" width="33.83203125" bestFit="1" customWidth="1"/>
    <col min="191" max="191" width="28.83203125" bestFit="1" customWidth="1"/>
    <col min="192" max="192" width="34.5" bestFit="1" customWidth="1"/>
    <col min="193" max="193" width="38" bestFit="1" customWidth="1"/>
    <col min="194" max="194" width="24.5" bestFit="1" customWidth="1"/>
    <col min="195" max="195" width="42.6640625" bestFit="1" customWidth="1"/>
    <col min="196" max="196" width="30.5" bestFit="1" customWidth="1"/>
    <col min="197" max="197" width="27.83203125" bestFit="1" customWidth="1"/>
    <col min="198" max="198" width="22.33203125" bestFit="1" customWidth="1"/>
    <col min="199" max="199" width="23.1640625" bestFit="1" customWidth="1"/>
    <col min="200" max="200" width="25.6640625" bestFit="1" customWidth="1"/>
    <col min="201" max="201" width="29.1640625" bestFit="1" customWidth="1"/>
    <col min="202" max="202" width="30.1640625" bestFit="1" customWidth="1"/>
    <col min="203" max="203" width="28.33203125" bestFit="1" customWidth="1"/>
    <col min="204" max="204" width="36.6640625" bestFit="1" customWidth="1"/>
    <col min="205" max="205" width="25" bestFit="1" customWidth="1"/>
    <col min="206" max="206" width="34" bestFit="1" customWidth="1"/>
    <col min="207" max="207" width="31.83203125" bestFit="1" customWidth="1"/>
    <col min="208" max="208" width="34.5" bestFit="1" customWidth="1"/>
    <col min="209" max="209" width="26" bestFit="1" customWidth="1"/>
    <col min="210" max="210" width="30" bestFit="1" customWidth="1"/>
    <col min="211" max="211" width="28.83203125" bestFit="1" customWidth="1"/>
    <col min="212" max="212" width="29.6640625" bestFit="1" customWidth="1"/>
    <col min="213" max="213" width="27.1640625" bestFit="1" customWidth="1"/>
    <col min="214" max="214" width="27.5" bestFit="1" customWidth="1"/>
    <col min="215" max="215" width="33.5" bestFit="1" customWidth="1"/>
    <col min="216" max="216" width="25.33203125" bestFit="1" customWidth="1"/>
    <col min="217" max="217" width="24.5" bestFit="1" customWidth="1"/>
    <col min="218" max="218" width="32.33203125" bestFit="1" customWidth="1"/>
    <col min="219" max="219" width="23.5" bestFit="1" customWidth="1"/>
    <col min="220" max="220" width="27.5" bestFit="1" customWidth="1"/>
    <col min="221" max="221" width="26" bestFit="1" customWidth="1"/>
    <col min="222" max="222" width="26.1640625" bestFit="1" customWidth="1"/>
    <col min="223" max="223" width="31.1640625" bestFit="1" customWidth="1"/>
    <col min="224" max="224" width="28" bestFit="1" customWidth="1"/>
    <col min="225" max="225" width="25" bestFit="1" customWidth="1"/>
    <col min="226" max="226" width="25.33203125" bestFit="1" customWidth="1"/>
    <col min="227" max="227" width="31.5" bestFit="1" customWidth="1"/>
    <col min="228" max="228" width="29.33203125" bestFit="1" customWidth="1"/>
    <col min="229" max="229" width="25.83203125" bestFit="1" customWidth="1"/>
    <col min="230" max="230" width="28.1640625" bestFit="1" customWidth="1"/>
    <col min="231" max="231" width="27.5" bestFit="1" customWidth="1"/>
    <col min="232" max="232" width="26.1640625" bestFit="1" customWidth="1"/>
    <col min="233" max="233" width="31" bestFit="1" customWidth="1"/>
    <col min="234" max="234" width="34.83203125" bestFit="1" customWidth="1"/>
    <col min="235" max="235" width="26" bestFit="1" customWidth="1"/>
    <col min="236" max="236" width="29.5" bestFit="1" customWidth="1"/>
    <col min="237" max="237" width="23.83203125" bestFit="1" customWidth="1"/>
    <col min="238" max="238" width="27.6640625" bestFit="1" customWidth="1"/>
    <col min="239" max="239" width="28.83203125" bestFit="1" customWidth="1"/>
    <col min="240" max="240" width="25.1640625" bestFit="1" customWidth="1"/>
    <col min="241" max="241" width="40.5" bestFit="1" customWidth="1"/>
    <col min="242" max="242" width="29.5" bestFit="1" customWidth="1"/>
    <col min="243" max="243" width="21.1640625" bestFit="1" customWidth="1"/>
    <col min="244" max="244" width="21.83203125" bestFit="1" customWidth="1"/>
    <col min="245" max="245" width="24.83203125" bestFit="1" customWidth="1"/>
    <col min="246" max="246" width="25.6640625" bestFit="1" customWidth="1"/>
    <col min="247" max="247" width="23.33203125" bestFit="1" customWidth="1"/>
    <col min="248" max="248" width="24.6640625" bestFit="1" customWidth="1"/>
    <col min="249" max="249" width="27.33203125" bestFit="1" customWidth="1"/>
    <col min="250" max="250" width="26.1640625" bestFit="1" customWidth="1"/>
    <col min="251" max="251" width="40.5" bestFit="1" customWidth="1"/>
    <col min="252" max="252" width="30.83203125" bestFit="1" customWidth="1"/>
    <col min="253" max="253" width="32.6640625" bestFit="1" customWidth="1"/>
    <col min="254" max="254" width="36.33203125" bestFit="1" customWidth="1"/>
    <col min="255" max="255" width="31.1640625" bestFit="1" customWidth="1"/>
    <col min="256" max="256" width="32" bestFit="1" customWidth="1"/>
    <col min="257" max="257" width="32.6640625" bestFit="1" customWidth="1"/>
    <col min="258" max="258" width="29.83203125" bestFit="1" customWidth="1"/>
    <col min="259" max="259" width="29" bestFit="1" customWidth="1"/>
    <col min="260" max="260" width="28.83203125" bestFit="1" customWidth="1"/>
    <col min="261" max="261" width="34.83203125" bestFit="1" customWidth="1"/>
    <col min="262" max="262" width="32.1640625" bestFit="1" customWidth="1"/>
    <col min="263" max="263" width="23.33203125" bestFit="1" customWidth="1"/>
    <col min="264" max="264" width="33.83203125" bestFit="1" customWidth="1"/>
    <col min="265" max="265" width="28.33203125" bestFit="1" customWidth="1"/>
    <col min="266" max="266" width="29" bestFit="1" customWidth="1"/>
    <col min="267" max="267" width="29.1640625" bestFit="1" customWidth="1"/>
    <col min="268" max="268" width="27.1640625" bestFit="1" customWidth="1"/>
    <col min="269" max="269" width="30.83203125" bestFit="1" customWidth="1"/>
    <col min="270" max="270" width="39.33203125" bestFit="1" customWidth="1"/>
    <col min="271" max="271" width="23.5" bestFit="1" customWidth="1"/>
    <col min="272" max="272" width="27" bestFit="1" customWidth="1"/>
    <col min="273" max="273" width="25.33203125" bestFit="1" customWidth="1"/>
    <col min="274" max="274" width="26.6640625" bestFit="1" customWidth="1"/>
    <col min="275" max="275" width="27" bestFit="1" customWidth="1"/>
    <col min="276" max="276" width="24.5" bestFit="1" customWidth="1"/>
    <col min="277" max="277" width="37.33203125" bestFit="1" customWidth="1"/>
    <col min="278" max="278" width="29.1640625" bestFit="1" customWidth="1"/>
    <col min="279" max="279" width="29" bestFit="1" customWidth="1"/>
    <col min="280" max="280" width="30.6640625" bestFit="1" customWidth="1"/>
    <col min="281" max="281" width="24.33203125" bestFit="1" customWidth="1"/>
    <col min="282" max="282" width="37" bestFit="1" customWidth="1"/>
    <col min="283" max="283" width="25.5" bestFit="1" customWidth="1"/>
    <col min="284" max="284" width="30" bestFit="1" customWidth="1"/>
    <col min="285" max="285" width="23.5" bestFit="1" customWidth="1"/>
    <col min="286" max="286" width="32" bestFit="1" customWidth="1"/>
    <col min="287" max="287" width="30.33203125" bestFit="1" customWidth="1"/>
    <col min="288" max="288" width="34" bestFit="1" customWidth="1"/>
    <col min="289" max="289" width="28.6640625" bestFit="1" customWidth="1"/>
    <col min="290" max="290" width="27.33203125" bestFit="1" customWidth="1"/>
    <col min="291" max="291" width="28.83203125" bestFit="1" customWidth="1"/>
    <col min="292" max="292" width="34.5" bestFit="1" customWidth="1"/>
    <col min="293" max="293" width="31.1640625" bestFit="1" customWidth="1"/>
    <col min="294" max="294" width="24.1640625" bestFit="1" customWidth="1"/>
    <col min="295" max="295" width="25.83203125" bestFit="1" customWidth="1"/>
    <col min="296" max="296" width="32.83203125" bestFit="1" customWidth="1"/>
    <col min="297" max="297" width="31" bestFit="1" customWidth="1"/>
    <col min="298" max="298" width="28" bestFit="1" customWidth="1"/>
    <col min="299" max="299" width="32.6640625" bestFit="1" customWidth="1"/>
    <col min="300" max="300" width="29.1640625" bestFit="1" customWidth="1"/>
    <col min="301" max="301" width="27.5" bestFit="1" customWidth="1"/>
    <col min="302" max="302" width="23.1640625" bestFit="1" customWidth="1"/>
    <col min="303" max="303" width="32.83203125" bestFit="1" customWidth="1"/>
    <col min="304" max="304" width="33.83203125" bestFit="1" customWidth="1"/>
    <col min="305" max="305" width="40.83203125" bestFit="1" customWidth="1"/>
    <col min="306" max="306" width="37" bestFit="1" customWidth="1"/>
    <col min="307" max="307" width="33.5" bestFit="1" customWidth="1"/>
    <col min="308" max="308" width="27.5" bestFit="1" customWidth="1"/>
    <col min="309" max="309" width="22" bestFit="1" customWidth="1"/>
    <col min="310" max="310" width="27.33203125" bestFit="1" customWidth="1"/>
    <col min="311" max="311" width="25.1640625" bestFit="1" customWidth="1"/>
    <col min="312" max="312" width="20.5" bestFit="1" customWidth="1"/>
    <col min="313" max="313" width="24.6640625" bestFit="1" customWidth="1"/>
    <col min="314" max="314" width="31.83203125" bestFit="1" customWidth="1"/>
    <col min="315" max="315" width="24.83203125" bestFit="1" customWidth="1"/>
    <col min="316" max="316" width="35.1640625" bestFit="1" customWidth="1"/>
    <col min="317" max="317" width="28.83203125" bestFit="1" customWidth="1"/>
    <col min="318" max="318" width="34.6640625" bestFit="1" customWidth="1"/>
    <col min="319" max="319" width="30.83203125" bestFit="1" customWidth="1"/>
    <col min="320" max="320" width="24.6640625" bestFit="1" customWidth="1"/>
    <col min="321" max="321" width="26.6640625" bestFit="1" customWidth="1"/>
    <col min="322" max="322" width="25.1640625" bestFit="1" customWidth="1"/>
    <col min="323" max="323" width="30" bestFit="1" customWidth="1"/>
    <col min="324" max="324" width="27.6640625" bestFit="1" customWidth="1"/>
    <col min="325" max="325" width="25" bestFit="1" customWidth="1"/>
    <col min="326" max="326" width="28" bestFit="1" customWidth="1"/>
    <col min="327" max="327" width="30.5" bestFit="1" customWidth="1"/>
    <col min="328" max="328" width="26.33203125" bestFit="1" customWidth="1"/>
    <col min="329" max="329" width="35.1640625" bestFit="1" customWidth="1"/>
    <col min="330" max="330" width="38.5" bestFit="1" customWidth="1"/>
    <col min="331" max="331" width="34.1640625" bestFit="1" customWidth="1"/>
    <col min="332" max="332" width="38.33203125" bestFit="1" customWidth="1"/>
    <col min="333" max="333" width="34.6640625" bestFit="1" customWidth="1"/>
    <col min="334" max="334" width="29.5" bestFit="1" customWidth="1"/>
    <col min="335" max="335" width="38.83203125" bestFit="1" customWidth="1"/>
    <col min="336" max="336" width="31.83203125" bestFit="1" customWidth="1"/>
    <col min="337" max="337" width="36.6640625" bestFit="1" customWidth="1"/>
    <col min="338" max="338" width="44.6640625" bestFit="1" customWidth="1"/>
    <col min="339" max="339" width="32.1640625" bestFit="1" customWidth="1"/>
    <col min="340" max="340" width="30.6640625" bestFit="1" customWidth="1"/>
    <col min="341" max="341" width="30.83203125" bestFit="1" customWidth="1"/>
    <col min="342" max="342" width="31" bestFit="1" customWidth="1"/>
    <col min="343" max="343" width="28.83203125" bestFit="1" customWidth="1"/>
    <col min="344" max="344" width="32.6640625" bestFit="1" customWidth="1"/>
    <col min="345" max="345" width="31.5" bestFit="1" customWidth="1"/>
    <col min="346" max="346" width="25.6640625" bestFit="1" customWidth="1"/>
    <col min="347" max="347" width="30.1640625" bestFit="1" customWidth="1"/>
    <col min="348" max="349" width="30.6640625" bestFit="1" customWidth="1"/>
    <col min="350" max="350" width="38.83203125" bestFit="1" customWidth="1"/>
    <col min="351" max="351" width="37" bestFit="1" customWidth="1"/>
    <col min="352" max="352" width="22.33203125" bestFit="1" customWidth="1"/>
    <col min="353" max="353" width="29.83203125" bestFit="1" customWidth="1"/>
    <col min="354" max="354" width="24.5" bestFit="1" customWidth="1"/>
    <col min="355" max="355" width="36" bestFit="1" customWidth="1"/>
    <col min="356" max="356" width="29.1640625" bestFit="1" customWidth="1"/>
    <col min="357" max="357" width="27.5" bestFit="1" customWidth="1"/>
    <col min="358" max="358" width="26.6640625" bestFit="1" customWidth="1"/>
    <col min="359" max="359" width="28" bestFit="1" customWidth="1"/>
    <col min="360" max="360" width="25.83203125" bestFit="1" customWidth="1"/>
    <col min="361" max="361" width="32.83203125" bestFit="1" customWidth="1"/>
    <col min="362" max="362" width="31.1640625" bestFit="1" customWidth="1"/>
    <col min="363" max="363" width="29" bestFit="1" customWidth="1"/>
    <col min="364" max="364" width="36.1640625" bestFit="1" customWidth="1"/>
    <col min="365" max="365" width="35.1640625" bestFit="1" customWidth="1"/>
    <col min="366" max="366" width="32.83203125" bestFit="1" customWidth="1"/>
    <col min="367" max="367" width="34.6640625" bestFit="1" customWidth="1"/>
    <col min="368" max="368" width="40.5" bestFit="1" customWidth="1"/>
    <col min="369" max="369" width="33.33203125" bestFit="1" customWidth="1"/>
    <col min="370" max="370" width="31.83203125" bestFit="1" customWidth="1"/>
    <col min="371" max="371" width="38.6640625" bestFit="1" customWidth="1"/>
    <col min="372" max="372" width="30.83203125" bestFit="1" customWidth="1"/>
    <col min="373" max="373" width="24.83203125" bestFit="1" customWidth="1"/>
    <col min="374" max="374" width="26.83203125" bestFit="1" customWidth="1"/>
    <col min="375" max="375" width="28.33203125" bestFit="1" customWidth="1"/>
    <col min="376" max="376" width="32.5" bestFit="1" customWidth="1"/>
    <col min="377" max="377" width="30" bestFit="1" customWidth="1"/>
    <col min="378" max="378" width="36.6640625" bestFit="1" customWidth="1"/>
    <col min="379" max="379" width="27.5" bestFit="1" customWidth="1"/>
    <col min="380" max="380" width="33.6640625" bestFit="1" customWidth="1"/>
    <col min="381" max="382" width="32.83203125" bestFit="1" customWidth="1"/>
    <col min="383" max="383" width="28.33203125" bestFit="1" customWidth="1"/>
    <col min="384" max="384" width="27.83203125" bestFit="1" customWidth="1"/>
    <col min="385" max="385" width="26.33203125" bestFit="1" customWidth="1"/>
    <col min="386" max="386" width="36" bestFit="1" customWidth="1"/>
    <col min="387" max="387" width="32" bestFit="1" customWidth="1"/>
    <col min="388" max="388" width="24.5" bestFit="1" customWidth="1"/>
    <col min="389" max="389" width="33.1640625" bestFit="1" customWidth="1"/>
    <col min="390" max="390" width="23.1640625" bestFit="1" customWidth="1"/>
    <col min="391" max="391" width="19.83203125" bestFit="1" customWidth="1"/>
    <col min="392" max="392" width="32.83203125" bestFit="1" customWidth="1"/>
    <col min="393" max="393" width="35.83203125" bestFit="1" customWidth="1"/>
    <col min="394" max="394" width="32.5" bestFit="1" customWidth="1"/>
    <col min="395" max="395" width="36.1640625" bestFit="1" customWidth="1"/>
    <col min="396" max="396" width="35.5" bestFit="1" customWidth="1"/>
    <col min="397" max="397" width="26.83203125" bestFit="1" customWidth="1"/>
    <col min="398" max="398" width="35.83203125" bestFit="1" customWidth="1"/>
    <col min="399" max="399" width="24.6640625" bestFit="1" customWidth="1"/>
    <col min="400" max="400" width="28.5" bestFit="1" customWidth="1"/>
    <col min="401" max="401" width="26.1640625" bestFit="1" customWidth="1"/>
    <col min="402" max="402" width="25.33203125" bestFit="1" customWidth="1"/>
    <col min="403" max="403" width="38.5" bestFit="1" customWidth="1"/>
    <col min="404" max="404" width="23.1640625" bestFit="1" customWidth="1"/>
    <col min="405" max="405" width="34" bestFit="1" customWidth="1"/>
    <col min="406" max="406" width="28.83203125" bestFit="1" customWidth="1"/>
    <col min="407" max="407" width="30.33203125" bestFit="1" customWidth="1"/>
    <col min="408" max="408" width="18.5" bestFit="1" customWidth="1"/>
    <col min="409" max="409" width="28.83203125" bestFit="1" customWidth="1"/>
    <col min="410" max="410" width="32.5" bestFit="1" customWidth="1"/>
    <col min="411" max="411" width="23.5" bestFit="1" customWidth="1"/>
    <col min="412" max="412" width="25" bestFit="1" customWidth="1"/>
    <col min="413" max="413" width="35" bestFit="1" customWidth="1"/>
    <col min="414" max="414" width="28.83203125" bestFit="1" customWidth="1"/>
    <col min="415" max="415" width="32.5" bestFit="1" customWidth="1"/>
    <col min="416" max="417" width="21.6640625" bestFit="1" customWidth="1"/>
    <col min="418" max="418" width="28.1640625" bestFit="1" customWidth="1"/>
    <col min="419" max="419" width="25.6640625" bestFit="1" customWidth="1"/>
    <col min="420" max="420" width="40.5" bestFit="1" customWidth="1"/>
    <col min="421" max="421" width="29.83203125" bestFit="1" customWidth="1"/>
    <col min="422" max="423" width="25.83203125" bestFit="1" customWidth="1"/>
    <col min="424" max="424" width="29.6640625" bestFit="1" customWidth="1"/>
    <col min="425" max="425" width="24.83203125" bestFit="1" customWidth="1"/>
    <col min="426" max="426" width="21.83203125" bestFit="1" customWidth="1"/>
    <col min="427" max="427" width="29.6640625" bestFit="1" customWidth="1"/>
    <col min="428" max="428" width="23.33203125" bestFit="1" customWidth="1"/>
    <col min="429" max="429" width="31.33203125" bestFit="1" customWidth="1"/>
    <col min="430" max="430" width="28.33203125" bestFit="1" customWidth="1"/>
    <col min="431" max="431" width="31.5" bestFit="1" customWidth="1"/>
    <col min="432" max="432" width="31" bestFit="1" customWidth="1"/>
    <col min="433" max="433" width="23.5" bestFit="1" customWidth="1"/>
    <col min="434" max="434" width="24.83203125" bestFit="1" customWidth="1"/>
    <col min="435" max="435" width="22.33203125" bestFit="1" customWidth="1"/>
    <col min="436" max="436" width="24.33203125" bestFit="1" customWidth="1"/>
    <col min="437" max="437" width="34.83203125" bestFit="1" customWidth="1"/>
    <col min="438" max="438" width="23.1640625" bestFit="1" customWidth="1"/>
    <col min="439" max="439" width="30.6640625" bestFit="1" customWidth="1"/>
    <col min="440" max="440" width="26.6640625" bestFit="1" customWidth="1"/>
    <col min="441" max="441" width="25.83203125" bestFit="1" customWidth="1"/>
    <col min="442" max="442" width="33.1640625" bestFit="1" customWidth="1"/>
    <col min="443" max="443" width="29" bestFit="1" customWidth="1"/>
    <col min="444" max="444" width="30.6640625" bestFit="1" customWidth="1"/>
    <col min="445" max="445" width="37" bestFit="1" customWidth="1"/>
    <col min="446" max="446" width="34" bestFit="1" customWidth="1"/>
    <col min="447" max="447" width="26.1640625" bestFit="1" customWidth="1"/>
    <col min="448" max="448" width="30.5" bestFit="1" customWidth="1"/>
    <col min="449" max="449" width="35.83203125" bestFit="1" customWidth="1"/>
    <col min="450" max="450" width="39.1640625" bestFit="1" customWidth="1"/>
    <col min="451" max="451" width="31.33203125" bestFit="1" customWidth="1"/>
    <col min="452" max="452" width="38.33203125" bestFit="1" customWidth="1"/>
    <col min="453" max="453" width="31" bestFit="1" customWidth="1"/>
    <col min="454" max="454" width="34.33203125" bestFit="1" customWidth="1"/>
    <col min="455" max="455" width="39" bestFit="1" customWidth="1"/>
    <col min="456" max="456" width="29.83203125" bestFit="1" customWidth="1"/>
    <col min="457" max="457" width="26.6640625" bestFit="1" customWidth="1"/>
    <col min="458" max="458" width="29" bestFit="1" customWidth="1"/>
    <col min="459" max="459" width="30.6640625" bestFit="1" customWidth="1"/>
    <col min="460" max="460" width="25.5" bestFit="1" customWidth="1"/>
    <col min="461" max="461" width="25.83203125" bestFit="1" customWidth="1"/>
    <col min="462" max="462" width="36.1640625" bestFit="1" customWidth="1"/>
    <col min="463" max="463" width="24.83203125" bestFit="1" customWidth="1"/>
    <col min="464" max="464" width="30.1640625" bestFit="1" customWidth="1"/>
    <col min="465" max="465" width="32.33203125" bestFit="1" customWidth="1"/>
    <col min="466" max="466" width="28.5" bestFit="1" customWidth="1"/>
    <col min="467" max="467" width="27.5" bestFit="1" customWidth="1"/>
    <col min="468" max="468" width="34.83203125" bestFit="1" customWidth="1"/>
    <col min="469" max="469" width="27.6640625" bestFit="1" customWidth="1"/>
    <col min="470" max="470" width="33.83203125" bestFit="1" customWidth="1"/>
    <col min="471" max="471" width="34.83203125" bestFit="1" customWidth="1"/>
    <col min="472" max="472" width="29.1640625" bestFit="1" customWidth="1"/>
    <col min="473" max="473" width="35.83203125" bestFit="1" customWidth="1"/>
    <col min="474" max="474" width="40.6640625" bestFit="1" customWidth="1"/>
    <col min="475" max="475" width="36.5" bestFit="1" customWidth="1"/>
    <col min="476" max="476" width="35.6640625" bestFit="1" customWidth="1"/>
    <col min="477" max="477" width="25" bestFit="1" customWidth="1"/>
    <col min="478" max="478" width="31.33203125" bestFit="1" customWidth="1"/>
    <col min="479" max="479" width="26" bestFit="1" customWidth="1"/>
    <col min="480" max="480" width="28" bestFit="1" customWidth="1"/>
    <col min="481" max="481" width="32.6640625" bestFit="1" customWidth="1"/>
    <col min="482" max="482" width="25.6640625" bestFit="1" customWidth="1"/>
    <col min="483" max="483" width="34.6640625" bestFit="1" customWidth="1"/>
    <col min="484" max="484" width="28.83203125" bestFit="1" customWidth="1"/>
    <col min="485" max="485" width="30.1640625" bestFit="1" customWidth="1"/>
    <col min="486" max="486" width="27.6640625" bestFit="1" customWidth="1"/>
    <col min="487" max="487" width="32.1640625" bestFit="1" customWidth="1"/>
    <col min="488" max="488" width="24.6640625" bestFit="1" customWidth="1"/>
    <col min="489" max="489" width="28" bestFit="1" customWidth="1"/>
    <col min="490" max="490" width="24.33203125" bestFit="1" customWidth="1"/>
    <col min="491" max="492" width="28" bestFit="1" customWidth="1"/>
    <col min="493" max="493" width="25.6640625" bestFit="1" customWidth="1"/>
    <col min="494" max="494" width="27.5" bestFit="1" customWidth="1"/>
    <col min="495" max="495" width="25" bestFit="1" customWidth="1"/>
    <col min="496" max="496" width="38.33203125" bestFit="1" customWidth="1"/>
    <col min="497" max="497" width="34.33203125" bestFit="1" customWidth="1"/>
    <col min="498" max="498" width="28.6640625" bestFit="1" customWidth="1"/>
    <col min="499" max="499" width="34.5" bestFit="1" customWidth="1"/>
    <col min="500" max="500" width="34.6640625" bestFit="1" customWidth="1"/>
    <col min="501" max="501" width="38" bestFit="1" customWidth="1"/>
    <col min="502" max="502" width="35.1640625" bestFit="1" customWidth="1"/>
    <col min="503" max="503" width="33" bestFit="1" customWidth="1"/>
    <col min="504" max="504" width="30.33203125" bestFit="1" customWidth="1"/>
    <col min="505" max="505" width="33" bestFit="1" customWidth="1"/>
    <col min="506" max="506" width="28.83203125" bestFit="1" customWidth="1"/>
    <col min="507" max="507" width="34.6640625" bestFit="1" customWidth="1"/>
    <col min="508" max="508" width="36" bestFit="1" customWidth="1"/>
    <col min="509" max="509" width="32" bestFit="1" customWidth="1"/>
    <col min="510" max="510" width="29.6640625" bestFit="1" customWidth="1"/>
    <col min="511" max="511" width="50.33203125" bestFit="1" customWidth="1"/>
    <col min="512" max="512" width="32" bestFit="1" customWidth="1"/>
    <col min="513" max="513" width="30.83203125" bestFit="1" customWidth="1"/>
    <col min="514" max="514" width="29.83203125" bestFit="1" customWidth="1"/>
    <col min="515" max="515" width="32.5" bestFit="1" customWidth="1"/>
    <col min="516" max="517" width="35.1640625" bestFit="1" customWidth="1"/>
    <col min="518" max="518" width="29.83203125" bestFit="1" customWidth="1"/>
    <col min="519" max="519" width="29.6640625" bestFit="1" customWidth="1"/>
    <col min="520" max="520" width="29.33203125" bestFit="1" customWidth="1"/>
    <col min="521" max="521" width="25.6640625" bestFit="1" customWidth="1"/>
    <col min="522" max="522" width="32" bestFit="1" customWidth="1"/>
    <col min="523" max="523" width="35" bestFit="1" customWidth="1"/>
    <col min="524" max="524" width="37.6640625" bestFit="1" customWidth="1"/>
    <col min="525" max="525" width="35" bestFit="1" customWidth="1"/>
    <col min="526" max="526" width="27.1640625" bestFit="1" customWidth="1"/>
    <col min="527" max="527" width="29.1640625" bestFit="1" customWidth="1"/>
    <col min="528" max="528" width="33.83203125" bestFit="1" customWidth="1"/>
    <col min="529" max="529" width="28.6640625" bestFit="1" customWidth="1"/>
    <col min="530" max="530" width="38.5" bestFit="1" customWidth="1"/>
    <col min="531" max="531" width="36.1640625" bestFit="1" customWidth="1"/>
    <col min="532" max="532" width="24" bestFit="1" customWidth="1"/>
    <col min="533" max="533" width="28" bestFit="1" customWidth="1"/>
    <col min="534" max="534" width="20" bestFit="1" customWidth="1"/>
    <col min="535" max="535" width="32.6640625" bestFit="1" customWidth="1"/>
    <col min="536" max="536" width="37.5" bestFit="1" customWidth="1"/>
    <col min="537" max="537" width="24.33203125" bestFit="1" customWidth="1"/>
    <col min="538" max="538" width="29" bestFit="1" customWidth="1"/>
    <col min="539" max="539" width="33.6640625" bestFit="1" customWidth="1"/>
    <col min="540" max="540" width="23.83203125" bestFit="1" customWidth="1"/>
    <col min="541" max="541" width="27.5" bestFit="1" customWidth="1"/>
    <col min="542" max="543" width="26.33203125" bestFit="1" customWidth="1"/>
    <col min="544" max="544" width="25.5" bestFit="1" customWidth="1"/>
    <col min="545" max="545" width="35.5" bestFit="1" customWidth="1"/>
    <col min="546" max="546" width="37.6640625" bestFit="1" customWidth="1"/>
    <col min="547" max="547" width="39.1640625" bestFit="1" customWidth="1"/>
    <col min="548" max="548" width="28.33203125" bestFit="1" customWidth="1"/>
    <col min="549" max="549" width="25.1640625" bestFit="1" customWidth="1"/>
    <col min="550" max="550" width="22.33203125" bestFit="1" customWidth="1"/>
    <col min="551" max="551" width="32.5" bestFit="1" customWidth="1"/>
    <col min="552" max="552" width="35.5" bestFit="1" customWidth="1"/>
    <col min="553" max="553" width="29.6640625" bestFit="1" customWidth="1"/>
    <col min="554" max="554" width="24.33203125" bestFit="1" customWidth="1"/>
    <col min="555" max="555" width="27.33203125" bestFit="1" customWidth="1"/>
    <col min="556" max="556" width="34.33203125" bestFit="1" customWidth="1"/>
    <col min="557" max="557" width="27.33203125" bestFit="1" customWidth="1"/>
    <col min="558" max="558" width="23.1640625" bestFit="1" customWidth="1"/>
    <col min="559" max="559" width="32" bestFit="1" customWidth="1"/>
    <col min="560" max="560" width="24.5" bestFit="1" customWidth="1"/>
    <col min="561" max="561" width="23.83203125" bestFit="1" customWidth="1"/>
    <col min="562" max="562" width="24" bestFit="1" customWidth="1"/>
    <col min="563" max="563" width="25" bestFit="1" customWidth="1"/>
    <col min="564" max="564" width="30.33203125" bestFit="1" customWidth="1"/>
    <col min="565" max="566" width="25.5" bestFit="1" customWidth="1"/>
    <col min="567" max="567" width="29.5" bestFit="1" customWidth="1"/>
    <col min="568" max="568" width="28.6640625" bestFit="1" customWidth="1"/>
    <col min="569" max="569" width="41.6640625" bestFit="1" customWidth="1"/>
    <col min="570" max="570" width="24.83203125" bestFit="1" customWidth="1"/>
    <col min="571" max="571" width="25" bestFit="1" customWidth="1"/>
    <col min="572" max="572" width="32.5" bestFit="1" customWidth="1"/>
    <col min="573" max="573" width="43.1640625" bestFit="1" customWidth="1"/>
    <col min="574" max="574" width="32.5" bestFit="1" customWidth="1"/>
    <col min="575" max="575" width="28.5" bestFit="1" customWidth="1"/>
    <col min="576" max="576" width="28.1640625" bestFit="1" customWidth="1"/>
    <col min="577" max="577" width="24.6640625" bestFit="1" customWidth="1"/>
    <col min="578" max="578" width="25.33203125" bestFit="1" customWidth="1"/>
    <col min="579" max="579" width="20.1640625" bestFit="1" customWidth="1"/>
    <col min="580" max="580" width="30.83203125" bestFit="1" customWidth="1"/>
    <col min="581" max="581" width="33.6640625" bestFit="1" customWidth="1"/>
    <col min="582" max="582" width="24.83203125" bestFit="1" customWidth="1"/>
    <col min="583" max="583" width="26.33203125" bestFit="1" customWidth="1"/>
    <col min="584" max="584" width="33" bestFit="1" customWidth="1"/>
    <col min="585" max="585" width="27.1640625" bestFit="1" customWidth="1"/>
    <col min="586" max="586" width="29.5" bestFit="1" customWidth="1"/>
    <col min="587" max="587" width="26.6640625" bestFit="1" customWidth="1"/>
    <col min="588" max="588" width="41.33203125" bestFit="1" customWidth="1"/>
    <col min="589" max="589" width="37.1640625" bestFit="1" customWidth="1"/>
    <col min="590" max="590" width="41.6640625" bestFit="1" customWidth="1"/>
    <col min="591" max="591" width="32.33203125" bestFit="1" customWidth="1"/>
    <col min="592" max="592" width="32.5" bestFit="1" customWidth="1"/>
    <col min="593" max="593" width="38.1640625" bestFit="1" customWidth="1"/>
    <col min="594" max="594" width="33.5" bestFit="1" customWidth="1"/>
    <col min="595" max="595" width="30.33203125" bestFit="1" customWidth="1"/>
    <col min="596" max="596" width="21.83203125" bestFit="1" customWidth="1"/>
    <col min="597" max="597" width="24.5" bestFit="1" customWidth="1"/>
    <col min="598" max="598" width="24.83203125" bestFit="1" customWidth="1"/>
    <col min="599" max="599" width="27.5" bestFit="1" customWidth="1"/>
    <col min="600" max="600" width="25.1640625" bestFit="1" customWidth="1"/>
    <col min="601" max="601" width="24.83203125" bestFit="1" customWidth="1"/>
    <col min="602" max="602" width="34" bestFit="1" customWidth="1"/>
    <col min="603" max="603" width="31" bestFit="1" customWidth="1"/>
    <col min="604" max="604" width="32.6640625" bestFit="1" customWidth="1"/>
    <col min="605" max="605" width="22.6640625" bestFit="1" customWidth="1"/>
    <col min="606" max="606" width="30.1640625" bestFit="1" customWidth="1"/>
    <col min="607" max="607" width="28.33203125" bestFit="1" customWidth="1"/>
    <col min="608" max="608" width="24.6640625" bestFit="1" customWidth="1"/>
    <col min="609" max="609" width="28" bestFit="1" customWidth="1"/>
    <col min="610" max="610" width="31" bestFit="1" customWidth="1"/>
    <col min="611" max="611" width="22.83203125" bestFit="1" customWidth="1"/>
    <col min="612" max="612" width="23.83203125" bestFit="1" customWidth="1"/>
    <col min="613" max="613" width="40.33203125" bestFit="1" customWidth="1"/>
    <col min="614" max="614" width="26.6640625" bestFit="1" customWidth="1"/>
    <col min="615" max="615" width="42.83203125" bestFit="1" customWidth="1"/>
    <col min="616" max="616" width="38.33203125" bestFit="1" customWidth="1"/>
    <col min="617" max="617" width="33.33203125" bestFit="1" customWidth="1"/>
    <col min="618" max="618" width="33.1640625" bestFit="1" customWidth="1"/>
    <col min="619" max="619" width="25.6640625" bestFit="1" customWidth="1"/>
    <col min="620" max="620" width="26.83203125" bestFit="1" customWidth="1"/>
    <col min="621" max="621" width="33.33203125" bestFit="1" customWidth="1"/>
    <col min="622" max="622" width="25.33203125" bestFit="1" customWidth="1"/>
    <col min="623" max="623" width="23.33203125" bestFit="1" customWidth="1"/>
    <col min="624" max="624" width="28.1640625" bestFit="1" customWidth="1"/>
    <col min="625" max="625" width="24.6640625" bestFit="1" customWidth="1"/>
    <col min="626" max="626" width="31.83203125" bestFit="1" customWidth="1"/>
    <col min="627" max="627" width="27.1640625" bestFit="1" customWidth="1"/>
    <col min="628" max="628" width="20.6640625" bestFit="1" customWidth="1"/>
    <col min="629" max="629" width="37.6640625" bestFit="1" customWidth="1"/>
    <col min="630" max="630" width="25" bestFit="1" customWidth="1"/>
    <col min="631" max="631" width="22.6640625" bestFit="1" customWidth="1"/>
    <col min="632" max="632" width="28.1640625" bestFit="1" customWidth="1"/>
    <col min="633" max="633" width="30" bestFit="1" customWidth="1"/>
    <col min="634" max="634" width="28.6640625" bestFit="1" customWidth="1"/>
    <col min="635" max="635" width="27.5" bestFit="1" customWidth="1"/>
    <col min="636" max="636" width="37.33203125" bestFit="1" customWidth="1"/>
    <col min="637" max="637" width="25.1640625" bestFit="1" customWidth="1"/>
    <col min="638" max="638" width="31.33203125" bestFit="1" customWidth="1"/>
    <col min="639" max="639" width="30.6640625" bestFit="1" customWidth="1"/>
    <col min="640" max="640" width="35" bestFit="1" customWidth="1"/>
    <col min="641" max="641" width="36.6640625" bestFit="1" customWidth="1"/>
    <col min="642" max="642" width="29.33203125" bestFit="1" customWidth="1"/>
    <col min="643" max="643" width="25.1640625" bestFit="1" customWidth="1"/>
    <col min="644" max="644" width="27.1640625" bestFit="1" customWidth="1"/>
    <col min="645" max="645" width="29.83203125" bestFit="1" customWidth="1"/>
    <col min="646" max="646" width="30.5" bestFit="1" customWidth="1"/>
    <col min="647" max="647" width="31.5" bestFit="1" customWidth="1"/>
    <col min="648" max="648" width="37.1640625" bestFit="1" customWidth="1"/>
    <col min="649" max="649" width="35.83203125" bestFit="1" customWidth="1"/>
    <col min="650" max="650" width="21.83203125" bestFit="1" customWidth="1"/>
    <col min="651" max="651" width="31.83203125" bestFit="1" customWidth="1"/>
    <col min="652" max="652" width="33.6640625" bestFit="1" customWidth="1"/>
    <col min="653" max="653" width="23.6640625" bestFit="1" customWidth="1"/>
    <col min="654" max="654" width="29.83203125" bestFit="1" customWidth="1"/>
    <col min="655" max="655" width="26" bestFit="1" customWidth="1"/>
    <col min="656" max="656" width="28.5" bestFit="1" customWidth="1"/>
    <col min="657" max="657" width="29.1640625" bestFit="1" customWidth="1"/>
    <col min="658" max="658" width="34.33203125" bestFit="1" customWidth="1"/>
    <col min="659" max="659" width="30.33203125" bestFit="1" customWidth="1"/>
    <col min="660" max="660" width="29.5" bestFit="1" customWidth="1"/>
    <col min="661" max="661" width="34.33203125" bestFit="1" customWidth="1"/>
    <col min="662" max="662" width="35.1640625" bestFit="1" customWidth="1"/>
    <col min="663" max="663" width="38" bestFit="1" customWidth="1"/>
    <col min="664" max="664" width="45.1640625" bestFit="1" customWidth="1"/>
    <col min="665" max="665" width="34.83203125" bestFit="1" customWidth="1"/>
    <col min="666" max="666" width="32.1640625" bestFit="1" customWidth="1"/>
    <col min="667" max="667" width="29.1640625" bestFit="1" customWidth="1"/>
    <col min="668" max="668" width="35.5" bestFit="1" customWidth="1"/>
    <col min="669" max="669" width="26.6640625" bestFit="1" customWidth="1"/>
    <col min="670" max="670" width="37.83203125" bestFit="1" customWidth="1"/>
    <col min="671" max="671" width="29.1640625" bestFit="1" customWidth="1"/>
    <col min="672" max="672" width="21.5" bestFit="1" customWidth="1"/>
    <col min="673" max="673" width="29" bestFit="1" customWidth="1"/>
    <col min="674" max="674" width="28.1640625" bestFit="1" customWidth="1"/>
    <col min="675" max="675" width="32.1640625" bestFit="1" customWidth="1"/>
    <col min="676" max="676" width="27.83203125" bestFit="1" customWidth="1"/>
    <col min="677" max="677" width="25.1640625" bestFit="1" customWidth="1"/>
    <col min="678" max="679" width="27.5" bestFit="1" customWidth="1"/>
    <col min="680" max="680" width="35.5" bestFit="1" customWidth="1"/>
    <col min="681" max="681" width="29.5" bestFit="1" customWidth="1"/>
    <col min="682" max="682" width="43" bestFit="1" customWidth="1"/>
    <col min="683" max="683" width="34.83203125" bestFit="1" customWidth="1"/>
    <col min="684" max="684" width="27" bestFit="1" customWidth="1"/>
    <col min="685" max="685" width="35.6640625" bestFit="1" customWidth="1"/>
    <col min="686" max="686" width="28.83203125" bestFit="1" customWidth="1"/>
    <col min="687" max="687" width="23.33203125" bestFit="1" customWidth="1"/>
    <col min="688" max="688" width="31.1640625" bestFit="1" customWidth="1"/>
    <col min="689" max="689" width="33.83203125" bestFit="1" customWidth="1"/>
    <col min="690" max="690" width="31.33203125" bestFit="1" customWidth="1"/>
    <col min="691" max="691" width="32" bestFit="1" customWidth="1"/>
    <col min="692" max="692" width="29.5" bestFit="1" customWidth="1"/>
    <col min="693" max="693" width="35.6640625" bestFit="1" customWidth="1"/>
    <col min="694" max="694" width="29.83203125" bestFit="1" customWidth="1"/>
    <col min="695" max="695" width="31" bestFit="1" customWidth="1"/>
    <col min="696" max="696" width="34.5" bestFit="1" customWidth="1"/>
    <col min="697" max="697" width="33.5" bestFit="1" customWidth="1"/>
    <col min="698" max="698" width="37.1640625" bestFit="1" customWidth="1"/>
    <col min="699" max="699" width="35.33203125" bestFit="1" customWidth="1"/>
    <col min="700" max="700" width="28.6640625" bestFit="1" customWidth="1"/>
    <col min="701" max="701" width="38.83203125" bestFit="1" customWidth="1"/>
    <col min="702" max="702" width="26.83203125" bestFit="1" customWidth="1"/>
    <col min="703" max="703" width="25.6640625" bestFit="1" customWidth="1"/>
    <col min="704" max="704" width="32.5" bestFit="1" customWidth="1"/>
    <col min="705" max="705" width="33.83203125" bestFit="1" customWidth="1"/>
    <col min="706" max="706" width="31.83203125" bestFit="1" customWidth="1"/>
    <col min="707" max="707" width="28" bestFit="1" customWidth="1"/>
    <col min="708" max="708" width="38.33203125" bestFit="1" customWidth="1"/>
    <col min="709" max="709" width="32.83203125" bestFit="1" customWidth="1"/>
    <col min="710" max="710" width="34.33203125" bestFit="1" customWidth="1"/>
    <col min="711" max="711" width="28.33203125" bestFit="1" customWidth="1"/>
    <col min="712" max="712" width="30.6640625" bestFit="1" customWidth="1"/>
    <col min="713" max="713" width="28.6640625" bestFit="1" customWidth="1"/>
    <col min="714" max="714" width="24.83203125" bestFit="1" customWidth="1"/>
    <col min="715" max="715" width="32.83203125" bestFit="1" customWidth="1"/>
    <col min="716" max="716" width="31.33203125" bestFit="1" customWidth="1"/>
    <col min="717" max="718" width="24.1640625" bestFit="1" customWidth="1"/>
    <col min="719" max="719" width="34" bestFit="1" customWidth="1"/>
    <col min="720" max="720" width="30.6640625" bestFit="1" customWidth="1"/>
    <col min="721" max="721" width="25.1640625" bestFit="1" customWidth="1"/>
    <col min="722" max="722" width="24.33203125" bestFit="1" customWidth="1"/>
    <col min="723" max="723" width="24.6640625" bestFit="1" customWidth="1"/>
    <col min="724" max="724" width="21.6640625" bestFit="1" customWidth="1"/>
    <col min="725" max="725" width="32.83203125" bestFit="1" customWidth="1"/>
    <col min="726" max="726" width="35.5" bestFit="1" customWidth="1"/>
    <col min="727" max="727" width="30.1640625" bestFit="1" customWidth="1"/>
    <col min="728" max="728" width="30.83203125" bestFit="1" customWidth="1"/>
    <col min="729" max="729" width="24.5" bestFit="1" customWidth="1"/>
    <col min="730" max="730" width="35.1640625" bestFit="1" customWidth="1"/>
    <col min="731" max="731" width="35.6640625" bestFit="1" customWidth="1"/>
    <col min="732" max="732" width="30.33203125" bestFit="1" customWidth="1"/>
    <col min="733" max="733" width="31.33203125" bestFit="1" customWidth="1"/>
    <col min="734" max="734" width="26.1640625" bestFit="1" customWidth="1"/>
    <col min="735" max="735" width="33.33203125" bestFit="1" customWidth="1"/>
    <col min="736" max="736" width="34.83203125" bestFit="1" customWidth="1"/>
    <col min="737" max="737" width="29.83203125" bestFit="1" customWidth="1"/>
    <col min="738" max="738" width="27.6640625" bestFit="1" customWidth="1"/>
    <col min="739" max="739" width="31.33203125" bestFit="1" customWidth="1"/>
    <col min="740" max="740" width="33.1640625" bestFit="1" customWidth="1"/>
    <col min="741" max="741" width="25.5" bestFit="1" customWidth="1"/>
    <col min="742" max="742" width="26.33203125" bestFit="1" customWidth="1"/>
    <col min="743" max="743" width="23.83203125" bestFit="1" customWidth="1"/>
    <col min="744" max="744" width="34.83203125" bestFit="1" customWidth="1"/>
    <col min="745" max="745" width="27.1640625" bestFit="1" customWidth="1"/>
    <col min="746" max="746" width="24.33203125" bestFit="1" customWidth="1"/>
    <col min="747" max="747" width="34" bestFit="1" customWidth="1"/>
    <col min="748" max="748" width="36.5" bestFit="1" customWidth="1"/>
    <col min="749" max="749" width="47.5" bestFit="1" customWidth="1"/>
    <col min="750" max="750" width="34.5" bestFit="1" customWidth="1"/>
    <col min="751" max="751" width="36.6640625" bestFit="1" customWidth="1"/>
    <col min="752" max="752" width="34.5" bestFit="1" customWidth="1"/>
    <col min="753" max="753" width="35.5" bestFit="1" customWidth="1"/>
    <col min="754" max="754" width="35.6640625" bestFit="1" customWidth="1"/>
    <col min="755" max="755" width="41" bestFit="1" customWidth="1"/>
    <col min="756" max="756" width="36.5" bestFit="1" customWidth="1"/>
    <col min="757" max="757" width="39.1640625" bestFit="1" customWidth="1"/>
    <col min="758" max="758" width="30" bestFit="1" customWidth="1"/>
    <col min="759" max="760" width="39" bestFit="1" customWidth="1"/>
    <col min="761" max="761" width="37.6640625" bestFit="1" customWidth="1"/>
    <col min="762" max="762" width="40" bestFit="1" customWidth="1"/>
    <col min="763" max="763" width="32.6640625" bestFit="1" customWidth="1"/>
    <col min="764" max="764" width="30.6640625" bestFit="1" customWidth="1"/>
    <col min="765" max="765" width="28.83203125" bestFit="1" customWidth="1"/>
    <col min="766" max="766" width="29" bestFit="1" customWidth="1"/>
    <col min="767" max="767" width="28" bestFit="1" customWidth="1"/>
    <col min="768" max="768" width="29" bestFit="1" customWidth="1"/>
    <col min="769" max="769" width="31.5" bestFit="1" customWidth="1"/>
    <col min="770" max="770" width="28.33203125" bestFit="1" customWidth="1"/>
    <col min="771" max="771" width="29" bestFit="1" customWidth="1"/>
    <col min="772" max="772" width="22" bestFit="1" customWidth="1"/>
    <col min="773" max="773" width="32.33203125" bestFit="1" customWidth="1"/>
    <col min="774" max="774" width="22.5" bestFit="1" customWidth="1"/>
    <col min="775" max="775" width="33.5" bestFit="1" customWidth="1"/>
    <col min="776" max="776" width="23.5" bestFit="1" customWidth="1"/>
    <col min="777" max="777" width="28.1640625" bestFit="1" customWidth="1"/>
    <col min="778" max="778" width="23.1640625" bestFit="1" customWidth="1"/>
    <col min="779" max="779" width="33" bestFit="1" customWidth="1"/>
    <col min="780" max="780" width="29" bestFit="1" customWidth="1"/>
    <col min="781" max="781" width="29.1640625" bestFit="1" customWidth="1"/>
    <col min="782" max="782" width="39" bestFit="1" customWidth="1"/>
    <col min="783" max="783" width="34.83203125" bestFit="1" customWidth="1"/>
    <col min="784" max="784" width="26.83203125" bestFit="1" customWidth="1"/>
    <col min="785" max="785" width="25.83203125" bestFit="1" customWidth="1"/>
    <col min="786" max="786" width="23.83203125" bestFit="1" customWidth="1"/>
    <col min="787" max="787" width="26.33203125" bestFit="1" customWidth="1"/>
    <col min="788" max="788" width="25.6640625" bestFit="1" customWidth="1"/>
    <col min="789" max="789" width="31.33203125" bestFit="1" customWidth="1"/>
    <col min="790" max="790" width="24.5" bestFit="1" customWidth="1"/>
    <col min="791" max="791" width="33.5" bestFit="1" customWidth="1"/>
    <col min="792" max="792" width="26.1640625" bestFit="1" customWidth="1"/>
    <col min="793" max="793" width="27.1640625" bestFit="1" customWidth="1"/>
    <col min="794" max="794" width="23.83203125" bestFit="1" customWidth="1"/>
    <col min="795" max="796" width="27" bestFit="1" customWidth="1"/>
    <col min="797" max="797" width="26.33203125" bestFit="1" customWidth="1"/>
    <col min="798" max="798" width="22.83203125" bestFit="1" customWidth="1"/>
    <col min="799" max="799" width="23.33203125" bestFit="1" customWidth="1"/>
    <col min="800" max="800" width="20" bestFit="1" customWidth="1"/>
    <col min="801" max="801" width="23" bestFit="1" customWidth="1"/>
    <col min="802" max="802" width="21.1640625" bestFit="1" customWidth="1"/>
    <col min="803" max="803" width="30.33203125" bestFit="1" customWidth="1"/>
    <col min="804" max="804" width="34.33203125" bestFit="1" customWidth="1"/>
    <col min="805" max="805" width="33" bestFit="1" customWidth="1"/>
    <col min="806" max="806" width="34.1640625" bestFit="1" customWidth="1"/>
    <col min="807" max="807" width="30.6640625" bestFit="1" customWidth="1"/>
    <col min="808" max="808" width="31.1640625" bestFit="1" customWidth="1"/>
    <col min="809" max="809" width="32.33203125" bestFit="1" customWidth="1"/>
    <col min="810" max="810" width="34.6640625" bestFit="1" customWidth="1"/>
    <col min="811" max="811" width="29" bestFit="1" customWidth="1"/>
    <col min="812" max="812" width="29.1640625" bestFit="1" customWidth="1"/>
    <col min="813" max="813" width="40.83203125" bestFit="1" customWidth="1"/>
    <col min="814" max="814" width="36.33203125" bestFit="1" customWidth="1"/>
    <col min="815" max="815" width="24" bestFit="1" customWidth="1"/>
    <col min="816" max="816" width="22.83203125" bestFit="1" customWidth="1"/>
    <col min="817" max="817" width="25.83203125" bestFit="1" customWidth="1"/>
    <col min="818" max="818" width="28.33203125" bestFit="1" customWidth="1"/>
    <col min="819" max="819" width="27.1640625" bestFit="1" customWidth="1"/>
    <col min="820" max="820" width="20.6640625" bestFit="1" customWidth="1"/>
    <col min="821" max="821" width="19.6640625" bestFit="1" customWidth="1"/>
    <col min="822" max="822" width="26.1640625" bestFit="1" customWidth="1"/>
    <col min="823" max="823" width="35.5" bestFit="1" customWidth="1"/>
    <col min="824" max="824" width="36" bestFit="1" customWidth="1"/>
    <col min="825" max="825" width="39.33203125" bestFit="1" customWidth="1"/>
    <col min="826" max="826" width="30" bestFit="1" customWidth="1"/>
    <col min="827" max="827" width="34.33203125" bestFit="1" customWidth="1"/>
    <col min="828" max="828" width="31.5" bestFit="1" customWidth="1"/>
    <col min="829" max="829" width="35" bestFit="1" customWidth="1"/>
    <col min="830" max="830" width="32.1640625" bestFit="1" customWidth="1"/>
    <col min="831" max="831" width="35.1640625" bestFit="1" customWidth="1"/>
    <col min="832" max="832" width="27.33203125" bestFit="1" customWidth="1"/>
    <col min="833" max="833" width="25.33203125" bestFit="1" customWidth="1"/>
    <col min="834" max="834" width="38" bestFit="1" customWidth="1"/>
    <col min="835" max="835" width="32.1640625" bestFit="1" customWidth="1"/>
    <col min="836" max="836" width="32" bestFit="1" customWidth="1"/>
    <col min="837" max="837" width="32.33203125" bestFit="1" customWidth="1"/>
    <col min="838" max="838" width="30.6640625" bestFit="1" customWidth="1"/>
    <col min="839" max="839" width="33.1640625" bestFit="1" customWidth="1"/>
    <col min="840" max="840" width="36.6640625" bestFit="1" customWidth="1"/>
    <col min="841" max="841" width="31.33203125" bestFit="1" customWidth="1"/>
    <col min="842" max="842" width="40.5" bestFit="1" customWidth="1"/>
    <col min="843" max="843" width="28.5" bestFit="1" customWidth="1"/>
    <col min="844" max="844" width="36.1640625" bestFit="1" customWidth="1"/>
    <col min="845" max="845" width="25.33203125" bestFit="1" customWidth="1"/>
    <col min="846" max="846" width="33.5" bestFit="1" customWidth="1"/>
    <col min="847" max="847" width="36.33203125" bestFit="1" customWidth="1"/>
    <col min="848" max="848" width="32.83203125" bestFit="1" customWidth="1"/>
    <col min="849" max="849" width="32.33203125" bestFit="1" customWidth="1"/>
    <col min="850" max="850" width="25" bestFit="1" customWidth="1"/>
    <col min="851" max="851" width="33.5" bestFit="1" customWidth="1"/>
    <col min="852" max="852" width="27.6640625" bestFit="1" customWidth="1"/>
    <col min="853" max="853" width="32.83203125" bestFit="1" customWidth="1"/>
    <col min="854" max="854" width="29.5" bestFit="1" customWidth="1"/>
    <col min="855" max="855" width="29.83203125" bestFit="1" customWidth="1"/>
    <col min="856" max="856" width="31.33203125" bestFit="1" customWidth="1"/>
    <col min="857" max="857" width="32.6640625" bestFit="1" customWidth="1"/>
    <col min="858" max="858" width="32.1640625" bestFit="1" customWidth="1"/>
    <col min="859" max="859" width="28" bestFit="1" customWidth="1"/>
    <col min="860" max="860" width="37.5" bestFit="1" customWidth="1"/>
    <col min="861" max="861" width="30.1640625" bestFit="1" customWidth="1"/>
    <col min="862" max="862" width="32.6640625" bestFit="1" customWidth="1"/>
    <col min="863" max="863" width="26.83203125" bestFit="1" customWidth="1"/>
    <col min="864" max="864" width="29" bestFit="1" customWidth="1"/>
    <col min="865" max="865" width="28" bestFit="1" customWidth="1"/>
    <col min="866" max="866" width="26.6640625" bestFit="1" customWidth="1"/>
    <col min="867" max="867" width="28.83203125" bestFit="1" customWidth="1"/>
    <col min="868" max="868" width="25" bestFit="1" customWidth="1"/>
    <col min="869" max="869" width="26.83203125" bestFit="1" customWidth="1"/>
    <col min="870" max="870" width="25.5" bestFit="1" customWidth="1"/>
    <col min="871" max="871" width="26.83203125" bestFit="1" customWidth="1"/>
    <col min="872" max="872" width="38" bestFit="1" customWidth="1"/>
    <col min="873" max="873" width="27.33203125" bestFit="1" customWidth="1"/>
    <col min="874" max="874" width="36.1640625" bestFit="1" customWidth="1"/>
    <col min="875" max="875" width="37.6640625" bestFit="1" customWidth="1"/>
    <col min="876" max="876" width="31" bestFit="1" customWidth="1"/>
    <col min="877" max="877" width="30.33203125" bestFit="1" customWidth="1"/>
    <col min="878" max="878" width="27.6640625" bestFit="1" customWidth="1"/>
    <col min="879" max="879" width="23.1640625" bestFit="1" customWidth="1"/>
    <col min="880" max="880" width="30.33203125" bestFit="1" customWidth="1"/>
    <col min="881" max="881" width="31.33203125" bestFit="1" customWidth="1"/>
    <col min="882" max="882" width="32" bestFit="1" customWidth="1"/>
    <col min="883" max="883" width="36.33203125" bestFit="1" customWidth="1"/>
    <col min="884" max="884" width="33.1640625" bestFit="1" customWidth="1"/>
    <col min="885" max="885" width="31.83203125" bestFit="1" customWidth="1"/>
    <col min="886" max="887" width="26.6640625" bestFit="1" customWidth="1"/>
    <col min="888" max="888" width="23.83203125" bestFit="1" customWidth="1"/>
    <col min="889" max="889" width="30.33203125" bestFit="1" customWidth="1"/>
    <col min="890" max="890" width="26.33203125" bestFit="1" customWidth="1"/>
    <col min="891" max="891" width="25.1640625" bestFit="1" customWidth="1"/>
    <col min="892" max="893" width="22.6640625" bestFit="1" customWidth="1"/>
    <col min="894" max="894" width="22.1640625" bestFit="1" customWidth="1"/>
    <col min="895" max="895" width="32.33203125" bestFit="1" customWidth="1"/>
    <col min="896" max="896" width="31" bestFit="1" customWidth="1"/>
    <col min="897" max="897" width="29.5" bestFit="1" customWidth="1"/>
    <col min="898" max="898" width="32" bestFit="1" customWidth="1"/>
    <col min="899" max="899" width="31.5" bestFit="1" customWidth="1"/>
    <col min="900" max="900" width="25.83203125" bestFit="1" customWidth="1"/>
    <col min="901" max="901" width="27.33203125" bestFit="1" customWidth="1"/>
    <col min="902" max="902" width="33.33203125" bestFit="1" customWidth="1"/>
    <col min="903" max="903" width="28.6640625" bestFit="1" customWidth="1"/>
    <col min="904" max="904" width="30.5" bestFit="1" customWidth="1"/>
    <col min="905" max="905" width="39.33203125" bestFit="1" customWidth="1"/>
    <col min="906" max="906" width="35.5" bestFit="1" customWidth="1"/>
    <col min="907" max="907" width="32.5" bestFit="1" customWidth="1"/>
    <col min="908" max="908" width="30.5" bestFit="1" customWidth="1"/>
    <col min="909" max="909" width="27.6640625" bestFit="1" customWidth="1"/>
    <col min="910" max="910" width="29.33203125" bestFit="1" customWidth="1"/>
    <col min="911" max="911" width="26" bestFit="1" customWidth="1"/>
    <col min="912" max="912" width="27.1640625" bestFit="1" customWidth="1"/>
    <col min="913" max="913" width="24.33203125" bestFit="1" customWidth="1"/>
    <col min="914" max="914" width="23.83203125" bestFit="1" customWidth="1"/>
    <col min="915" max="915" width="25.6640625" bestFit="1" customWidth="1"/>
    <col min="916" max="916" width="23.1640625" bestFit="1" customWidth="1"/>
    <col min="917" max="917" width="27" bestFit="1" customWidth="1"/>
    <col min="918" max="918" width="28.6640625" bestFit="1" customWidth="1"/>
    <col min="919" max="919" width="25.1640625" bestFit="1" customWidth="1"/>
    <col min="920" max="920" width="32.6640625" bestFit="1" customWidth="1"/>
    <col min="921" max="921" width="24.1640625" bestFit="1" customWidth="1"/>
    <col min="922" max="922" width="33.6640625" bestFit="1" customWidth="1"/>
    <col min="923" max="923" width="23.33203125" bestFit="1" customWidth="1"/>
    <col min="924" max="924" width="32" bestFit="1" customWidth="1"/>
    <col min="925" max="925" width="29.33203125" bestFit="1" customWidth="1"/>
    <col min="926" max="926" width="31.33203125" bestFit="1" customWidth="1"/>
    <col min="927" max="927" width="24.6640625" bestFit="1" customWidth="1"/>
    <col min="928" max="928" width="30.6640625" bestFit="1" customWidth="1"/>
    <col min="929" max="929" width="34.5" bestFit="1" customWidth="1"/>
    <col min="930" max="930" width="26.83203125" bestFit="1" customWidth="1"/>
    <col min="931" max="931" width="30" bestFit="1" customWidth="1"/>
    <col min="932" max="932" width="25.1640625" bestFit="1" customWidth="1"/>
    <col min="933" max="933" width="38.6640625" bestFit="1" customWidth="1"/>
    <col min="934" max="934" width="28" bestFit="1" customWidth="1"/>
    <col min="935" max="935" width="33.1640625" bestFit="1" customWidth="1"/>
    <col min="936" max="936" width="29.6640625" bestFit="1" customWidth="1"/>
    <col min="937" max="937" width="29" bestFit="1" customWidth="1"/>
    <col min="938" max="938" width="30.6640625" bestFit="1" customWidth="1"/>
    <col min="939" max="939" width="34.33203125" bestFit="1" customWidth="1"/>
    <col min="940" max="940" width="30.6640625" bestFit="1" customWidth="1"/>
    <col min="941" max="941" width="33.33203125" bestFit="1" customWidth="1"/>
    <col min="942" max="942" width="34.1640625" bestFit="1" customWidth="1"/>
    <col min="943" max="943" width="24.5" bestFit="1" customWidth="1"/>
    <col min="944" max="944" width="29.6640625" bestFit="1" customWidth="1"/>
    <col min="945" max="945" width="32.1640625" bestFit="1" customWidth="1"/>
    <col min="946" max="946" width="28.6640625" bestFit="1" customWidth="1"/>
    <col min="947" max="947" width="29.33203125" bestFit="1" customWidth="1"/>
    <col min="948" max="948" width="26.83203125" bestFit="1" customWidth="1"/>
    <col min="949" max="949" width="29.1640625" bestFit="1" customWidth="1"/>
    <col min="950" max="950" width="29" bestFit="1" customWidth="1"/>
    <col min="951" max="951" width="30" bestFit="1" customWidth="1"/>
    <col min="952" max="952" width="28.83203125" bestFit="1" customWidth="1"/>
    <col min="953" max="953" width="27.83203125" bestFit="1" customWidth="1"/>
    <col min="954" max="954" width="23.83203125" bestFit="1" customWidth="1"/>
    <col min="955" max="955" width="28.6640625" bestFit="1" customWidth="1"/>
    <col min="956" max="956" width="27.5" bestFit="1" customWidth="1"/>
    <col min="957" max="957" width="24.33203125" bestFit="1" customWidth="1"/>
    <col min="958" max="958" width="27.6640625" bestFit="1" customWidth="1"/>
    <col min="959" max="959" width="25.83203125" bestFit="1" customWidth="1"/>
    <col min="960" max="960" width="24.1640625" bestFit="1" customWidth="1"/>
    <col min="961" max="961" width="21.1640625" bestFit="1" customWidth="1"/>
    <col min="962" max="962" width="35.5" bestFit="1" customWidth="1"/>
    <col min="963" max="963" width="24" bestFit="1" customWidth="1"/>
    <col min="964" max="964" width="26.6640625" bestFit="1" customWidth="1"/>
    <col min="965" max="965" width="30.1640625" bestFit="1" customWidth="1"/>
    <col min="966" max="966" width="28.83203125" bestFit="1" customWidth="1"/>
    <col min="967" max="967" width="26" bestFit="1" customWidth="1"/>
    <col min="968" max="968" width="26.83203125" bestFit="1" customWidth="1"/>
    <col min="969" max="969" width="17.83203125" bestFit="1" customWidth="1"/>
    <col min="970" max="970" width="27.33203125" bestFit="1" customWidth="1"/>
    <col min="971" max="971" width="22.5" bestFit="1" customWidth="1"/>
    <col min="972" max="972" width="20.6640625" bestFit="1" customWidth="1"/>
    <col min="973" max="973" width="30.83203125" bestFit="1" customWidth="1"/>
    <col min="974" max="974" width="15.6640625" bestFit="1" customWidth="1"/>
    <col min="975" max="975" width="26" bestFit="1" customWidth="1"/>
    <col min="976" max="976" width="21.83203125" bestFit="1" customWidth="1"/>
    <col min="977" max="977" width="19.33203125" bestFit="1" customWidth="1"/>
    <col min="978" max="978" width="31" bestFit="1" customWidth="1"/>
    <col min="979" max="979" width="30.6640625" bestFit="1" customWidth="1"/>
    <col min="980" max="980" width="33.5" bestFit="1" customWidth="1"/>
    <col min="981" max="981" width="32.6640625" bestFit="1" customWidth="1"/>
    <col min="982" max="982" width="39.83203125" bestFit="1" customWidth="1"/>
    <col min="983" max="983" width="30.33203125" bestFit="1" customWidth="1"/>
    <col min="984" max="984" width="30.5" bestFit="1" customWidth="1"/>
    <col min="985" max="985" width="28.83203125" bestFit="1" customWidth="1"/>
    <col min="986" max="986" width="29" bestFit="1" customWidth="1"/>
    <col min="987" max="987" width="33.5" bestFit="1" customWidth="1"/>
    <col min="988" max="988" width="24.6640625" bestFit="1" customWidth="1"/>
    <col min="989" max="989" width="29.6640625" bestFit="1" customWidth="1"/>
    <col min="990" max="990" width="26.6640625" bestFit="1" customWidth="1"/>
    <col min="991" max="991" width="44.6640625" bestFit="1" customWidth="1"/>
    <col min="992" max="992" width="33.5" bestFit="1" customWidth="1"/>
    <col min="993" max="993" width="22.83203125" bestFit="1" customWidth="1"/>
    <col min="994" max="994" width="40.5" bestFit="1" customWidth="1"/>
    <col min="995" max="995" width="30.33203125" bestFit="1" customWidth="1"/>
    <col min="996" max="996" width="29.1640625" bestFit="1" customWidth="1"/>
    <col min="997" max="997" width="35.83203125" bestFit="1" customWidth="1"/>
    <col min="998" max="998" width="26.83203125" bestFit="1" customWidth="1"/>
    <col min="999" max="999" width="29.33203125" bestFit="1" customWidth="1"/>
    <col min="1000" max="1000" width="35.6640625" bestFit="1" customWidth="1"/>
  </cols>
  <sheetData>
    <row r="2" spans="1:6" x14ac:dyDescent="0.2">
      <c r="A2" s="8" t="s">
        <v>6</v>
      </c>
      <c r="B2" t="s">
        <v>2066</v>
      </c>
    </row>
    <row r="4" spans="1:6" x14ac:dyDescent="0.2">
      <c r="A4" s="8" t="s">
        <v>2070</v>
      </c>
      <c r="B4" s="8" t="s">
        <v>2067</v>
      </c>
    </row>
    <row r="5" spans="1:6" x14ac:dyDescent="0.2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9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9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9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9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9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9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9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9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9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9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9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9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9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9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9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9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9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9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9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9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9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9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9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9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B16E-DCAC-1E4E-8E75-0A9B1272CFC3}">
  <dimension ref="A1:F17"/>
  <sheetViews>
    <sheetView tabSelected="1" workbookViewId="0">
      <selection activeCell="Q22" sqref="Q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2031</v>
      </c>
      <c r="B1" t="s">
        <v>2066</v>
      </c>
    </row>
    <row r="3" spans="1:6" x14ac:dyDescent="0.2">
      <c r="A3" s="8" t="s">
        <v>2095</v>
      </c>
      <c r="B3" s="8" t="s">
        <v>2067</v>
      </c>
    </row>
    <row r="4" spans="1:6" x14ac:dyDescent="0.2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9" t="s">
        <v>2097</v>
      </c>
      <c r="B5" s="7">
        <v>6</v>
      </c>
      <c r="C5" s="7">
        <v>36</v>
      </c>
      <c r="D5" s="7">
        <v>1</v>
      </c>
      <c r="E5" s="7">
        <v>49</v>
      </c>
      <c r="F5" s="7">
        <v>92</v>
      </c>
    </row>
    <row r="6" spans="1:6" x14ac:dyDescent="0.2">
      <c r="A6" s="9" t="s">
        <v>2098</v>
      </c>
      <c r="B6" s="7">
        <v>7</v>
      </c>
      <c r="C6" s="7">
        <v>28</v>
      </c>
      <c r="D6" s="7"/>
      <c r="E6" s="7">
        <v>44</v>
      </c>
      <c r="F6" s="7">
        <v>79</v>
      </c>
    </row>
    <row r="7" spans="1:6" x14ac:dyDescent="0.2">
      <c r="A7" s="9" t="s">
        <v>2099</v>
      </c>
      <c r="B7" s="7">
        <v>4</v>
      </c>
      <c r="C7" s="7">
        <v>33</v>
      </c>
      <c r="D7" s="7"/>
      <c r="E7" s="7">
        <v>49</v>
      </c>
      <c r="F7" s="7">
        <v>86</v>
      </c>
    </row>
    <row r="8" spans="1:6" x14ac:dyDescent="0.2">
      <c r="A8" s="9" t="s">
        <v>2100</v>
      </c>
      <c r="B8" s="7">
        <v>1</v>
      </c>
      <c r="C8" s="7">
        <v>30</v>
      </c>
      <c r="D8" s="7">
        <v>1</v>
      </c>
      <c r="E8" s="7">
        <v>46</v>
      </c>
      <c r="F8" s="7">
        <v>78</v>
      </c>
    </row>
    <row r="9" spans="1:6" x14ac:dyDescent="0.2">
      <c r="A9" s="9" t="s">
        <v>2101</v>
      </c>
      <c r="B9" s="7">
        <v>3</v>
      </c>
      <c r="C9" s="7">
        <v>35</v>
      </c>
      <c r="D9" s="7">
        <v>2</v>
      </c>
      <c r="E9" s="7">
        <v>46</v>
      </c>
      <c r="F9" s="7">
        <v>86</v>
      </c>
    </row>
    <row r="10" spans="1:6" x14ac:dyDescent="0.2">
      <c r="A10" s="9" t="s">
        <v>2102</v>
      </c>
      <c r="B10" s="7">
        <v>3</v>
      </c>
      <c r="C10" s="7">
        <v>28</v>
      </c>
      <c r="D10" s="7">
        <v>1</v>
      </c>
      <c r="E10" s="7">
        <v>55</v>
      </c>
      <c r="F10" s="7">
        <v>87</v>
      </c>
    </row>
    <row r="11" spans="1:6" x14ac:dyDescent="0.2">
      <c r="A11" s="9" t="s">
        <v>2103</v>
      </c>
      <c r="B11" s="7">
        <v>4</v>
      </c>
      <c r="C11" s="7">
        <v>31</v>
      </c>
      <c r="D11" s="7">
        <v>1</v>
      </c>
      <c r="E11" s="7">
        <v>58</v>
      </c>
      <c r="F11" s="7">
        <v>94</v>
      </c>
    </row>
    <row r="12" spans="1:6" x14ac:dyDescent="0.2">
      <c r="A12" s="9" t="s">
        <v>2104</v>
      </c>
      <c r="B12" s="7">
        <v>8</v>
      </c>
      <c r="C12" s="7">
        <v>35</v>
      </c>
      <c r="D12" s="7">
        <v>1</v>
      </c>
      <c r="E12" s="7">
        <v>41</v>
      </c>
      <c r="F12" s="7">
        <v>85</v>
      </c>
    </row>
    <row r="13" spans="1:6" x14ac:dyDescent="0.2">
      <c r="A13" s="9" t="s">
        <v>2105</v>
      </c>
      <c r="B13" s="7">
        <v>5</v>
      </c>
      <c r="C13" s="7">
        <v>23</v>
      </c>
      <c r="D13" s="7"/>
      <c r="E13" s="7">
        <v>45</v>
      </c>
      <c r="F13" s="7">
        <v>73</v>
      </c>
    </row>
    <row r="14" spans="1:6" x14ac:dyDescent="0.2">
      <c r="A14" s="9" t="s">
        <v>2106</v>
      </c>
      <c r="B14" s="7">
        <v>6</v>
      </c>
      <c r="C14" s="7">
        <v>26</v>
      </c>
      <c r="D14" s="7">
        <v>1</v>
      </c>
      <c r="E14" s="7">
        <v>45</v>
      </c>
      <c r="F14" s="7">
        <v>78</v>
      </c>
    </row>
    <row r="15" spans="1:6" x14ac:dyDescent="0.2">
      <c r="A15" s="9" t="s">
        <v>2107</v>
      </c>
      <c r="B15" s="7">
        <v>3</v>
      </c>
      <c r="C15" s="7">
        <v>27</v>
      </c>
      <c r="D15" s="7">
        <v>3</v>
      </c>
      <c r="E15" s="7">
        <v>45</v>
      </c>
      <c r="F15" s="7">
        <v>78</v>
      </c>
    </row>
    <row r="16" spans="1:6" x14ac:dyDescent="0.2">
      <c r="A16" s="9" t="s">
        <v>2108</v>
      </c>
      <c r="B16" s="7">
        <v>7</v>
      </c>
      <c r="C16" s="7">
        <v>32</v>
      </c>
      <c r="D16" s="7">
        <v>3</v>
      </c>
      <c r="E16" s="7">
        <v>42</v>
      </c>
      <c r="F16" s="7">
        <v>84</v>
      </c>
    </row>
    <row r="17" spans="1:6" x14ac:dyDescent="0.2">
      <c r="A17" s="9" t="s">
        <v>2068</v>
      </c>
      <c r="B17" s="7">
        <v>57</v>
      </c>
      <c r="C17" s="7">
        <v>364</v>
      </c>
      <c r="D17" s="7">
        <v>14</v>
      </c>
      <c r="E17" s="7">
        <v>565</v>
      </c>
      <c r="F17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26A4-256F-F94D-894E-3D961C4EB99A}">
  <dimension ref="A1:H21"/>
  <sheetViews>
    <sheetView workbookViewId="0">
      <selection activeCell="K13" sqref="K1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2080</v>
      </c>
    </row>
    <row r="2" spans="1:8" x14ac:dyDescent="0.2">
      <c r="A2" t="s">
        <v>2081</v>
      </c>
      <c r="B2">
        <f>COUNTIFS(Crowdfunding!F2:F1001, "=successful", Crowdfunding!D2:D1001, "&lt;1000")</f>
        <v>30</v>
      </c>
      <c r="C2">
        <f>COUNTIFS(Crowdfunding!F2:F1001, "=failed", Crowdfunding!D2:D1001, "&lt;1000")</f>
        <v>20</v>
      </c>
      <c r="D2">
        <f>COUNTIFS(Crowdfunding!F2:F1001, "=canceled", Crowdfunding!D2:D1001, "&lt;1000")</f>
        <v>1</v>
      </c>
      <c r="E2">
        <f>SUM(B2:D2)</f>
        <v>51</v>
      </c>
      <c r="F2" s="12">
        <f>(B2/E2)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t="s">
        <v>2082</v>
      </c>
      <c r="B3">
        <f>COUNTIFS(Crowdfunding!F2:F1001, "=successful", Crowdfunding!D2:D1001, "&gt;=1000", Crowdfunding!D2:D1001, "&lt;5000")</f>
        <v>191</v>
      </c>
      <c r="C3" s="11">
        <f>COUNTIFS(Crowdfunding!F2:F1001, "=failed", Crowdfunding!D2:D1001, "&gt;=1000", Crowdfunding!D2:D1001, "&lt;5000")</f>
        <v>38</v>
      </c>
      <c r="D3">
        <f>COUNTIFS(Crowdfunding!F2:F1001, "=canceled", Crowdfunding!D2:D1001, "&gt;=1000", Crowdfunding!D2:D1001, "&lt;5000")</f>
        <v>2</v>
      </c>
      <c r="E3">
        <f t="shared" ref="E3:E13" si="0">SUM(B3:D3)</f>
        <v>231</v>
      </c>
      <c r="F3" s="12">
        <f t="shared" ref="F3:F13" si="1">(B3/E3)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">
      <c r="A4" t="s">
        <v>2083</v>
      </c>
      <c r="B4">
        <f>COUNTIFS(Crowdfunding!F2:F1001, "=successful", Crowdfunding!D2:D1001, "&gt;=5000", Crowdfunding!D2:D1001, "&lt;10000")</f>
        <v>164</v>
      </c>
      <c r="C4">
        <f>COUNTIFS(Crowdfunding!F2:F1001, "=failed", Crowdfunding!D2:D1001, "&gt;=5000", Crowdfunding!D2:D1001, "&lt;10000")</f>
        <v>126</v>
      </c>
      <c r="D4">
        <f>COUNTIFS(Crowdfunding!F2:F1001, "=canceled", Crowdfunding!D2:D1001, "&gt;=5000", Crowdfunding!D2:D1001, "&lt;10000")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t="s">
        <v>2084</v>
      </c>
      <c r="B5">
        <f>COUNTIFS(Crowdfunding!F2:F1001, "=successful", Crowdfunding!D2:D1001, "&gt;=10000", Crowdfunding!D2:D1001, "&lt;15000")</f>
        <v>4</v>
      </c>
      <c r="C5">
        <f>COUNTIFS(Crowdfunding!F2:F1001, "=failed", Crowdfunding!D2:D1001, "&gt;=10000", Crowdfunding!D2:D1001, "&lt;15000")</f>
        <v>5</v>
      </c>
      <c r="D5">
        <f>COUNTIFS(Crowdfunding!F2:F1001, "=canceled", Crowdfunding!D2:D1001, "&gt;=10000", Crowdfunding!D2:D1001, "&lt;15000")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t="s">
        <v>2085</v>
      </c>
      <c r="B6">
        <f>COUNTIFS(Crowdfunding!F2:F1001, "=successful", Crowdfunding!D2:D1001, "&gt;=15000", Crowdfunding!D2:D1001, "&lt;20000")</f>
        <v>10</v>
      </c>
      <c r="C6">
        <f>COUNTIFS(Crowdfunding!F2:F1001, "=failed", Crowdfunding!D2:D1001, "&gt;=15000", Crowdfunding!D2:D1001, "&lt;20000")</f>
        <v>0</v>
      </c>
      <c r="D6">
        <f>COUNTIFS(Crowdfunding!F2:F1001, "=canceled", Crowdfunding!D2:D1001, "&gt;=15000", Crowdfunding!D2:D1001, "&lt;20000")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t="s">
        <v>2086</v>
      </c>
      <c r="B7">
        <f>COUNTIFS(Crowdfunding!F2:F1001, "=successful", Crowdfunding!D2:D1001, "&gt;=20000", Crowdfunding!D2:D1001, "&lt;25000")</f>
        <v>7</v>
      </c>
      <c r="C7">
        <f>COUNTIFS(Crowdfunding!F2:F1001, "=failed", Crowdfunding!D2:D1001, "&gt;=20000", Crowdfunding!D2:D1001, "&lt;25000")</f>
        <v>0</v>
      </c>
      <c r="D7">
        <f>COUNTIFS(Crowdfunding!F2:F1001, "=canceled", Crowdfunding!D2:D1001, "&gt;=20000", Crowdfunding!D2:D1001, "&lt;25000")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t="s">
        <v>2087</v>
      </c>
      <c r="B8">
        <f>COUNTIFS(Crowdfunding!F2:F1001, "=successful", Crowdfunding!D2:D1001, "&gt;=25000", Crowdfunding!D2:D1001, "&lt;30000")</f>
        <v>11</v>
      </c>
      <c r="C8">
        <f>COUNTIFS(Crowdfunding!F2:F1001, "=failed", Crowdfunding!D2:D1001, "&gt;=25000", Crowdfunding!D2:D1001, "&lt;30000")</f>
        <v>3</v>
      </c>
      <c r="D8">
        <f>COUNTIFS(Crowdfunding!F2:F1001, "=canceled", Crowdfunding!D2:D1001, "&gt;=25000", Crowdfunding!D2:D1001, "&lt;30000")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t="s">
        <v>2088</v>
      </c>
      <c r="B9">
        <f>COUNTIFS(Crowdfunding!F2:F1001, "=successful", Crowdfunding!D2:D1001, "&gt;=30000", Crowdfunding!D2:D1001, "&lt;35000")</f>
        <v>7</v>
      </c>
      <c r="C9">
        <f>COUNTIFS(Crowdfunding!F2:F1001, "=failed", Crowdfunding!D2:D1001, "&gt;=30000", Crowdfunding!D2:D1001, "&lt;35000")</f>
        <v>0</v>
      </c>
      <c r="D9">
        <f>COUNTIFS(Crowdfunding!F2:F1001, "=canceled", Crowdfunding!D2:D1001, "&gt;=30000", Crowdfunding!D2:D1001, "&lt;35000")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t="s">
        <v>2089</v>
      </c>
      <c r="B10">
        <f>COUNTIFS(Crowdfunding!F2:F1001, "=successful", Crowdfunding!D2:D1001, "&gt;=35000", Crowdfunding!D2:D1001, "&lt;40000")</f>
        <v>8</v>
      </c>
      <c r="C10">
        <f>COUNTIFS(Crowdfunding!F2:F1001, "=failed", Crowdfunding!D2:D1001, "&gt;=35000", Crowdfunding!D2:D1001, "&lt;40000")</f>
        <v>3</v>
      </c>
      <c r="D10">
        <f>COUNTIFS(Crowdfunding!F2:F1001, "=canceled", Crowdfunding!D2:D1001, "&gt;=35000", Crowdfunding!D2:D1001, "&lt;40000")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t="s">
        <v>2090</v>
      </c>
      <c r="B11">
        <f>COUNTIFS(Crowdfunding!F2:F1001, "=successful", Crowdfunding!D2:D1001, "&gt;=40000", Crowdfunding!D2:D1001, "&lt;45000")</f>
        <v>11</v>
      </c>
      <c r="C11">
        <f>COUNTIFS(Crowdfunding!F2:F1001, "=failed", Crowdfunding!D2:D1001, "&gt;=40000", Crowdfunding!D2:D1001, "&lt;45000")</f>
        <v>3</v>
      </c>
      <c r="D11">
        <f>COUNTIFS(Crowdfunding!F2:F1001, "=canceled", Crowdfunding!D2:D1001, "&gt;=40000", Crowdfunding!D2:D1001, "&lt;45000")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t="s">
        <v>2091</v>
      </c>
      <c r="B12">
        <f>COUNTIFS(Crowdfunding!F2:F1001, "=successful", Crowdfunding!D2:D1001, "&gt;=45000", Crowdfunding!D2:D1001, "&lt;50000")</f>
        <v>8</v>
      </c>
      <c r="C12">
        <f>COUNTIFS(Crowdfunding!F2:F1001, "=failed", Crowdfunding!D2:D1001, "&gt;=45000", Crowdfunding!D2:D1001, "&lt;50000")</f>
        <v>3</v>
      </c>
      <c r="D12">
        <f>COUNTIFS(Crowdfunding!F2:F1001, "=canceled", Crowdfunding!D2:D1001, "&gt;=45000", Crowdfunding!D2:D1001, "&lt;50000")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t="s">
        <v>2092</v>
      </c>
      <c r="B13">
        <f>COUNTIFS(Crowdfunding!F2:F1001, "=successful", Crowdfunding!D2:D1001, "&gt;=50000")</f>
        <v>114</v>
      </c>
      <c r="C13">
        <f>COUNTIFS(Crowdfunding!F2:F1001, "=failed", Crowdfunding!D2:D1001, "&gt;=50000")</f>
        <v>163</v>
      </c>
      <c r="D13">
        <f>COUNTIFS(Crowdfunding!F2:F1001, "=canceled", Crowdfunding!D2:D1001, 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  <row r="14" spans="1:8" x14ac:dyDescent="0.2">
      <c r="A14" t="s">
        <v>2093</v>
      </c>
      <c r="B14">
        <f>SUM(B2:B13)</f>
        <v>565</v>
      </c>
      <c r="C14">
        <f t="shared" ref="C14:E14" si="4">SUM(C2:C13)</f>
        <v>364</v>
      </c>
      <c r="D14">
        <f t="shared" si="4"/>
        <v>57</v>
      </c>
      <c r="E14">
        <f t="shared" si="4"/>
        <v>986</v>
      </c>
    </row>
    <row r="20" spans="3:3" x14ac:dyDescent="0.2">
      <c r="C20" t="s">
        <v>2094</v>
      </c>
    </row>
    <row r="21" spans="3:3" x14ac:dyDescent="0.2">
      <c r="C21">
        <f>COUNTIF(Crowdfunding!F2:F1001,"=live")</f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CategoryStats</vt:lpstr>
      <vt:lpstr>SubCatStats</vt:lpstr>
      <vt:lpstr>LaunchDateStats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2022-03-21T02:02:39Z</dcterms:modified>
</cp:coreProperties>
</file>