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emson\Spring 2023\IE 6650 - Facility Planning\Project\"/>
    </mc:Choice>
  </mc:AlternateContent>
  <xr:revisionPtr revIDLastSave="0" documentId="13_ncr:1_{A7423090-A67E-49E1-BC11-7A38E76EC9D1}" xr6:coauthVersionLast="47" xr6:coauthVersionMax="47" xr10:uidLastSave="{00000000-0000-0000-0000-000000000000}"/>
  <bookViews>
    <workbookView xWindow="-110" yWindow="-110" windowWidth="19420" windowHeight="11500" activeTab="4" xr2:uid="{B764FF63-4B85-4224-ACCA-85BF1E246D2D}"/>
  </bookViews>
  <sheets>
    <sheet name="Input" sheetId="1" r:id="rId1"/>
    <sheet name="Forward - base" sheetId="2" r:id="rId2"/>
    <sheet name="Reserve" sheetId="3" r:id="rId3"/>
    <sheet name="Layout" sheetId="13" r:id="rId4"/>
    <sheet name="Forklift Calculation" sheetId="12" r:id="rId5"/>
    <sheet name="Forward - two zones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2" l="1"/>
  <c r="E50" i="12"/>
  <c r="E51" i="12" s="1"/>
  <c r="J37" i="12"/>
  <c r="J39" i="12" s="1"/>
  <c r="J40" i="12" s="1"/>
  <c r="Q15" i="12"/>
  <c r="R15" i="12" s="1"/>
  <c r="Q14" i="12"/>
  <c r="R14" i="12" s="1"/>
  <c r="Q13" i="12"/>
  <c r="R13" i="12" s="1"/>
  <c r="Q12" i="12"/>
  <c r="R12" i="12" s="1"/>
  <c r="Q11" i="12"/>
  <c r="R11" i="12" s="1"/>
  <c r="Q10" i="12"/>
  <c r="R10" i="12" s="1"/>
  <c r="Q9" i="12"/>
  <c r="R9" i="12" s="1"/>
  <c r="Q8" i="12"/>
  <c r="R8" i="12" s="1"/>
  <c r="Q7" i="12"/>
  <c r="R7" i="12" s="1"/>
  <c r="Q6" i="12"/>
  <c r="R6" i="12" s="1"/>
  <c r="C36" i="2"/>
  <c r="C35" i="2"/>
  <c r="B27" i="2"/>
  <c r="B26" i="2"/>
  <c r="C37" i="2" s="1"/>
  <c r="B25" i="2"/>
  <c r="B24" i="2"/>
  <c r="B23" i="2"/>
  <c r="B22" i="2"/>
  <c r="B21" i="2"/>
  <c r="B20" i="2"/>
  <c r="F13" i="2"/>
  <c r="E13" i="2"/>
  <c r="D13" i="2"/>
  <c r="C13" i="2"/>
  <c r="B13" i="2"/>
  <c r="C27" i="2" s="1"/>
  <c r="E27" i="2" s="1"/>
  <c r="A13" i="2"/>
  <c r="A27" i="2" s="1"/>
  <c r="F12" i="2"/>
  <c r="E12" i="2"/>
  <c r="D12" i="2"/>
  <c r="C12" i="2"/>
  <c r="B12" i="2"/>
  <c r="C26" i="2" s="1"/>
  <c r="A12" i="2"/>
  <c r="A26" i="2" s="1"/>
  <c r="F11" i="2"/>
  <c r="E11" i="2"/>
  <c r="D11" i="2"/>
  <c r="C11" i="2"/>
  <c r="B11" i="2"/>
  <c r="C25" i="2" s="1"/>
  <c r="E25" i="2" s="1"/>
  <c r="A11" i="2"/>
  <c r="A25" i="2" s="1"/>
  <c r="F10" i="2"/>
  <c r="E10" i="2"/>
  <c r="D10" i="2"/>
  <c r="C10" i="2"/>
  <c r="B10" i="2"/>
  <c r="C24" i="2" s="1"/>
  <c r="A10" i="2"/>
  <c r="A24" i="2" s="1"/>
  <c r="F9" i="2"/>
  <c r="E9" i="2"/>
  <c r="D9" i="2"/>
  <c r="C9" i="2"/>
  <c r="B9" i="2"/>
  <c r="C23" i="2" s="1"/>
  <c r="E23" i="2" s="1"/>
  <c r="A9" i="2"/>
  <c r="A23" i="2" s="1"/>
  <c r="F8" i="2"/>
  <c r="E8" i="2"/>
  <c r="D8" i="2"/>
  <c r="C8" i="2"/>
  <c r="B8" i="2"/>
  <c r="C22" i="2" s="1"/>
  <c r="A8" i="2"/>
  <c r="A22" i="2" s="1"/>
  <c r="F7" i="2"/>
  <c r="E7" i="2"/>
  <c r="D7" i="2"/>
  <c r="C7" i="2"/>
  <c r="B7" i="2"/>
  <c r="C21" i="2" s="1"/>
  <c r="E21" i="2" s="1"/>
  <c r="A7" i="2"/>
  <c r="A21" i="2" s="1"/>
  <c r="F6" i="2"/>
  <c r="E6" i="2"/>
  <c r="D6" i="2"/>
  <c r="C6" i="2"/>
  <c r="B6" i="2"/>
  <c r="C20" i="2" s="1"/>
  <c r="A6" i="2"/>
  <c r="A20" i="2" s="1"/>
  <c r="I5" i="2"/>
  <c r="D27" i="2" s="1"/>
  <c r="F5" i="2"/>
  <c r="E5" i="2"/>
  <c r="D5" i="2"/>
  <c r="C19" i="2" s="1"/>
  <c r="E19" i="2" s="1"/>
  <c r="C5" i="2"/>
  <c r="B19" i="2" s="1"/>
  <c r="C34" i="2" s="1"/>
  <c r="B5" i="2"/>
  <c r="A5" i="2"/>
  <c r="A19" i="2" s="1"/>
  <c r="I4" i="2"/>
  <c r="F4" i="2"/>
  <c r="E4" i="2"/>
  <c r="D4" i="2"/>
  <c r="C18" i="2" s="1"/>
  <c r="C4" i="2"/>
  <c r="B18" i="2" s="1"/>
  <c r="B4" i="2"/>
  <c r="A4" i="2"/>
  <c r="A18" i="2" s="1"/>
  <c r="I3" i="2"/>
  <c r="I2" i="2"/>
  <c r="B67" i="3"/>
  <c r="C43" i="3"/>
  <c r="C41" i="3"/>
  <c r="C40" i="3"/>
  <c r="I3" i="3"/>
  <c r="I4" i="3"/>
  <c r="I2" i="3"/>
  <c r="A5" i="3"/>
  <c r="A19" i="3" s="1"/>
  <c r="B5" i="3"/>
  <c r="C5" i="3"/>
  <c r="D5" i="3"/>
  <c r="C19" i="3" s="1"/>
  <c r="E5" i="3"/>
  <c r="F5" i="3"/>
  <c r="A6" i="3"/>
  <c r="A20" i="3" s="1"/>
  <c r="B6" i="3"/>
  <c r="C6" i="3"/>
  <c r="B20" i="3" s="1"/>
  <c r="C50" i="3" s="1"/>
  <c r="E50" i="3" s="1"/>
  <c r="D6" i="3"/>
  <c r="C20" i="3" s="1"/>
  <c r="E6" i="3"/>
  <c r="F6" i="3"/>
  <c r="A7" i="3"/>
  <c r="A21" i="3" s="1"/>
  <c r="B7" i="3"/>
  <c r="C7" i="3"/>
  <c r="B21" i="3" s="1"/>
  <c r="D7" i="3"/>
  <c r="C21" i="3" s="1"/>
  <c r="E7" i="3"/>
  <c r="F7" i="3"/>
  <c r="A8" i="3"/>
  <c r="A22" i="3" s="1"/>
  <c r="B8" i="3"/>
  <c r="C8" i="3"/>
  <c r="B22" i="3" s="1"/>
  <c r="C52" i="3" s="1"/>
  <c r="D8" i="3"/>
  <c r="C22" i="3" s="1"/>
  <c r="E8" i="3"/>
  <c r="F8" i="3"/>
  <c r="A9" i="3"/>
  <c r="A23" i="3" s="1"/>
  <c r="B9" i="3"/>
  <c r="C9" i="3"/>
  <c r="D9" i="3"/>
  <c r="C23" i="3" s="1"/>
  <c r="E9" i="3"/>
  <c r="F9" i="3"/>
  <c r="A10" i="3"/>
  <c r="A24" i="3" s="1"/>
  <c r="B10" i="3"/>
  <c r="C10" i="3"/>
  <c r="B24" i="3" s="1"/>
  <c r="D10" i="3"/>
  <c r="C24" i="3" s="1"/>
  <c r="E10" i="3"/>
  <c r="F10" i="3"/>
  <c r="A11" i="3"/>
  <c r="A25" i="3" s="1"/>
  <c r="B11" i="3"/>
  <c r="C11" i="3"/>
  <c r="D11" i="3"/>
  <c r="C25" i="3" s="1"/>
  <c r="E11" i="3"/>
  <c r="F11" i="3"/>
  <c r="A12" i="3"/>
  <c r="A26" i="3" s="1"/>
  <c r="B12" i="3"/>
  <c r="C12" i="3"/>
  <c r="D12" i="3"/>
  <c r="C26" i="3" s="1"/>
  <c r="E12" i="3"/>
  <c r="F12" i="3"/>
  <c r="A13" i="3"/>
  <c r="A27" i="3" s="1"/>
  <c r="B13" i="3"/>
  <c r="C13" i="3"/>
  <c r="B27" i="3" s="1"/>
  <c r="D13" i="3"/>
  <c r="C27" i="3" s="1"/>
  <c r="E13" i="3"/>
  <c r="F13" i="3"/>
  <c r="B4" i="3"/>
  <c r="C4" i="3"/>
  <c r="B18" i="3" s="1"/>
  <c r="C49" i="3" s="1"/>
  <c r="D4" i="3"/>
  <c r="C18" i="3" s="1"/>
  <c r="E4" i="3"/>
  <c r="F4" i="3"/>
  <c r="A4" i="3"/>
  <c r="A18" i="3" s="1"/>
  <c r="R16" i="12" l="1"/>
  <c r="D59" i="12" s="1"/>
  <c r="D65" i="12" s="1"/>
  <c r="D66" i="12" s="1"/>
  <c r="B19" i="3"/>
  <c r="C34" i="3" s="1"/>
  <c r="C54" i="3"/>
  <c r="C51" i="3"/>
  <c r="B23" i="3"/>
  <c r="C35" i="3" s="1"/>
  <c r="B26" i="3"/>
  <c r="C37" i="3" s="1"/>
  <c r="B25" i="3"/>
  <c r="C36" i="3" s="1"/>
  <c r="C53" i="3"/>
  <c r="C42" i="3"/>
  <c r="C44" i="3"/>
  <c r="C45" i="3"/>
  <c r="F27" i="2"/>
  <c r="D18" i="2"/>
  <c r="F18" i="2" s="1"/>
  <c r="D20" i="2"/>
  <c r="D22" i="2"/>
  <c r="D24" i="2"/>
  <c r="D26" i="2"/>
  <c r="E18" i="2"/>
  <c r="E20" i="2"/>
  <c r="E22" i="2"/>
  <c r="E24" i="2"/>
  <c r="E26" i="2"/>
  <c r="D19" i="2"/>
  <c r="D21" i="2"/>
  <c r="F21" i="2" s="1"/>
  <c r="D23" i="2"/>
  <c r="D25" i="2"/>
  <c r="I5" i="3"/>
  <c r="D18" i="3" l="1"/>
  <c r="F18" i="3" s="1"/>
  <c r="D24" i="3"/>
  <c r="F24" i="3" s="1"/>
  <c r="E22" i="3"/>
  <c r="B43" i="3" s="1"/>
  <c r="E26" i="3"/>
  <c r="D20" i="3"/>
  <c r="D26" i="3"/>
  <c r="F26" i="3" s="1"/>
  <c r="E20" i="3"/>
  <c r="B41" i="3" s="1"/>
  <c r="E24" i="3"/>
  <c r="B44" i="3" s="1"/>
  <c r="D19" i="3"/>
  <c r="D23" i="3"/>
  <c r="D27" i="3"/>
  <c r="F27" i="3" s="1"/>
  <c r="E19" i="3"/>
  <c r="E21" i="3"/>
  <c r="B42" i="3" s="1"/>
  <c r="E23" i="3"/>
  <c r="E25" i="3"/>
  <c r="E27" i="3"/>
  <c r="B45" i="3" s="1"/>
  <c r="D22" i="3"/>
  <c r="E18" i="3"/>
  <c r="B40" i="3" s="1"/>
  <c r="D21" i="3"/>
  <c r="D25" i="3"/>
  <c r="B52" i="3"/>
  <c r="B51" i="3"/>
  <c r="B50" i="3"/>
  <c r="B49" i="3"/>
  <c r="B54" i="3"/>
  <c r="B53" i="3"/>
  <c r="F23" i="2"/>
  <c r="B35" i="2"/>
  <c r="F19" i="2"/>
  <c r="B34" i="2"/>
  <c r="B37" i="2"/>
  <c r="F26" i="2"/>
  <c r="F24" i="2"/>
  <c r="F22" i="2"/>
  <c r="F25" i="2"/>
  <c r="B36" i="2"/>
  <c r="F20" i="2"/>
  <c r="B37" i="3"/>
  <c r="B36" i="3"/>
  <c r="F23" i="3" l="1"/>
  <c r="F19" i="3"/>
  <c r="F25" i="3"/>
  <c r="F21" i="3"/>
  <c r="F22" i="3"/>
  <c r="F20" i="3"/>
  <c r="B35" i="3"/>
  <c r="B34" i="3"/>
  <c r="G1" i="4" l="1"/>
  <c r="I2" i="4"/>
  <c r="J2" i="4"/>
  <c r="G3" i="4"/>
  <c r="I3" i="4"/>
  <c r="J3" i="4"/>
  <c r="G4" i="4"/>
  <c r="I4" i="4"/>
  <c r="J4" i="4"/>
  <c r="G5" i="4"/>
  <c r="I5" i="4"/>
  <c r="J5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E1" i="4"/>
  <c r="C1" i="4"/>
  <c r="B1" i="4"/>
  <c r="A1" i="4"/>
</calcChain>
</file>

<file path=xl/sharedStrings.xml><?xml version="1.0" encoding="utf-8"?>
<sst xmlns="http://schemas.openxmlformats.org/spreadsheetml/2006/main" count="251" uniqueCount="126">
  <si>
    <t>SKU</t>
  </si>
  <si>
    <t>Order quantity</t>
  </si>
  <si>
    <t>Daily demand</t>
  </si>
  <si>
    <t>(pallets)</t>
  </si>
  <si>
    <t>Cartons</t>
  </si>
  <si>
    <t>Pallets</t>
  </si>
  <si>
    <t>(Locations)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</si>
  <si>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</si>
  <si>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</si>
  <si>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</si>
  <si>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</si>
  <si>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</si>
  <si>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</si>
  <si>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</si>
  <si>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</si>
  <si>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</si>
  <si>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</si>
  <si>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Min pract #</t>
  </si>
  <si>
    <t>Pick from reserve (min)</t>
  </si>
  <si>
    <t>Replenish (min)</t>
  </si>
  <si>
    <t>Pick from forward (min)</t>
  </si>
  <si>
    <t>`</t>
  </si>
  <si>
    <t>Base - One Forward area</t>
  </si>
  <si>
    <t>li</t>
  </si>
  <si>
    <t>pi</t>
  </si>
  <si>
    <t>di</t>
  </si>
  <si>
    <t>Cartons/pallet</t>
  </si>
  <si>
    <t>Di</t>
  </si>
  <si>
    <t>ui</t>
  </si>
  <si>
    <t>Savings if all in forward</t>
  </si>
  <si>
    <t>savings if forward and reserve</t>
  </si>
  <si>
    <t>Immediate candidate?</t>
  </si>
  <si>
    <t>S</t>
  </si>
  <si>
    <t>Hourly demand</t>
  </si>
  <si>
    <t>Round 1</t>
  </si>
  <si>
    <t>Immed</t>
  </si>
  <si>
    <t>Bid</t>
  </si>
  <si>
    <t>Space for all</t>
  </si>
  <si>
    <t>Action?</t>
  </si>
  <si>
    <t>Space used</t>
  </si>
  <si>
    <t>Not Immed</t>
  </si>
  <si>
    <t>Space for l</t>
  </si>
  <si>
    <t>Space for rest</t>
  </si>
  <si>
    <t>No room, cannot win</t>
  </si>
  <si>
    <t>SKUs B, F, H and I are next immediate candidates for inclusion.</t>
  </si>
  <si>
    <t>75 spots</t>
  </si>
  <si>
    <t>Add First</t>
  </si>
  <si>
    <t>Asd Second</t>
  </si>
  <si>
    <t>Add Third</t>
  </si>
  <si>
    <t>Add Fourth</t>
  </si>
  <si>
    <t>Add Second</t>
  </si>
  <si>
    <t>Add Fifth</t>
  </si>
  <si>
    <t>Add Sixth</t>
  </si>
  <si>
    <t>Add Second. Add 6. No more room.</t>
  </si>
  <si>
    <t>Number of locations in Forward Area</t>
  </si>
  <si>
    <t>Total</t>
  </si>
  <si>
    <r>
      <t>u</t>
    </r>
    <r>
      <rPr>
        <b/>
        <i/>
        <vertAlign val="subscript"/>
        <sz val="11"/>
        <color rgb="FF000000"/>
        <rFont val="Calibri"/>
        <family val="2"/>
        <scheme val="minor"/>
      </rPr>
      <t xml:space="preserve">i </t>
    </r>
    <r>
      <rPr>
        <b/>
        <sz val="11"/>
        <color rgb="FF000000"/>
        <rFont val="Calibri"/>
        <family val="2"/>
        <scheme val="minor"/>
      </rPr>
      <t>(pallets)</t>
    </r>
  </si>
  <si>
    <r>
      <t>d</t>
    </r>
    <r>
      <rPr>
        <b/>
        <i/>
        <vertAlign val="subscript"/>
        <sz val="11"/>
        <color rgb="FF000000"/>
        <rFont val="Calibri"/>
        <family val="2"/>
        <scheme val="minor"/>
      </rPr>
      <t>i</t>
    </r>
    <r>
      <rPr>
        <b/>
        <sz val="11"/>
        <color rgb="FF000000"/>
        <rFont val="Calibri"/>
        <family val="2"/>
        <scheme val="minor"/>
      </rPr>
      <t xml:space="preserve"> (pallets)</t>
    </r>
  </si>
  <si>
    <t>Values from Input sheet</t>
  </si>
  <si>
    <t>Calculated values from input values</t>
  </si>
  <si>
    <t>Enter the input values manually</t>
  </si>
  <si>
    <t>FORWARD AREA - TOTAL DISTANCE TRAVEL CALCULATIONS</t>
  </si>
  <si>
    <t>Aisle Number</t>
  </si>
  <si>
    <t>Cartons Demand Fulfilled from Forward Area</t>
  </si>
  <si>
    <t>Pallet Demand Fulfilled from Forward Area</t>
  </si>
  <si>
    <t>Total No of Trips in Forward Area</t>
  </si>
  <si>
    <t>Total Distance Travelled for SKU Pickup in Forward Area</t>
  </si>
  <si>
    <t>A1</t>
  </si>
  <si>
    <t>B1</t>
  </si>
  <si>
    <t>B2</t>
  </si>
  <si>
    <t>C1</t>
  </si>
  <si>
    <t>E2</t>
  </si>
  <si>
    <t>E1</t>
  </si>
  <si>
    <t>F1</t>
  </si>
  <si>
    <t>G1</t>
  </si>
  <si>
    <t>G2</t>
  </si>
  <si>
    <t>H1</t>
  </si>
  <si>
    <t>J2</t>
  </si>
  <si>
    <t>J1</t>
  </si>
  <si>
    <t>40+60</t>
  </si>
  <si>
    <t>32+64</t>
  </si>
  <si>
    <t>28+64</t>
  </si>
  <si>
    <t>36+56</t>
  </si>
  <si>
    <t>52+60</t>
  </si>
  <si>
    <t>48+68</t>
  </si>
  <si>
    <t>40+64</t>
  </si>
  <si>
    <t>44+52+68</t>
  </si>
  <si>
    <t>32+52</t>
  </si>
  <si>
    <t>48+56</t>
  </si>
  <si>
    <t>56+64</t>
  </si>
  <si>
    <t>24+36</t>
  </si>
  <si>
    <t>Total Distance Travelled in Forward Area (Feet)</t>
  </si>
  <si>
    <t>RESERVE AREA - TOTAL DISTANCE TRAVEL CALCULATIONS</t>
  </si>
  <si>
    <t>Remaining Pallet in Aisle</t>
  </si>
  <si>
    <t>Aisle B (B1 &amp; B2)</t>
  </si>
  <si>
    <t>Aisle C (C1 &amp; C2)</t>
  </si>
  <si>
    <t>Aisle D (D1 &amp; D2)</t>
  </si>
  <si>
    <t>Aisle E (E1 &amp; E2)</t>
  </si>
  <si>
    <t>Finding No of Trips in Reserve Area</t>
  </si>
  <si>
    <t>Cartons in Reserve</t>
  </si>
  <si>
    <t>Total No of Locations</t>
  </si>
  <si>
    <t>Locations in Forward Area</t>
  </si>
  <si>
    <t>Locations in Reserve Area</t>
  </si>
  <si>
    <t>Palletized cartons in Reserve</t>
  </si>
  <si>
    <t>Full Pallet loads in Reserve (Di)</t>
  </si>
  <si>
    <t>Total No of Trips in Reserve = Total Carton Picks + Total Pallet Picks</t>
  </si>
  <si>
    <t>Average Distance Travelled in Reserve Area (Feet)</t>
  </si>
  <si>
    <t>Total Distance Travelled in 149 Trips (Feet)</t>
  </si>
  <si>
    <t>NUMBER OF FORKLIFTS REQUIRED</t>
  </si>
  <si>
    <t>Parameter</t>
  </si>
  <si>
    <t>Value</t>
  </si>
  <si>
    <t>Unit</t>
  </si>
  <si>
    <t>Expected Maximum Distance Travelled in Hour</t>
  </si>
  <si>
    <t>Feet/Hr</t>
  </si>
  <si>
    <t>Maximum moves in Busiest Hour</t>
  </si>
  <si>
    <t>Moves/Hour</t>
  </si>
  <si>
    <t>Loading Time</t>
  </si>
  <si>
    <t>Min</t>
  </si>
  <si>
    <t>Unloading Time</t>
  </si>
  <si>
    <t xml:space="preserve">Maximum Time Spent for Loading &amp; Unloading </t>
  </si>
  <si>
    <t>Forklift Speed</t>
  </si>
  <si>
    <t>Feet/Min</t>
  </si>
  <si>
    <t>Number of Forklifts Required</t>
  </si>
  <si>
    <t>Forklifts</t>
  </si>
  <si>
    <t>Number of Staff Labor Required</t>
  </si>
  <si>
    <t>Staff Labors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</si>
</sst>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vertAlign val="subscript"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3" fillId="0" borderId="4" xfId="0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/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 readingOrder="1"/>
    </xf>
    <xf numFmtId="0" fontId="2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6" xfId="0" applyFont="1" applyBorder="1" applyAlignment="1">
      <alignment horizontal="left" vertical="center" wrapText="1" readingOrder="1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254358</xdr:colOff>
      <xdr:row>29</xdr:row>
      <xdr:rowOff>12966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53525D-6DFC-C479-2EB8-8BF7F57F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959958" cy="5169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221E-9E81-4234-A0D3-E1BC5A28C252}">
  <dimension ref="A1:L14"/>
  <sheetViews>
    <sheetView zoomScale="85" workbookViewId="0">
      <selection activeCell="D27" sqref="D27"/>
    </sheetView>
  </sheetViews>
  <sheetFormatPr defaultRowHeight="14.5" x14ac:dyDescent="0.35"/>
  <cols>
    <col min="2" max="2" width="12.7265625" bestFit="1" customWidth="1"/>
    <col min="3" max="3" width="14.54296875" customWidth="1"/>
    <col min="4" max="4" width="18.1796875" customWidth="1"/>
    <col min="5" max="5" width="18.26953125" customWidth="1"/>
    <col min="6" max="6" width="12.1796875" customWidth="1"/>
    <col min="8" max="8" width="22.26953125" customWidth="1"/>
    <col min="9" max="9" width="8.54296875" customWidth="1"/>
    <col min="10" max="12" width="10.453125" customWidth="1"/>
  </cols>
  <sheetData>
    <row r="1" spans="1:12" x14ac:dyDescent="0.35">
      <c r="A1" s="3" t="s">
        <v>0</v>
      </c>
      <c r="B1" s="3" t="s">
        <v>26</v>
      </c>
      <c r="C1" s="3" t="s">
        <v>1</v>
      </c>
      <c r="D1" s="24" t="s">
        <v>2</v>
      </c>
      <c r="E1" s="24"/>
      <c r="F1" s="3" t="s">
        <v>17</v>
      </c>
      <c r="H1" s="5" t="s">
        <v>22</v>
      </c>
      <c r="I1" s="6"/>
    </row>
    <row r="2" spans="1:12" x14ac:dyDescent="0.35">
      <c r="A2" s="3"/>
      <c r="B2" s="12"/>
      <c r="C2" s="3" t="s">
        <v>3</v>
      </c>
      <c r="D2" s="3" t="s">
        <v>4</v>
      </c>
      <c r="E2" s="3" t="s">
        <v>5</v>
      </c>
      <c r="F2" s="3" t="s">
        <v>6</v>
      </c>
      <c r="H2" s="7" t="s">
        <v>20</v>
      </c>
      <c r="I2" s="48">
        <v>3</v>
      </c>
    </row>
    <row r="3" spans="1:12" x14ac:dyDescent="0.35">
      <c r="A3" s="3"/>
      <c r="B3" s="11"/>
      <c r="C3" s="3" t="s">
        <v>28</v>
      </c>
      <c r="D3" s="3" t="s">
        <v>24</v>
      </c>
      <c r="E3" s="3" t="s">
        <v>27</v>
      </c>
      <c r="F3" s="3" t="s">
        <v>23</v>
      </c>
      <c r="H3" s="7" t="s">
        <v>18</v>
      </c>
      <c r="I3" s="48">
        <v>5</v>
      </c>
    </row>
    <row r="4" spans="1:12" x14ac:dyDescent="0.35">
      <c r="A4" s="42" t="s">
        <v>7</v>
      </c>
      <c r="B4" s="42">
        <v>4</v>
      </c>
      <c r="C4" s="42">
        <v>26</v>
      </c>
      <c r="D4" s="42">
        <v>14.5</v>
      </c>
      <c r="E4" s="42">
        <v>25.8</v>
      </c>
      <c r="F4" s="42">
        <v>4</v>
      </c>
      <c r="H4" s="8" t="s">
        <v>19</v>
      </c>
      <c r="I4" s="49">
        <v>4</v>
      </c>
    </row>
    <row r="5" spans="1:12" x14ac:dyDescent="0.35">
      <c r="A5" s="42" t="s">
        <v>8</v>
      </c>
      <c r="B5" s="42">
        <v>12</v>
      </c>
      <c r="C5" s="42">
        <v>6</v>
      </c>
      <c r="D5" s="42">
        <v>15.3</v>
      </c>
      <c r="E5" s="42">
        <v>22.7</v>
      </c>
      <c r="F5" s="42">
        <v>3</v>
      </c>
    </row>
    <row r="6" spans="1:12" x14ac:dyDescent="0.35">
      <c r="A6" s="42" t="s">
        <v>9</v>
      </c>
      <c r="B6" s="42">
        <v>25</v>
      </c>
      <c r="C6" s="42">
        <v>13</v>
      </c>
      <c r="D6" s="42">
        <v>10</v>
      </c>
      <c r="E6" s="42">
        <v>23.5</v>
      </c>
      <c r="F6" s="42">
        <v>2</v>
      </c>
    </row>
    <row r="7" spans="1:12" ht="15.5" x14ac:dyDescent="0.35">
      <c r="A7" s="42" t="s">
        <v>10</v>
      </c>
      <c r="B7" s="42">
        <v>4</v>
      </c>
      <c r="C7" s="42">
        <v>26</v>
      </c>
      <c r="D7" s="42">
        <v>32.299999999999997</v>
      </c>
      <c r="E7" s="42">
        <v>11.5</v>
      </c>
      <c r="F7" s="42">
        <v>6</v>
      </c>
      <c r="I7" s="43"/>
      <c r="J7" s="47" t="s">
        <v>60</v>
      </c>
      <c r="K7" s="47"/>
      <c r="L7" s="47"/>
    </row>
    <row r="8" spans="1:12" x14ac:dyDescent="0.35">
      <c r="A8" s="42" t="s">
        <v>11</v>
      </c>
      <c r="B8" s="42">
        <v>24</v>
      </c>
      <c r="C8" s="42">
        <v>8</v>
      </c>
      <c r="D8" s="42">
        <v>9.4</v>
      </c>
      <c r="E8" s="42">
        <v>0.9</v>
      </c>
      <c r="F8" s="42">
        <v>5</v>
      </c>
      <c r="H8" s="9"/>
    </row>
    <row r="9" spans="1:12" x14ac:dyDescent="0.35">
      <c r="A9" s="42" t="s">
        <v>12</v>
      </c>
      <c r="B9" s="42">
        <v>6</v>
      </c>
      <c r="C9" s="42">
        <v>8</v>
      </c>
      <c r="D9" s="42">
        <v>12.4</v>
      </c>
      <c r="E9" s="42">
        <v>22.3</v>
      </c>
      <c r="F9" s="42">
        <v>2</v>
      </c>
      <c r="I9" s="10"/>
      <c r="J9" s="10"/>
    </row>
    <row r="10" spans="1:12" x14ac:dyDescent="0.35">
      <c r="A10" s="42" t="s">
        <v>13</v>
      </c>
      <c r="B10" s="42">
        <v>24</v>
      </c>
      <c r="C10" s="42">
        <v>13</v>
      </c>
      <c r="D10" s="42">
        <v>41.7</v>
      </c>
      <c r="E10" s="42">
        <v>8.1</v>
      </c>
      <c r="F10" s="42">
        <v>6</v>
      </c>
      <c r="I10" s="1"/>
      <c r="J10" s="1"/>
    </row>
    <row r="11" spans="1:12" x14ac:dyDescent="0.35">
      <c r="A11" s="42" t="s">
        <v>14</v>
      </c>
      <c r="B11" s="42">
        <v>15</v>
      </c>
      <c r="C11" s="42">
        <v>13</v>
      </c>
      <c r="D11" s="42">
        <v>12.6</v>
      </c>
      <c r="E11" s="42">
        <v>25.8</v>
      </c>
      <c r="F11" s="42">
        <v>4</v>
      </c>
      <c r="I11" s="1"/>
      <c r="J11" s="1"/>
    </row>
    <row r="12" spans="1:12" x14ac:dyDescent="0.35">
      <c r="A12" s="42" t="s">
        <v>15</v>
      </c>
      <c r="B12" s="42">
        <v>20</v>
      </c>
      <c r="C12" s="42">
        <v>4</v>
      </c>
      <c r="D12" s="42">
        <v>4.2</v>
      </c>
      <c r="E12" s="42">
        <v>15.7</v>
      </c>
      <c r="F12" s="42">
        <v>1</v>
      </c>
      <c r="I12" s="1"/>
      <c r="J12" s="1"/>
    </row>
    <row r="13" spans="1:12" x14ac:dyDescent="0.35">
      <c r="A13" s="42" t="s">
        <v>16</v>
      </c>
      <c r="B13" s="42">
        <v>4</v>
      </c>
      <c r="C13" s="42">
        <v>26</v>
      </c>
      <c r="D13" s="42">
        <v>32.200000000000003</v>
      </c>
      <c r="E13" s="42">
        <v>10.5</v>
      </c>
      <c r="F13" s="42">
        <v>4</v>
      </c>
    </row>
    <row r="14" spans="1:12" x14ac:dyDescent="0.35">
      <c r="H14" t="s">
        <v>21</v>
      </c>
    </row>
  </sheetData>
  <mergeCells count="2">
    <mergeCell ref="D1:E1"/>
    <mergeCell ref="J7:L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749F-7C1E-4CED-AC4D-4E74B79086EF}">
  <dimension ref="A1:L37"/>
  <sheetViews>
    <sheetView zoomScale="78" workbookViewId="0">
      <selection activeCell="I17" sqref="I17"/>
    </sheetView>
  </sheetViews>
  <sheetFormatPr defaultRowHeight="14.5" x14ac:dyDescent="0.35"/>
  <cols>
    <col min="1" max="1" width="11.26953125" customWidth="1"/>
    <col min="2" max="2" width="15.90625" customWidth="1"/>
    <col min="3" max="3" width="17.6328125" customWidth="1"/>
    <col min="4" max="4" width="14.26953125" customWidth="1"/>
    <col min="5" max="5" width="18.1796875" customWidth="1"/>
    <col min="6" max="6" width="14.36328125" customWidth="1"/>
    <col min="8" max="8" width="22.7265625" bestFit="1" customWidth="1"/>
    <col min="9" max="9" width="8" customWidth="1"/>
    <col min="10" max="12" width="10.36328125" customWidth="1"/>
  </cols>
  <sheetData>
    <row r="1" spans="1:12" x14ac:dyDescent="0.35">
      <c r="A1" s="35" t="s">
        <v>0</v>
      </c>
      <c r="B1" s="35" t="s">
        <v>26</v>
      </c>
      <c r="C1" s="36" t="s">
        <v>1</v>
      </c>
      <c r="D1" s="37" t="s">
        <v>33</v>
      </c>
      <c r="E1" s="37"/>
      <c r="F1" s="36" t="s">
        <v>17</v>
      </c>
      <c r="H1" s="15" t="s">
        <v>22</v>
      </c>
      <c r="I1" s="12"/>
    </row>
    <row r="2" spans="1:12" x14ac:dyDescent="0.35">
      <c r="A2" s="38"/>
      <c r="B2" s="38"/>
      <c r="C2" s="36" t="s">
        <v>3</v>
      </c>
      <c r="D2" s="36" t="s">
        <v>4</v>
      </c>
      <c r="E2" s="36" t="s">
        <v>5</v>
      </c>
      <c r="F2" s="36" t="s">
        <v>6</v>
      </c>
      <c r="H2" s="12" t="s">
        <v>20</v>
      </c>
      <c r="I2" s="13">
        <f>Input!I2</f>
        <v>3</v>
      </c>
    </row>
    <row r="3" spans="1:12" x14ac:dyDescent="0.35">
      <c r="A3" s="39"/>
      <c r="B3" s="39"/>
      <c r="C3" s="36" t="s">
        <v>28</v>
      </c>
      <c r="D3" s="36" t="s">
        <v>24</v>
      </c>
      <c r="E3" s="36" t="s">
        <v>27</v>
      </c>
      <c r="F3" s="36" t="s">
        <v>23</v>
      </c>
      <c r="H3" s="12" t="s">
        <v>18</v>
      </c>
      <c r="I3" s="13">
        <f>Input!I3</f>
        <v>5</v>
      </c>
    </row>
    <row r="4" spans="1:12" x14ac:dyDescent="0.35">
      <c r="A4" s="42" t="str">
        <f>Input!A4</f>
        <v>A</v>
      </c>
      <c r="B4" s="42">
        <f>Input!B4</f>
        <v>4</v>
      </c>
      <c r="C4" s="42">
        <f>Input!C4</f>
        <v>26</v>
      </c>
      <c r="D4" s="42">
        <f>Input!D4</f>
        <v>14.5</v>
      </c>
      <c r="E4" s="42">
        <f>Input!E4</f>
        <v>25.8</v>
      </c>
      <c r="F4" s="42">
        <f>Input!F4</f>
        <v>4</v>
      </c>
      <c r="H4" s="12" t="s">
        <v>19</v>
      </c>
      <c r="I4" s="13">
        <f>Input!I4</f>
        <v>4</v>
      </c>
    </row>
    <row r="5" spans="1:12" x14ac:dyDescent="0.35">
      <c r="A5" s="42" t="str">
        <f>Input!A5</f>
        <v>B</v>
      </c>
      <c r="B5" s="42">
        <f>Input!B5</f>
        <v>12</v>
      </c>
      <c r="C5" s="42">
        <f>Input!C5</f>
        <v>6</v>
      </c>
      <c r="D5" s="42">
        <f>Input!D5</f>
        <v>15.3</v>
      </c>
      <c r="E5" s="42">
        <f>Input!E5</f>
        <v>22.7</v>
      </c>
      <c r="F5" s="42">
        <f>Input!F5</f>
        <v>3</v>
      </c>
      <c r="H5" s="12" t="s">
        <v>32</v>
      </c>
      <c r="I5" s="46">
        <f>I3-I2</f>
        <v>2</v>
      </c>
    </row>
    <row r="6" spans="1:12" x14ac:dyDescent="0.35">
      <c r="A6" s="42" t="str">
        <f>Input!A6</f>
        <v>C</v>
      </c>
      <c r="B6" s="42">
        <f>Input!B6</f>
        <v>25</v>
      </c>
      <c r="C6" s="42">
        <f>Input!C6</f>
        <v>13</v>
      </c>
      <c r="D6" s="42">
        <f>Input!D6</f>
        <v>10</v>
      </c>
      <c r="E6" s="42">
        <f>Input!E6</f>
        <v>23.5</v>
      </c>
      <c r="F6" s="42">
        <f>Input!F6</f>
        <v>2</v>
      </c>
    </row>
    <row r="7" spans="1:12" x14ac:dyDescent="0.35">
      <c r="A7" s="42" t="str">
        <f>Input!A7</f>
        <v>D</v>
      </c>
      <c r="B7" s="42">
        <f>Input!B7</f>
        <v>4</v>
      </c>
      <c r="C7" s="42">
        <f>Input!C7</f>
        <v>26</v>
      </c>
      <c r="D7" s="42">
        <f>Input!D7</f>
        <v>32.299999999999997</v>
      </c>
      <c r="E7" s="42">
        <f>Input!E7</f>
        <v>11.5</v>
      </c>
      <c r="F7" s="42">
        <f>Input!F7</f>
        <v>6</v>
      </c>
    </row>
    <row r="8" spans="1:12" x14ac:dyDescent="0.35">
      <c r="A8" s="42" t="str">
        <f>Input!A8</f>
        <v>E</v>
      </c>
      <c r="B8" s="42">
        <f>Input!B8</f>
        <v>24</v>
      </c>
      <c r="C8" s="42">
        <f>Input!C8</f>
        <v>8</v>
      </c>
      <c r="D8" s="42">
        <f>Input!D8</f>
        <v>9.4</v>
      </c>
      <c r="E8" s="42">
        <f>Input!E8</f>
        <v>0.9</v>
      </c>
      <c r="F8" s="42">
        <f>Input!F8</f>
        <v>5</v>
      </c>
      <c r="H8" s="9"/>
    </row>
    <row r="9" spans="1:12" ht="15.5" x14ac:dyDescent="0.35">
      <c r="A9" s="42" t="str">
        <f>Input!A9</f>
        <v>F</v>
      </c>
      <c r="B9" s="42">
        <f>Input!B9</f>
        <v>6</v>
      </c>
      <c r="C9" s="42">
        <f>Input!C9</f>
        <v>8</v>
      </c>
      <c r="D9" s="42">
        <f>Input!D9</f>
        <v>12.4</v>
      </c>
      <c r="E9" s="42">
        <f>Input!E9</f>
        <v>22.3</v>
      </c>
      <c r="F9" s="42">
        <f>Input!F9</f>
        <v>2</v>
      </c>
      <c r="H9" s="9"/>
      <c r="I9" s="43"/>
      <c r="J9" s="47" t="s">
        <v>58</v>
      </c>
      <c r="K9" s="47"/>
      <c r="L9" s="47"/>
    </row>
    <row r="10" spans="1:12" ht="15.5" x14ac:dyDescent="0.35">
      <c r="A10" s="42" t="str">
        <f>Input!A10</f>
        <v>G</v>
      </c>
      <c r="B10" s="42">
        <f>Input!B10</f>
        <v>24</v>
      </c>
      <c r="C10" s="42">
        <f>Input!C10</f>
        <v>13</v>
      </c>
      <c r="D10" s="42">
        <f>Input!D10</f>
        <v>41.7</v>
      </c>
      <c r="E10" s="42">
        <f>Input!E10</f>
        <v>8.1</v>
      </c>
      <c r="F10" s="42">
        <f>Input!F10</f>
        <v>6</v>
      </c>
      <c r="H10" s="9"/>
      <c r="I10" s="46"/>
      <c r="J10" s="47" t="s">
        <v>59</v>
      </c>
      <c r="K10" s="47"/>
      <c r="L10" s="47"/>
    </row>
    <row r="11" spans="1:12" x14ac:dyDescent="0.35">
      <c r="A11" s="42" t="str">
        <f>Input!A11</f>
        <v>H</v>
      </c>
      <c r="B11" s="42">
        <f>Input!B11</f>
        <v>15</v>
      </c>
      <c r="C11" s="42">
        <f>Input!C11</f>
        <v>13</v>
      </c>
      <c r="D11" s="42">
        <f>Input!D11</f>
        <v>12.6</v>
      </c>
      <c r="E11" s="42">
        <f>Input!E11</f>
        <v>25.8</v>
      </c>
      <c r="F11" s="42">
        <f>Input!F11</f>
        <v>4</v>
      </c>
      <c r="H11" s="9"/>
      <c r="I11" s="1"/>
      <c r="J11" s="1"/>
    </row>
    <row r="12" spans="1:12" x14ac:dyDescent="0.35">
      <c r="A12" s="42" t="str">
        <f>Input!A12</f>
        <v>I</v>
      </c>
      <c r="B12" s="42">
        <f>Input!B12</f>
        <v>20</v>
      </c>
      <c r="C12" s="42">
        <f>Input!C12</f>
        <v>4</v>
      </c>
      <c r="D12" s="42">
        <f>Input!D12</f>
        <v>4.2</v>
      </c>
      <c r="E12" s="42">
        <f>Input!E12</f>
        <v>15.7</v>
      </c>
      <c r="F12" s="42">
        <f>Input!F12</f>
        <v>1</v>
      </c>
      <c r="H12" s="9"/>
      <c r="I12" s="1"/>
      <c r="J12" s="1"/>
    </row>
    <row r="13" spans="1:12" x14ac:dyDescent="0.35">
      <c r="A13" s="42" t="str">
        <f>Input!A13</f>
        <v>J</v>
      </c>
      <c r="B13" s="42">
        <f>Input!B13</f>
        <v>4</v>
      </c>
      <c r="C13" s="42">
        <f>Input!C13</f>
        <v>26</v>
      </c>
      <c r="D13" s="42">
        <f>Input!D13</f>
        <v>32.200000000000003</v>
      </c>
      <c r="E13" s="42">
        <f>Input!E13</f>
        <v>10.5</v>
      </c>
      <c r="F13" s="42">
        <f>Input!F13</f>
        <v>4</v>
      </c>
      <c r="H13" s="9"/>
    </row>
    <row r="14" spans="1:12" x14ac:dyDescent="0.35">
      <c r="H14" s="9"/>
    </row>
    <row r="15" spans="1:12" x14ac:dyDescent="0.35">
      <c r="H15" s="9"/>
    </row>
    <row r="16" spans="1:12" x14ac:dyDescent="0.35">
      <c r="H16" s="9"/>
    </row>
    <row r="17" spans="1:8" ht="29" x14ac:dyDescent="0.35">
      <c r="A17" s="40" t="s">
        <v>0</v>
      </c>
      <c r="B17" s="41" t="s">
        <v>56</v>
      </c>
      <c r="C17" s="41" t="s">
        <v>57</v>
      </c>
      <c r="D17" s="23" t="s">
        <v>29</v>
      </c>
      <c r="E17" s="23" t="s">
        <v>30</v>
      </c>
      <c r="F17" s="23" t="s">
        <v>31</v>
      </c>
      <c r="H17" s="9"/>
    </row>
    <row r="18" spans="1:8" x14ac:dyDescent="0.35">
      <c r="A18" s="18" t="str">
        <f>A4</f>
        <v>A</v>
      </c>
      <c r="B18" s="18">
        <f>C4</f>
        <v>26</v>
      </c>
      <c r="C18" s="44">
        <f>ROUNDUP(D4/B4,0)</f>
        <v>4</v>
      </c>
      <c r="D18" s="45">
        <f>(($I$5/60)*(D4+E4))/B18</f>
        <v>5.1666666666666666E-2</v>
      </c>
      <c r="E18" s="45">
        <f>((($I$5/60)*D4)-(($I$4*C18)/60))/F4</f>
        <v>5.4166666666666669E-2</v>
      </c>
      <c r="F18" s="44" t="str">
        <f>IF(D18&gt;E18, "Yes", "No")</f>
        <v>No</v>
      </c>
      <c r="H18" s="9"/>
    </row>
    <row r="19" spans="1:8" s="34" customFormat="1" x14ac:dyDescent="0.35">
      <c r="A19" s="18" t="str">
        <f t="shared" ref="A19:A27" si="0">A5</f>
        <v>B</v>
      </c>
      <c r="B19" s="18">
        <f t="shared" ref="B19:B27" si="1">C5</f>
        <v>6</v>
      </c>
      <c r="C19" s="44">
        <f t="shared" ref="C19:C27" si="2">ROUNDUP(D5/B5,0)</f>
        <v>2</v>
      </c>
      <c r="D19" s="45">
        <f t="shared" ref="D19:D27" si="3">(($I$5/60)*(D5+E5))/B19</f>
        <v>0.21111111111111111</v>
      </c>
      <c r="E19" s="45">
        <f t="shared" ref="E19:E27" si="4">((($I$5/60)*D5)-(($I$4*C19)/60))/F5</f>
        <v>0.12555555555555556</v>
      </c>
      <c r="F19" s="44" t="str">
        <f t="shared" ref="F19:F27" si="5">IF(D19&gt;E19, "Yes", "No")</f>
        <v>Yes</v>
      </c>
    </row>
    <row r="20" spans="1:8" s="34" customFormat="1" x14ac:dyDescent="0.35">
      <c r="A20" s="18" t="str">
        <f t="shared" si="0"/>
        <v>C</v>
      </c>
      <c r="B20" s="18">
        <f t="shared" si="1"/>
        <v>13</v>
      </c>
      <c r="C20" s="44">
        <f t="shared" si="2"/>
        <v>1</v>
      </c>
      <c r="D20" s="45">
        <f t="shared" si="3"/>
        <v>8.5897435897435898E-2</v>
      </c>
      <c r="E20" s="45">
        <f t="shared" si="4"/>
        <v>0.13333333333333333</v>
      </c>
      <c r="F20" s="44" t="str">
        <f t="shared" si="5"/>
        <v>No</v>
      </c>
    </row>
    <row r="21" spans="1:8" s="34" customFormat="1" x14ac:dyDescent="0.35">
      <c r="A21" s="18" t="str">
        <f t="shared" si="0"/>
        <v>D</v>
      </c>
      <c r="B21" s="18">
        <f t="shared" si="1"/>
        <v>26</v>
      </c>
      <c r="C21" s="44">
        <f t="shared" si="2"/>
        <v>9</v>
      </c>
      <c r="D21" s="45">
        <f t="shared" si="3"/>
        <v>5.6153846153846151E-2</v>
      </c>
      <c r="E21" s="45">
        <f t="shared" si="4"/>
        <v>7.9444444444444443E-2</v>
      </c>
      <c r="F21" s="44" t="str">
        <f t="shared" si="5"/>
        <v>No</v>
      </c>
    </row>
    <row r="22" spans="1:8" s="34" customFormat="1" x14ac:dyDescent="0.35">
      <c r="A22" s="18" t="str">
        <f t="shared" si="0"/>
        <v>E</v>
      </c>
      <c r="B22" s="18">
        <f t="shared" si="1"/>
        <v>8</v>
      </c>
      <c r="C22" s="44">
        <f t="shared" si="2"/>
        <v>1</v>
      </c>
      <c r="D22" s="45">
        <f t="shared" si="3"/>
        <v>4.2916666666666672E-2</v>
      </c>
      <c r="E22" s="45">
        <f t="shared" si="4"/>
        <v>4.933333333333334E-2</v>
      </c>
      <c r="F22" s="44" t="str">
        <f t="shared" si="5"/>
        <v>No</v>
      </c>
    </row>
    <row r="23" spans="1:8" s="34" customFormat="1" x14ac:dyDescent="0.35">
      <c r="A23" s="18" t="str">
        <f t="shared" si="0"/>
        <v>F</v>
      </c>
      <c r="B23" s="18">
        <f t="shared" si="1"/>
        <v>8</v>
      </c>
      <c r="C23" s="44">
        <f t="shared" si="2"/>
        <v>3</v>
      </c>
      <c r="D23" s="45">
        <f t="shared" si="3"/>
        <v>0.14458333333333334</v>
      </c>
      <c r="E23" s="45">
        <f t="shared" si="4"/>
        <v>0.10666666666666666</v>
      </c>
      <c r="F23" s="44" t="str">
        <f t="shared" si="5"/>
        <v>Yes</v>
      </c>
    </row>
    <row r="24" spans="1:8" s="34" customFormat="1" x14ac:dyDescent="0.35">
      <c r="A24" s="18" t="str">
        <f t="shared" si="0"/>
        <v>G</v>
      </c>
      <c r="B24" s="18">
        <f t="shared" si="1"/>
        <v>13</v>
      </c>
      <c r="C24" s="44">
        <f t="shared" si="2"/>
        <v>2</v>
      </c>
      <c r="D24" s="45">
        <f t="shared" si="3"/>
        <v>0.12769230769230772</v>
      </c>
      <c r="E24" s="45">
        <f t="shared" si="4"/>
        <v>0.20944444444444446</v>
      </c>
      <c r="F24" s="44" t="str">
        <f t="shared" si="5"/>
        <v>No</v>
      </c>
    </row>
    <row r="25" spans="1:8" s="34" customFormat="1" x14ac:dyDescent="0.35">
      <c r="A25" s="18" t="str">
        <f t="shared" si="0"/>
        <v>H</v>
      </c>
      <c r="B25" s="18">
        <f t="shared" si="1"/>
        <v>13</v>
      </c>
      <c r="C25" s="44">
        <f t="shared" si="2"/>
        <v>1</v>
      </c>
      <c r="D25" s="45">
        <f t="shared" si="3"/>
        <v>9.8461538461538461E-2</v>
      </c>
      <c r="E25" s="45">
        <f t="shared" si="4"/>
        <v>8.8333333333333333E-2</v>
      </c>
      <c r="F25" s="44" t="str">
        <f t="shared" si="5"/>
        <v>Yes</v>
      </c>
    </row>
    <row r="26" spans="1:8" s="34" customFormat="1" x14ac:dyDescent="0.35">
      <c r="A26" s="18" t="str">
        <f t="shared" si="0"/>
        <v>I</v>
      </c>
      <c r="B26" s="18">
        <f t="shared" si="1"/>
        <v>4</v>
      </c>
      <c r="C26" s="44">
        <f t="shared" si="2"/>
        <v>1</v>
      </c>
      <c r="D26" s="45">
        <f t="shared" si="3"/>
        <v>0.16583333333333333</v>
      </c>
      <c r="E26" s="45">
        <f t="shared" si="4"/>
        <v>7.3333333333333348E-2</v>
      </c>
      <c r="F26" s="44" t="str">
        <f t="shared" si="5"/>
        <v>Yes</v>
      </c>
    </row>
    <row r="27" spans="1:8" s="34" customFormat="1" x14ac:dyDescent="0.35">
      <c r="A27" s="18" t="str">
        <f t="shared" si="0"/>
        <v>J</v>
      </c>
      <c r="B27" s="18">
        <f t="shared" si="1"/>
        <v>26</v>
      </c>
      <c r="C27" s="44">
        <f t="shared" si="2"/>
        <v>9</v>
      </c>
      <c r="D27" s="45">
        <f t="shared" si="3"/>
        <v>5.4743589743589741E-2</v>
      </c>
      <c r="E27" s="45">
        <f t="shared" si="4"/>
        <v>0.11833333333333337</v>
      </c>
      <c r="F27" s="44" t="str">
        <f t="shared" si="5"/>
        <v>No</v>
      </c>
    </row>
    <row r="29" spans="1:8" x14ac:dyDescent="0.35">
      <c r="A29" s="25" t="s">
        <v>44</v>
      </c>
      <c r="B29" s="25"/>
      <c r="C29" s="25"/>
      <c r="D29" s="25"/>
      <c r="E29" s="25"/>
      <c r="F29" s="25"/>
    </row>
    <row r="32" spans="1:8" x14ac:dyDescent="0.35">
      <c r="A32" s="20" t="s">
        <v>34</v>
      </c>
      <c r="B32" s="14" t="s">
        <v>45</v>
      </c>
      <c r="C32" s="14"/>
      <c r="D32" s="14"/>
      <c r="E32" s="14"/>
    </row>
    <row r="33" spans="1:5" x14ac:dyDescent="0.35">
      <c r="A33" s="21" t="s">
        <v>35</v>
      </c>
      <c r="B33" s="21" t="s">
        <v>36</v>
      </c>
      <c r="C33" s="21" t="s">
        <v>37</v>
      </c>
      <c r="D33" s="21" t="s">
        <v>38</v>
      </c>
      <c r="E33" s="21" t="s">
        <v>39</v>
      </c>
    </row>
    <row r="34" spans="1:5" x14ac:dyDescent="0.35">
      <c r="A34" s="17" t="s">
        <v>8</v>
      </c>
      <c r="B34" s="22">
        <f>D19</f>
        <v>0.21111111111111111</v>
      </c>
      <c r="C34" s="17">
        <f>B19</f>
        <v>6</v>
      </c>
      <c r="D34" s="17" t="s">
        <v>46</v>
      </c>
      <c r="E34" s="17">
        <v>6</v>
      </c>
    </row>
    <row r="35" spans="1:5" x14ac:dyDescent="0.35">
      <c r="A35" s="17" t="s">
        <v>12</v>
      </c>
      <c r="B35" s="22">
        <f>D23</f>
        <v>0.14458333333333334</v>
      </c>
      <c r="C35" s="17">
        <f>B23</f>
        <v>8</v>
      </c>
      <c r="D35" s="17" t="s">
        <v>48</v>
      </c>
      <c r="E35" s="17">
        <v>18</v>
      </c>
    </row>
    <row r="36" spans="1:5" x14ac:dyDescent="0.35">
      <c r="A36" s="17" t="s">
        <v>14</v>
      </c>
      <c r="B36" s="22">
        <f>D25</f>
        <v>9.8461538461538461E-2</v>
      </c>
      <c r="C36" s="17">
        <f>B25</f>
        <v>13</v>
      </c>
      <c r="D36" s="17" t="s">
        <v>49</v>
      </c>
      <c r="E36" s="17">
        <v>31</v>
      </c>
    </row>
    <row r="37" spans="1:5" x14ac:dyDescent="0.35">
      <c r="A37" s="17" t="s">
        <v>15</v>
      </c>
      <c r="B37" s="22">
        <f>D26</f>
        <v>0.16583333333333333</v>
      </c>
      <c r="C37" s="17">
        <f>B26</f>
        <v>4</v>
      </c>
      <c r="D37" s="17" t="s">
        <v>47</v>
      </c>
      <c r="E37" s="17">
        <v>10</v>
      </c>
    </row>
  </sheetData>
  <mergeCells count="6">
    <mergeCell ref="J9:L9"/>
    <mergeCell ref="J10:L10"/>
    <mergeCell ref="D1:E1"/>
    <mergeCell ref="A29:F29"/>
    <mergeCell ref="A1:A3"/>
    <mergeCell ref="B1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4726-B117-44EF-A5FD-3955621A22CC}">
  <dimension ref="A1:L67"/>
  <sheetViews>
    <sheetView zoomScale="71" workbookViewId="0">
      <selection activeCell="O12" sqref="O12"/>
    </sheetView>
  </sheetViews>
  <sheetFormatPr defaultRowHeight="14.5" x14ac:dyDescent="0.35"/>
  <cols>
    <col min="1" max="1" width="10.26953125" bestFit="1" customWidth="1"/>
    <col min="2" max="3" width="20.54296875" customWidth="1"/>
    <col min="4" max="4" width="32.26953125" customWidth="1"/>
    <col min="5" max="5" width="18.26953125" customWidth="1"/>
    <col min="6" max="6" width="15.81640625" customWidth="1"/>
    <col min="8" max="8" width="22.26953125" customWidth="1"/>
    <col min="9" max="9" width="8.54296875" customWidth="1"/>
    <col min="10" max="12" width="12.1796875" customWidth="1"/>
  </cols>
  <sheetData>
    <row r="1" spans="1:12" x14ac:dyDescent="0.35">
      <c r="A1" s="35" t="s">
        <v>0</v>
      </c>
      <c r="B1" s="35" t="s">
        <v>26</v>
      </c>
      <c r="C1" s="36" t="s">
        <v>1</v>
      </c>
      <c r="D1" s="37" t="s">
        <v>33</v>
      </c>
      <c r="E1" s="37"/>
      <c r="F1" s="36" t="s">
        <v>17</v>
      </c>
      <c r="H1" s="15" t="s">
        <v>22</v>
      </c>
      <c r="I1" s="12"/>
    </row>
    <row r="2" spans="1:12" x14ac:dyDescent="0.35">
      <c r="A2" s="38"/>
      <c r="B2" s="38"/>
      <c r="C2" s="36" t="s">
        <v>3</v>
      </c>
      <c r="D2" s="36" t="s">
        <v>4</v>
      </c>
      <c r="E2" s="36" t="s">
        <v>5</v>
      </c>
      <c r="F2" s="36" t="s">
        <v>6</v>
      </c>
      <c r="H2" s="12" t="s">
        <v>20</v>
      </c>
      <c r="I2" s="13">
        <f>Input!I2</f>
        <v>3</v>
      </c>
    </row>
    <row r="3" spans="1:12" x14ac:dyDescent="0.35">
      <c r="A3" s="39"/>
      <c r="B3" s="39"/>
      <c r="C3" s="36" t="s">
        <v>28</v>
      </c>
      <c r="D3" s="36" t="s">
        <v>24</v>
      </c>
      <c r="E3" s="36" t="s">
        <v>27</v>
      </c>
      <c r="F3" s="36" t="s">
        <v>23</v>
      </c>
      <c r="H3" s="12" t="s">
        <v>18</v>
      </c>
      <c r="I3" s="13">
        <f>Input!I3</f>
        <v>5</v>
      </c>
    </row>
    <row r="4" spans="1:12" x14ac:dyDescent="0.35">
      <c r="A4" s="3" t="str">
        <f>Input!A4</f>
        <v>A</v>
      </c>
      <c r="B4" s="42">
        <f>Input!B4</f>
        <v>4</v>
      </c>
      <c r="C4" s="42">
        <f>Input!C4</f>
        <v>26</v>
      </c>
      <c r="D4" s="42">
        <f>Input!D4</f>
        <v>14.5</v>
      </c>
      <c r="E4" s="42">
        <f>Input!E4</f>
        <v>25.8</v>
      </c>
      <c r="F4" s="42">
        <f>Input!F4</f>
        <v>4</v>
      </c>
      <c r="H4" s="12" t="s">
        <v>19</v>
      </c>
      <c r="I4" s="13">
        <f>Input!I4</f>
        <v>4</v>
      </c>
    </row>
    <row r="5" spans="1:12" x14ac:dyDescent="0.35">
      <c r="A5" s="3" t="str">
        <f>Input!A5</f>
        <v>B</v>
      </c>
      <c r="B5" s="42">
        <f>Input!B5</f>
        <v>12</v>
      </c>
      <c r="C5" s="42">
        <f>Input!C5</f>
        <v>6</v>
      </c>
      <c r="D5" s="42">
        <f>Input!D5</f>
        <v>15.3</v>
      </c>
      <c r="E5" s="42">
        <f>Input!E5</f>
        <v>22.7</v>
      </c>
      <c r="F5" s="42">
        <f>Input!F5</f>
        <v>3</v>
      </c>
      <c r="H5" s="12" t="s">
        <v>32</v>
      </c>
      <c r="I5" s="46">
        <f>I3-I2</f>
        <v>2</v>
      </c>
    </row>
    <row r="6" spans="1:12" x14ac:dyDescent="0.35">
      <c r="A6" s="3" t="str">
        <f>Input!A6</f>
        <v>C</v>
      </c>
      <c r="B6" s="42">
        <f>Input!B6</f>
        <v>25</v>
      </c>
      <c r="C6" s="42">
        <f>Input!C6</f>
        <v>13</v>
      </c>
      <c r="D6" s="42">
        <f>Input!D6</f>
        <v>10</v>
      </c>
      <c r="E6" s="42">
        <f>Input!E6</f>
        <v>23.5</v>
      </c>
      <c r="F6" s="42">
        <f>Input!F6</f>
        <v>2</v>
      </c>
    </row>
    <row r="7" spans="1:12" x14ac:dyDescent="0.35">
      <c r="A7" s="3" t="str">
        <f>Input!A7</f>
        <v>D</v>
      </c>
      <c r="B7" s="42">
        <f>Input!B7</f>
        <v>4</v>
      </c>
      <c r="C7" s="42">
        <f>Input!C7</f>
        <v>26</v>
      </c>
      <c r="D7" s="42">
        <f>Input!D7</f>
        <v>32.299999999999997</v>
      </c>
      <c r="E7" s="42">
        <f>Input!E7</f>
        <v>11.5</v>
      </c>
      <c r="F7" s="42">
        <f>Input!F7</f>
        <v>6</v>
      </c>
    </row>
    <row r="8" spans="1:12" x14ac:dyDescent="0.35">
      <c r="A8" s="3" t="str">
        <f>Input!A8</f>
        <v>E</v>
      </c>
      <c r="B8" s="42">
        <f>Input!B8</f>
        <v>24</v>
      </c>
      <c r="C8" s="42">
        <f>Input!C8</f>
        <v>8</v>
      </c>
      <c r="D8" s="42">
        <f>Input!D8</f>
        <v>9.4</v>
      </c>
      <c r="E8" s="42">
        <f>Input!E8</f>
        <v>0.9</v>
      </c>
      <c r="F8" s="42">
        <f>Input!F8</f>
        <v>5</v>
      </c>
      <c r="H8" s="9"/>
    </row>
    <row r="9" spans="1:12" ht="15.5" x14ac:dyDescent="0.35">
      <c r="A9" s="3" t="str">
        <f>Input!A9</f>
        <v>F</v>
      </c>
      <c r="B9" s="42">
        <f>Input!B9</f>
        <v>6</v>
      </c>
      <c r="C9" s="42">
        <f>Input!C9</f>
        <v>8</v>
      </c>
      <c r="D9" s="42">
        <f>Input!D9</f>
        <v>12.4</v>
      </c>
      <c r="E9" s="42">
        <f>Input!E9</f>
        <v>22.3</v>
      </c>
      <c r="F9" s="42">
        <f>Input!F9</f>
        <v>2</v>
      </c>
      <c r="H9" s="9"/>
      <c r="I9" s="43"/>
      <c r="J9" s="47" t="s">
        <v>58</v>
      </c>
      <c r="K9" s="47"/>
      <c r="L9" s="47"/>
    </row>
    <row r="10" spans="1:12" ht="15.5" x14ac:dyDescent="0.35">
      <c r="A10" s="3" t="str">
        <f>Input!A10</f>
        <v>G</v>
      </c>
      <c r="B10" s="42">
        <f>Input!B10</f>
        <v>24</v>
      </c>
      <c r="C10" s="42">
        <f>Input!C10</f>
        <v>13</v>
      </c>
      <c r="D10" s="42">
        <f>Input!D10</f>
        <v>41.7</v>
      </c>
      <c r="E10" s="42">
        <f>Input!E10</f>
        <v>8.1</v>
      </c>
      <c r="F10" s="42">
        <f>Input!F10</f>
        <v>6</v>
      </c>
      <c r="H10" s="9"/>
      <c r="I10" s="46"/>
      <c r="J10" s="47" t="s">
        <v>59</v>
      </c>
      <c r="K10" s="47"/>
      <c r="L10" s="47"/>
    </row>
    <row r="11" spans="1:12" x14ac:dyDescent="0.35">
      <c r="A11" s="3" t="str">
        <f>Input!A11</f>
        <v>H</v>
      </c>
      <c r="B11" s="42">
        <f>Input!B11</f>
        <v>15</v>
      </c>
      <c r="C11" s="42">
        <f>Input!C11</f>
        <v>13</v>
      </c>
      <c r="D11" s="42">
        <f>Input!D11</f>
        <v>12.6</v>
      </c>
      <c r="E11" s="42">
        <f>Input!E11</f>
        <v>25.8</v>
      </c>
      <c r="F11" s="42">
        <f>Input!F11</f>
        <v>4</v>
      </c>
      <c r="H11" s="9"/>
      <c r="I11" s="1"/>
      <c r="J11" s="1"/>
    </row>
    <row r="12" spans="1:12" x14ac:dyDescent="0.35">
      <c r="A12" s="3" t="str">
        <f>Input!A12</f>
        <v>I</v>
      </c>
      <c r="B12" s="42">
        <f>Input!B12</f>
        <v>20</v>
      </c>
      <c r="C12" s="42">
        <f>Input!C12</f>
        <v>4</v>
      </c>
      <c r="D12" s="42">
        <f>Input!D12</f>
        <v>4.2</v>
      </c>
      <c r="E12" s="42">
        <f>Input!E12</f>
        <v>15.7</v>
      </c>
      <c r="F12" s="42">
        <f>Input!F12</f>
        <v>1</v>
      </c>
      <c r="H12" s="9"/>
      <c r="I12" s="1"/>
      <c r="J12" s="1"/>
    </row>
    <row r="13" spans="1:12" x14ac:dyDescent="0.35">
      <c r="A13" s="3" t="str">
        <f>Input!A13</f>
        <v>J</v>
      </c>
      <c r="B13" s="42">
        <f>Input!B13</f>
        <v>4</v>
      </c>
      <c r="C13" s="42">
        <f>Input!C13</f>
        <v>26</v>
      </c>
      <c r="D13" s="42">
        <f>Input!D13</f>
        <v>32.200000000000003</v>
      </c>
      <c r="E13" s="42">
        <f>Input!E13</f>
        <v>10.5</v>
      </c>
      <c r="F13" s="42">
        <f>Input!F13</f>
        <v>4</v>
      </c>
      <c r="H13" s="9"/>
    </row>
    <row r="14" spans="1:12" x14ac:dyDescent="0.35">
      <c r="H14" s="9"/>
    </row>
    <row r="15" spans="1:12" x14ac:dyDescent="0.35">
      <c r="H15" s="9"/>
    </row>
    <row r="16" spans="1:12" x14ac:dyDescent="0.35">
      <c r="H16" s="9"/>
    </row>
    <row r="17" spans="1:8" ht="29" x14ac:dyDescent="0.35">
      <c r="A17" s="40" t="s">
        <v>0</v>
      </c>
      <c r="B17" s="41" t="s">
        <v>56</v>
      </c>
      <c r="C17" s="41" t="s">
        <v>57</v>
      </c>
      <c r="D17" s="23" t="s">
        <v>29</v>
      </c>
      <c r="E17" s="23" t="s">
        <v>30</v>
      </c>
      <c r="F17" s="23" t="s">
        <v>31</v>
      </c>
      <c r="H17" s="9"/>
    </row>
    <row r="18" spans="1:8" x14ac:dyDescent="0.35">
      <c r="A18" s="17" t="str">
        <f>A4</f>
        <v>A</v>
      </c>
      <c r="B18" s="18">
        <f>C4</f>
        <v>26</v>
      </c>
      <c r="C18" s="44">
        <f>ROUNDUP(D4/B4,0)</f>
        <v>4</v>
      </c>
      <c r="D18" s="45">
        <f>(($I$5/60)*(D4+E4))/B18</f>
        <v>5.1666666666666666E-2</v>
      </c>
      <c r="E18" s="45">
        <f>((($I$5/60)*D4)-(($I$4*C18)/60))/F4</f>
        <v>5.4166666666666669E-2</v>
      </c>
      <c r="F18" s="44" t="str">
        <f>IF(D18&gt;E18, "Yes", "No")</f>
        <v>No</v>
      </c>
      <c r="H18" s="9"/>
    </row>
    <row r="19" spans="1:8" s="34" customFormat="1" x14ac:dyDescent="0.35">
      <c r="A19" s="33" t="str">
        <f t="shared" ref="A19:A27" si="0">A5</f>
        <v>B</v>
      </c>
      <c r="B19" s="18">
        <f t="shared" ref="B19:B27" si="1">C5</f>
        <v>6</v>
      </c>
      <c r="C19" s="44">
        <f t="shared" ref="C19:C27" si="2">ROUNDUP(D5/B5,0)</f>
        <v>2</v>
      </c>
      <c r="D19" s="45">
        <f t="shared" ref="D19:D27" si="3">(($I$5/60)*(D5+E5))/B19</f>
        <v>0.21111111111111111</v>
      </c>
      <c r="E19" s="45">
        <f t="shared" ref="E19:E27" si="4">((($I$5/60)*D5)-(($I$4*C19)/60))/F5</f>
        <v>0.12555555555555556</v>
      </c>
      <c r="F19" s="44" t="str">
        <f t="shared" ref="F19:F27" si="5">IF(D19&gt;E19, "Yes", "No")</f>
        <v>Yes</v>
      </c>
    </row>
    <row r="20" spans="1:8" s="34" customFormat="1" x14ac:dyDescent="0.35">
      <c r="A20" s="33" t="str">
        <f t="shared" si="0"/>
        <v>C</v>
      </c>
      <c r="B20" s="18">
        <f t="shared" si="1"/>
        <v>13</v>
      </c>
      <c r="C20" s="44">
        <f t="shared" si="2"/>
        <v>1</v>
      </c>
      <c r="D20" s="45">
        <f t="shared" si="3"/>
        <v>8.5897435897435898E-2</v>
      </c>
      <c r="E20" s="45">
        <f t="shared" si="4"/>
        <v>0.13333333333333333</v>
      </c>
      <c r="F20" s="44" t="str">
        <f t="shared" si="5"/>
        <v>No</v>
      </c>
    </row>
    <row r="21" spans="1:8" s="34" customFormat="1" x14ac:dyDescent="0.35">
      <c r="A21" s="33" t="str">
        <f t="shared" si="0"/>
        <v>D</v>
      </c>
      <c r="B21" s="18">
        <f t="shared" si="1"/>
        <v>26</v>
      </c>
      <c r="C21" s="44">
        <f t="shared" si="2"/>
        <v>9</v>
      </c>
      <c r="D21" s="45">
        <f t="shared" si="3"/>
        <v>5.6153846153846151E-2</v>
      </c>
      <c r="E21" s="45">
        <f t="shared" si="4"/>
        <v>7.9444444444444443E-2</v>
      </c>
      <c r="F21" s="44" t="str">
        <f t="shared" si="5"/>
        <v>No</v>
      </c>
    </row>
    <row r="22" spans="1:8" s="34" customFormat="1" x14ac:dyDescent="0.35">
      <c r="A22" s="33" t="str">
        <f t="shared" si="0"/>
        <v>E</v>
      </c>
      <c r="B22" s="18">
        <f t="shared" si="1"/>
        <v>8</v>
      </c>
      <c r="C22" s="44">
        <f t="shared" si="2"/>
        <v>1</v>
      </c>
      <c r="D22" s="45">
        <f t="shared" si="3"/>
        <v>4.2916666666666672E-2</v>
      </c>
      <c r="E22" s="45">
        <f t="shared" si="4"/>
        <v>4.933333333333334E-2</v>
      </c>
      <c r="F22" s="44" t="str">
        <f t="shared" si="5"/>
        <v>No</v>
      </c>
    </row>
    <row r="23" spans="1:8" s="34" customFormat="1" x14ac:dyDescent="0.35">
      <c r="A23" s="33" t="str">
        <f t="shared" si="0"/>
        <v>F</v>
      </c>
      <c r="B23" s="18">
        <f t="shared" si="1"/>
        <v>8</v>
      </c>
      <c r="C23" s="44">
        <f t="shared" si="2"/>
        <v>3</v>
      </c>
      <c r="D23" s="45">
        <f t="shared" si="3"/>
        <v>0.14458333333333334</v>
      </c>
      <c r="E23" s="45">
        <f t="shared" si="4"/>
        <v>0.10666666666666666</v>
      </c>
      <c r="F23" s="44" t="str">
        <f t="shared" si="5"/>
        <v>Yes</v>
      </c>
    </row>
    <row r="24" spans="1:8" s="34" customFormat="1" x14ac:dyDescent="0.35">
      <c r="A24" s="33" t="str">
        <f t="shared" si="0"/>
        <v>G</v>
      </c>
      <c r="B24" s="18">
        <f t="shared" si="1"/>
        <v>13</v>
      </c>
      <c r="C24" s="44">
        <f t="shared" si="2"/>
        <v>2</v>
      </c>
      <c r="D24" s="45">
        <f t="shared" si="3"/>
        <v>0.12769230769230772</v>
      </c>
      <c r="E24" s="45">
        <f t="shared" si="4"/>
        <v>0.20944444444444446</v>
      </c>
      <c r="F24" s="44" t="str">
        <f t="shared" si="5"/>
        <v>No</v>
      </c>
    </row>
    <row r="25" spans="1:8" s="34" customFormat="1" x14ac:dyDescent="0.35">
      <c r="A25" s="33" t="str">
        <f t="shared" si="0"/>
        <v>H</v>
      </c>
      <c r="B25" s="18">
        <f t="shared" si="1"/>
        <v>13</v>
      </c>
      <c r="C25" s="44">
        <f t="shared" si="2"/>
        <v>1</v>
      </c>
      <c r="D25" s="45">
        <f t="shared" si="3"/>
        <v>9.8461538461538461E-2</v>
      </c>
      <c r="E25" s="45">
        <f t="shared" si="4"/>
        <v>8.8333333333333333E-2</v>
      </c>
      <c r="F25" s="44" t="str">
        <f t="shared" si="5"/>
        <v>Yes</v>
      </c>
    </row>
    <row r="26" spans="1:8" s="34" customFormat="1" x14ac:dyDescent="0.35">
      <c r="A26" s="33" t="str">
        <f t="shared" si="0"/>
        <v>I</v>
      </c>
      <c r="B26" s="18">
        <f t="shared" si="1"/>
        <v>4</v>
      </c>
      <c r="C26" s="44">
        <f t="shared" si="2"/>
        <v>1</v>
      </c>
      <c r="D26" s="45">
        <f t="shared" si="3"/>
        <v>0.16583333333333333</v>
      </c>
      <c r="E26" s="45">
        <f t="shared" si="4"/>
        <v>7.3333333333333348E-2</v>
      </c>
      <c r="F26" s="44" t="str">
        <f t="shared" si="5"/>
        <v>Yes</v>
      </c>
    </row>
    <row r="27" spans="1:8" s="34" customFormat="1" x14ac:dyDescent="0.35">
      <c r="A27" s="33" t="str">
        <f t="shared" si="0"/>
        <v>J</v>
      </c>
      <c r="B27" s="18">
        <f t="shared" si="1"/>
        <v>26</v>
      </c>
      <c r="C27" s="44">
        <f t="shared" si="2"/>
        <v>9</v>
      </c>
      <c r="D27" s="45">
        <f t="shared" si="3"/>
        <v>5.4743589743589741E-2</v>
      </c>
      <c r="E27" s="45">
        <f t="shared" si="4"/>
        <v>0.11833333333333337</v>
      </c>
      <c r="F27" s="44" t="str">
        <f t="shared" si="5"/>
        <v>No</v>
      </c>
    </row>
    <row r="29" spans="1:8" x14ac:dyDescent="0.35">
      <c r="A29" s="30" t="s">
        <v>44</v>
      </c>
      <c r="B29" s="31"/>
      <c r="C29" s="31"/>
      <c r="D29" s="31"/>
      <c r="E29" s="31"/>
      <c r="F29" s="32"/>
    </row>
    <row r="32" spans="1:8" x14ac:dyDescent="0.35">
      <c r="A32" s="20" t="s">
        <v>34</v>
      </c>
      <c r="B32" s="14" t="s">
        <v>45</v>
      </c>
      <c r="C32" s="14"/>
      <c r="D32" s="14"/>
      <c r="E32" s="14"/>
    </row>
    <row r="33" spans="1:5" x14ac:dyDescent="0.35">
      <c r="A33" s="21" t="s">
        <v>35</v>
      </c>
      <c r="B33" s="21" t="s">
        <v>36</v>
      </c>
      <c r="C33" s="21" t="s">
        <v>37</v>
      </c>
      <c r="D33" s="21" t="s">
        <v>38</v>
      </c>
      <c r="E33" s="21" t="s">
        <v>39</v>
      </c>
    </row>
    <row r="34" spans="1:5" x14ac:dyDescent="0.35">
      <c r="A34" s="17" t="s">
        <v>8</v>
      </c>
      <c r="B34" s="22">
        <f>D19</f>
        <v>0.21111111111111111</v>
      </c>
      <c r="C34" s="17">
        <f>B19</f>
        <v>6</v>
      </c>
      <c r="D34" s="17" t="s">
        <v>46</v>
      </c>
      <c r="E34" s="17">
        <v>6</v>
      </c>
    </row>
    <row r="35" spans="1:5" x14ac:dyDescent="0.35">
      <c r="A35" s="17" t="s">
        <v>12</v>
      </c>
      <c r="B35" s="22">
        <f>D23</f>
        <v>0.14458333333333334</v>
      </c>
      <c r="C35" s="17">
        <f>B23</f>
        <v>8</v>
      </c>
      <c r="D35" s="17" t="s">
        <v>48</v>
      </c>
      <c r="E35" s="17">
        <v>18</v>
      </c>
    </row>
    <row r="36" spans="1:5" x14ac:dyDescent="0.35">
      <c r="A36" s="17" t="s">
        <v>14</v>
      </c>
      <c r="B36" s="22">
        <f>D25</f>
        <v>9.8461538461538461E-2</v>
      </c>
      <c r="C36" s="17">
        <f>B25</f>
        <v>13</v>
      </c>
      <c r="D36" s="17" t="s">
        <v>49</v>
      </c>
      <c r="E36" s="17">
        <v>31</v>
      </c>
    </row>
    <row r="37" spans="1:5" x14ac:dyDescent="0.35">
      <c r="A37" s="17" t="s">
        <v>15</v>
      </c>
      <c r="B37" s="22">
        <f>D26</f>
        <v>0.16583333333333333</v>
      </c>
      <c r="C37" s="17">
        <f>B26</f>
        <v>4</v>
      </c>
      <c r="D37" s="17" t="s">
        <v>47</v>
      </c>
      <c r="E37" s="17">
        <v>10</v>
      </c>
    </row>
    <row r="38" spans="1:5" x14ac:dyDescent="0.35">
      <c r="A38" s="14"/>
      <c r="B38" s="16"/>
      <c r="C38" s="14"/>
      <c r="D38" s="14"/>
      <c r="E38" s="14"/>
    </row>
    <row r="39" spans="1:5" x14ac:dyDescent="0.35">
      <c r="A39" s="21" t="s">
        <v>40</v>
      </c>
      <c r="B39" s="21" t="s">
        <v>36</v>
      </c>
      <c r="C39" s="21" t="s">
        <v>41</v>
      </c>
      <c r="D39" s="21" t="s">
        <v>38</v>
      </c>
      <c r="E39" s="21" t="s">
        <v>39</v>
      </c>
    </row>
    <row r="40" spans="1:5" x14ac:dyDescent="0.35">
      <c r="A40" s="17" t="s">
        <v>7</v>
      </c>
      <c r="B40" s="22">
        <f>E18</f>
        <v>5.4166666666666669E-2</v>
      </c>
      <c r="C40" s="17">
        <f>F4</f>
        <v>4</v>
      </c>
      <c r="D40" s="17" t="s">
        <v>51</v>
      </c>
      <c r="E40" s="17">
        <v>53</v>
      </c>
    </row>
    <row r="41" spans="1:5" x14ac:dyDescent="0.35">
      <c r="A41" s="17" t="s">
        <v>9</v>
      </c>
      <c r="B41" s="22">
        <f>E20</f>
        <v>0.13333333333333333</v>
      </c>
      <c r="C41" s="17">
        <f>F6</f>
        <v>2</v>
      </c>
      <c r="D41" s="17" t="s">
        <v>50</v>
      </c>
      <c r="E41" s="17">
        <v>39</v>
      </c>
    </row>
    <row r="42" spans="1:5" x14ac:dyDescent="0.35">
      <c r="A42" s="17" t="s">
        <v>10</v>
      </c>
      <c r="B42" s="22">
        <f>E21</f>
        <v>7.9444444444444443E-2</v>
      </c>
      <c r="C42" s="17">
        <f>F7</f>
        <v>6</v>
      </c>
      <c r="D42" s="17" t="s">
        <v>49</v>
      </c>
      <c r="E42" s="17">
        <v>49</v>
      </c>
    </row>
    <row r="43" spans="1:5" x14ac:dyDescent="0.35">
      <c r="A43" s="17" t="s">
        <v>11</v>
      </c>
      <c r="B43" s="22">
        <f>E22</f>
        <v>4.933333333333334E-2</v>
      </c>
      <c r="C43" s="17">
        <f>F8</f>
        <v>5</v>
      </c>
      <c r="D43" s="17" t="s">
        <v>52</v>
      </c>
      <c r="E43" s="17">
        <v>58</v>
      </c>
    </row>
    <row r="44" spans="1:5" x14ac:dyDescent="0.35">
      <c r="A44" s="17" t="s">
        <v>13</v>
      </c>
      <c r="B44" s="22">
        <f>E24</f>
        <v>0.20944444444444446</v>
      </c>
      <c r="C44" s="17">
        <f>F10</f>
        <v>6</v>
      </c>
      <c r="D44" s="17" t="s">
        <v>46</v>
      </c>
      <c r="E44" s="17">
        <v>37</v>
      </c>
    </row>
    <row r="45" spans="1:5" x14ac:dyDescent="0.35">
      <c r="A45" s="17" t="s">
        <v>16</v>
      </c>
      <c r="B45" s="22">
        <f>E27</f>
        <v>0.11833333333333337</v>
      </c>
      <c r="C45" s="17">
        <f>F13</f>
        <v>4</v>
      </c>
      <c r="D45" s="17" t="s">
        <v>48</v>
      </c>
      <c r="E45" s="17">
        <v>43</v>
      </c>
    </row>
    <row r="46" spans="1:5" x14ac:dyDescent="0.35">
      <c r="A46" s="14"/>
      <c r="B46" s="16"/>
      <c r="C46" s="14"/>
      <c r="D46" s="14"/>
      <c r="E46" s="14"/>
    </row>
    <row r="47" spans="1:5" x14ac:dyDescent="0.35">
      <c r="A47" s="14"/>
      <c r="B47" s="14"/>
      <c r="C47" s="14"/>
      <c r="D47" s="14"/>
      <c r="E47" s="14"/>
    </row>
    <row r="48" spans="1:5" x14ac:dyDescent="0.35">
      <c r="A48" s="21" t="s">
        <v>40</v>
      </c>
      <c r="B48" s="21" t="s">
        <v>36</v>
      </c>
      <c r="C48" s="21" t="s">
        <v>42</v>
      </c>
      <c r="D48" s="21" t="s">
        <v>38</v>
      </c>
      <c r="E48" s="21" t="s">
        <v>39</v>
      </c>
    </row>
    <row r="49" spans="1:5" x14ac:dyDescent="0.35">
      <c r="A49" s="17" t="s">
        <v>7</v>
      </c>
      <c r="B49" s="22">
        <f>((($I$5/60)*E4)+(($I$4*C18)/60))/(B18-F4)</f>
        <v>5.1212121212121216E-2</v>
      </c>
      <c r="C49" s="17">
        <f>B18-F4</f>
        <v>22</v>
      </c>
      <c r="D49" s="17" t="s">
        <v>43</v>
      </c>
      <c r="E49" s="17"/>
    </row>
    <row r="50" spans="1:5" x14ac:dyDescent="0.35">
      <c r="A50" s="17" t="s">
        <v>9</v>
      </c>
      <c r="B50" s="22">
        <f>((($I$5/60)*E6)+(($I$4*C20)/60))/(B20-F6)</f>
        <v>7.7272727272727271E-2</v>
      </c>
      <c r="C50" s="17">
        <f>B20-F6</f>
        <v>11</v>
      </c>
      <c r="D50" s="17" t="s">
        <v>46</v>
      </c>
      <c r="E50" s="17">
        <f>E43+C50</f>
        <v>69</v>
      </c>
    </row>
    <row r="51" spans="1:5" x14ac:dyDescent="0.35">
      <c r="A51" s="17" t="s">
        <v>10</v>
      </c>
      <c r="B51" s="22">
        <f>((($I$5/60)*E7)+(($I$4*C21)/60))/(B21-F7)</f>
        <v>4.9166666666666664E-2</v>
      </c>
      <c r="C51" s="17">
        <f>B21-F7</f>
        <v>20</v>
      </c>
      <c r="D51" s="17" t="s">
        <v>43</v>
      </c>
      <c r="E51" s="17"/>
    </row>
    <row r="52" spans="1:5" x14ac:dyDescent="0.35">
      <c r="A52" s="17" t="s">
        <v>11</v>
      </c>
      <c r="B52" s="22">
        <f>((($I$5/60)*E8)+(($I$4*C22)/60))/(B22-F8)</f>
        <v>3.2222222222222222E-2</v>
      </c>
      <c r="C52" s="17">
        <f>B22-F8</f>
        <v>3</v>
      </c>
      <c r="D52" s="17" t="s">
        <v>43</v>
      </c>
      <c r="E52" s="17"/>
    </row>
    <row r="53" spans="1:5" x14ac:dyDescent="0.35">
      <c r="A53" s="17" t="s">
        <v>13</v>
      </c>
      <c r="B53" s="22">
        <f>((($I$5/60)*E10)+(($I$4*C24)/60))/(B24-F10)</f>
        <v>5.7619047619047618E-2</v>
      </c>
      <c r="C53" s="17">
        <f>B24-F10</f>
        <v>7</v>
      </c>
      <c r="D53" s="17" t="s">
        <v>53</v>
      </c>
      <c r="E53" s="17">
        <v>75</v>
      </c>
    </row>
    <row r="54" spans="1:5" x14ac:dyDescent="0.35">
      <c r="A54" s="17" t="s">
        <v>16</v>
      </c>
      <c r="B54" s="22">
        <f>((($I$5/60)*E13)+(($I$4*C27)/60))/(B27-F13)</f>
        <v>4.3181818181818182E-2</v>
      </c>
      <c r="C54" s="17">
        <f>B27-F13</f>
        <v>22</v>
      </c>
      <c r="D54" s="17" t="s">
        <v>43</v>
      </c>
      <c r="E54" s="17"/>
    </row>
    <row r="56" spans="1:5" s="19" customFormat="1" ht="29" x14ac:dyDescent="0.35">
      <c r="A56" s="21" t="s">
        <v>0</v>
      </c>
      <c r="B56" s="23" t="s">
        <v>54</v>
      </c>
      <c r="C56" s="29"/>
      <c r="D56" s="27"/>
    </row>
    <row r="57" spans="1:5" x14ac:dyDescent="0.35">
      <c r="A57" s="17" t="s">
        <v>7</v>
      </c>
      <c r="B57" s="17">
        <v>4</v>
      </c>
      <c r="C57" s="28"/>
      <c r="D57" s="28"/>
    </row>
    <row r="58" spans="1:5" x14ac:dyDescent="0.35">
      <c r="A58" s="17" t="s">
        <v>8</v>
      </c>
      <c r="B58" s="17">
        <v>6</v>
      </c>
      <c r="C58" s="28"/>
      <c r="D58" s="28"/>
    </row>
    <row r="59" spans="1:5" x14ac:dyDescent="0.35">
      <c r="A59" s="17" t="s">
        <v>9</v>
      </c>
      <c r="B59" s="17">
        <v>13</v>
      </c>
      <c r="C59" s="28"/>
      <c r="D59" s="28"/>
    </row>
    <row r="60" spans="1:5" x14ac:dyDescent="0.35">
      <c r="A60" s="17" t="s">
        <v>10</v>
      </c>
      <c r="B60" s="17">
        <v>6</v>
      </c>
      <c r="C60" s="28"/>
      <c r="D60" s="28"/>
    </row>
    <row r="61" spans="1:5" x14ac:dyDescent="0.35">
      <c r="A61" s="17" t="s">
        <v>11</v>
      </c>
      <c r="B61" s="17">
        <v>5</v>
      </c>
      <c r="C61" s="28"/>
      <c r="D61" s="28"/>
    </row>
    <row r="62" spans="1:5" x14ac:dyDescent="0.35">
      <c r="A62" s="17" t="s">
        <v>12</v>
      </c>
      <c r="B62" s="17">
        <v>8</v>
      </c>
      <c r="C62" s="28"/>
      <c r="D62" s="28"/>
    </row>
    <row r="63" spans="1:5" x14ac:dyDescent="0.35">
      <c r="A63" s="17" t="s">
        <v>13</v>
      </c>
      <c r="B63" s="17">
        <v>12</v>
      </c>
      <c r="C63" s="28"/>
      <c r="D63" s="28"/>
    </row>
    <row r="64" spans="1:5" x14ac:dyDescent="0.35">
      <c r="A64" s="17" t="s">
        <v>14</v>
      </c>
      <c r="B64" s="17">
        <v>13</v>
      </c>
      <c r="C64" s="28"/>
      <c r="D64" s="28"/>
    </row>
    <row r="65" spans="1:4" x14ac:dyDescent="0.35">
      <c r="A65" s="17" t="s">
        <v>15</v>
      </c>
      <c r="B65" s="17">
        <v>4</v>
      </c>
      <c r="C65" s="28"/>
      <c r="D65" s="28"/>
    </row>
    <row r="66" spans="1:4" x14ac:dyDescent="0.35">
      <c r="A66" s="17" t="s">
        <v>16</v>
      </c>
      <c r="B66" s="17">
        <v>4</v>
      </c>
      <c r="C66" s="28"/>
      <c r="D66" s="28"/>
    </row>
    <row r="67" spans="1:4" x14ac:dyDescent="0.35">
      <c r="A67" s="21" t="s">
        <v>55</v>
      </c>
      <c r="B67" s="21">
        <f>SUM(B57:B66)</f>
        <v>75</v>
      </c>
      <c r="C67" s="29"/>
      <c r="D67" s="29"/>
    </row>
  </sheetData>
  <mergeCells count="6">
    <mergeCell ref="D1:E1"/>
    <mergeCell ref="A29:F29"/>
    <mergeCell ref="A1:A3"/>
    <mergeCell ref="B1:B3"/>
    <mergeCell ref="J9:L9"/>
    <mergeCell ref="J10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6F71-C119-4F3F-B1ED-9FD37A528DEC}">
  <dimension ref="A1"/>
  <sheetViews>
    <sheetView zoomScale="84" workbookViewId="0">
      <selection activeCell="P17" sqref="P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FAB6-FA3D-4C13-A399-2418657BA641}">
  <dimension ref="B2:R66"/>
  <sheetViews>
    <sheetView tabSelected="1" topLeftCell="A3" zoomScale="71" workbookViewId="0">
      <selection activeCell="K59" sqref="K59"/>
    </sheetView>
  </sheetViews>
  <sheetFormatPr defaultRowHeight="14.5" x14ac:dyDescent="0.35"/>
  <cols>
    <col min="2" max="3" width="23.6328125" customWidth="1"/>
    <col min="4" max="6" width="15.81640625" customWidth="1"/>
    <col min="7" max="7" width="11.36328125" customWidth="1"/>
    <col min="8" max="8" width="14.08984375" customWidth="1"/>
    <col min="9" max="9" width="19.36328125" customWidth="1"/>
    <col min="10" max="14" width="11.36328125" customWidth="1"/>
    <col min="15" max="15" width="22.90625" customWidth="1"/>
    <col min="16" max="16" width="27.08984375" customWidth="1"/>
    <col min="17" max="17" width="21.36328125" customWidth="1"/>
    <col min="18" max="18" width="35.453125" customWidth="1"/>
  </cols>
  <sheetData>
    <row r="2" spans="2:18" x14ac:dyDescent="0.35">
      <c r="B2" s="50" t="s">
        <v>61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2:18" x14ac:dyDescent="0.35">
      <c r="R3">
        <v>7.5</v>
      </c>
    </row>
    <row r="4" spans="2:18" x14ac:dyDescent="0.35">
      <c r="B4" s="51" t="s">
        <v>0</v>
      </c>
      <c r="C4" s="52" t="s">
        <v>62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  <c r="O4" s="55" t="s">
        <v>63</v>
      </c>
      <c r="P4" s="55" t="s">
        <v>64</v>
      </c>
      <c r="Q4" s="56" t="s">
        <v>65</v>
      </c>
      <c r="R4" s="55" t="s">
        <v>66</v>
      </c>
    </row>
    <row r="5" spans="2:18" x14ac:dyDescent="0.35">
      <c r="B5" s="51"/>
      <c r="C5" s="21" t="s">
        <v>67</v>
      </c>
      <c r="D5" s="21" t="s">
        <v>68</v>
      </c>
      <c r="E5" s="21" t="s">
        <v>69</v>
      </c>
      <c r="F5" s="21" t="s">
        <v>70</v>
      </c>
      <c r="G5" s="21" t="s">
        <v>71</v>
      </c>
      <c r="H5" s="21" t="s">
        <v>72</v>
      </c>
      <c r="I5" s="21" t="s">
        <v>73</v>
      </c>
      <c r="J5" s="21" t="s">
        <v>74</v>
      </c>
      <c r="K5" s="21" t="s">
        <v>75</v>
      </c>
      <c r="L5" s="21" t="s">
        <v>76</v>
      </c>
      <c r="M5" s="21" t="s">
        <v>77</v>
      </c>
      <c r="N5" s="21" t="s">
        <v>78</v>
      </c>
      <c r="O5" s="55"/>
      <c r="P5" s="55"/>
      <c r="Q5" s="56"/>
      <c r="R5" s="55"/>
    </row>
    <row r="6" spans="2:18" x14ac:dyDescent="0.35">
      <c r="B6" s="17" t="s">
        <v>7</v>
      </c>
      <c r="C6" s="17"/>
      <c r="D6" s="17">
        <v>48</v>
      </c>
      <c r="E6" s="17"/>
      <c r="F6" s="17"/>
      <c r="G6" s="57" t="s">
        <v>79</v>
      </c>
      <c r="H6" s="17"/>
      <c r="I6" s="17">
        <v>44</v>
      </c>
      <c r="J6" s="17"/>
      <c r="K6" s="17"/>
      <c r="L6" s="17"/>
      <c r="M6" s="17"/>
      <c r="N6" s="17"/>
      <c r="O6" s="17">
        <v>15</v>
      </c>
      <c r="P6" s="17">
        <v>0</v>
      </c>
      <c r="Q6" s="17">
        <f>O6+P6</f>
        <v>15</v>
      </c>
      <c r="R6" s="17">
        <f>4*48+4*40+60*3+44*4+Q6*$R$3</f>
        <v>820.5</v>
      </c>
    </row>
    <row r="7" spans="2:18" x14ac:dyDescent="0.35">
      <c r="B7" s="17" t="s">
        <v>8</v>
      </c>
      <c r="C7" s="57" t="s">
        <v>80</v>
      </c>
      <c r="D7" s="17"/>
      <c r="E7" s="17">
        <v>64</v>
      </c>
      <c r="F7" s="17"/>
      <c r="G7" s="17"/>
      <c r="H7" s="17"/>
      <c r="I7" s="57" t="s">
        <v>81</v>
      </c>
      <c r="J7" s="17"/>
      <c r="K7" s="17"/>
      <c r="L7" s="17"/>
      <c r="M7" s="17">
        <v>44</v>
      </c>
      <c r="N7" s="17"/>
      <c r="O7" s="17">
        <v>16</v>
      </c>
      <c r="P7" s="17">
        <v>4</v>
      </c>
      <c r="Q7" s="17">
        <f t="shared" ref="Q7:Q15" si="0">O7+P7</f>
        <v>20</v>
      </c>
      <c r="R7" s="17">
        <f>32*4 + 64 +28*12+64+64 + 44+Q7*R3</f>
        <v>850</v>
      </c>
    </row>
    <row r="8" spans="2:18" x14ac:dyDescent="0.35">
      <c r="B8" s="17" t="s">
        <v>9</v>
      </c>
      <c r="C8" s="17">
        <v>56</v>
      </c>
      <c r="D8" s="17">
        <v>64</v>
      </c>
      <c r="E8" s="17">
        <v>60</v>
      </c>
      <c r="F8" s="17">
        <v>68</v>
      </c>
      <c r="G8" s="57" t="s">
        <v>82</v>
      </c>
      <c r="H8" s="17">
        <v>68</v>
      </c>
      <c r="I8" s="57" t="s">
        <v>83</v>
      </c>
      <c r="J8" s="17">
        <v>60</v>
      </c>
      <c r="K8" s="17">
        <v>64</v>
      </c>
      <c r="L8" s="17"/>
      <c r="M8" s="57" t="s">
        <v>84</v>
      </c>
      <c r="N8" s="17"/>
      <c r="O8" s="17">
        <v>10</v>
      </c>
      <c r="P8" s="17">
        <v>12</v>
      </c>
      <c r="Q8" s="17">
        <f t="shared" si="0"/>
        <v>22</v>
      </c>
      <c r="R8" s="17">
        <f>56+64+60+68+36*10+56+68+52+60+60+64+48+68+Q8*R3</f>
        <v>1249</v>
      </c>
    </row>
    <row r="9" spans="2:18" x14ac:dyDescent="0.35">
      <c r="B9" s="17" t="s">
        <v>10</v>
      </c>
      <c r="C9" s="17">
        <v>36</v>
      </c>
      <c r="D9" s="17"/>
      <c r="E9" s="17">
        <v>68</v>
      </c>
      <c r="F9" s="17"/>
      <c r="G9" s="17"/>
      <c r="H9" s="17"/>
      <c r="I9" s="17"/>
      <c r="J9" s="17">
        <v>48</v>
      </c>
      <c r="K9" s="17"/>
      <c r="L9" s="17">
        <v>68</v>
      </c>
      <c r="M9" s="57" t="s">
        <v>85</v>
      </c>
      <c r="N9" s="17"/>
      <c r="O9" s="17">
        <v>24</v>
      </c>
      <c r="P9" s="17">
        <v>0</v>
      </c>
      <c r="Q9" s="17">
        <f t="shared" si="0"/>
        <v>24</v>
      </c>
      <c r="R9" s="17">
        <f>36*4+68*4+48*4+68*4+40*4+64*4+Q9*R3</f>
        <v>1476</v>
      </c>
    </row>
    <row r="10" spans="2:18" x14ac:dyDescent="0.35">
      <c r="B10" s="17" t="s">
        <v>11</v>
      </c>
      <c r="C10" s="17">
        <v>48</v>
      </c>
      <c r="D10" s="17"/>
      <c r="E10" s="17"/>
      <c r="F10" s="17"/>
      <c r="G10" s="17"/>
      <c r="H10" s="17"/>
      <c r="I10" s="17">
        <v>68</v>
      </c>
      <c r="J10" s="17">
        <v>68</v>
      </c>
      <c r="K10" s="17">
        <v>60</v>
      </c>
      <c r="L10" s="17"/>
      <c r="M10" s="17">
        <v>60</v>
      </c>
      <c r="N10" s="17"/>
      <c r="O10" s="17">
        <v>10</v>
      </c>
      <c r="P10" s="17">
        <v>4</v>
      </c>
      <c r="Q10" s="17">
        <f t="shared" si="0"/>
        <v>14</v>
      </c>
      <c r="R10" s="17">
        <f>48*10+68+68+60+60+Q10*R3</f>
        <v>841</v>
      </c>
    </row>
    <row r="11" spans="2:18" x14ac:dyDescent="0.35">
      <c r="B11" s="17" t="s">
        <v>12</v>
      </c>
      <c r="C11" s="17">
        <v>24</v>
      </c>
      <c r="D11" s="17">
        <v>68</v>
      </c>
      <c r="E11" s="17">
        <v>56</v>
      </c>
      <c r="F11" s="17"/>
      <c r="G11" s="17">
        <v>48</v>
      </c>
      <c r="H11" s="17"/>
      <c r="I11" s="17"/>
      <c r="J11" s="17">
        <v>44</v>
      </c>
      <c r="K11" s="17">
        <v>56</v>
      </c>
      <c r="L11" s="17"/>
      <c r="M11" s="17">
        <v>32</v>
      </c>
      <c r="N11" s="17">
        <v>68</v>
      </c>
      <c r="O11" s="17">
        <v>13</v>
      </c>
      <c r="P11" s="17">
        <v>5</v>
      </c>
      <c r="Q11" s="17">
        <f t="shared" si="0"/>
        <v>18</v>
      </c>
      <c r="R11" s="17">
        <f>24*6+68+56+48+44+56+32*6+68+Q11*R3</f>
        <v>811</v>
      </c>
    </row>
    <row r="12" spans="2:18" x14ac:dyDescent="0.35">
      <c r="B12" s="17" t="s">
        <v>13</v>
      </c>
      <c r="C12" s="57" t="s">
        <v>86</v>
      </c>
      <c r="D12" s="17">
        <v>60</v>
      </c>
      <c r="E12" s="17"/>
      <c r="F12" s="17"/>
      <c r="G12" s="57" t="s">
        <v>87</v>
      </c>
      <c r="H12" s="17"/>
      <c r="I12" s="57" t="s">
        <v>88</v>
      </c>
      <c r="J12" s="57" t="s">
        <v>89</v>
      </c>
      <c r="K12" s="17">
        <v>68</v>
      </c>
      <c r="L12" s="17"/>
      <c r="M12" s="17">
        <v>56</v>
      </c>
      <c r="N12" s="17"/>
      <c r="O12" s="17">
        <v>42</v>
      </c>
      <c r="P12" s="17">
        <v>10</v>
      </c>
      <c r="Q12" s="17">
        <f t="shared" si="0"/>
        <v>52</v>
      </c>
      <c r="R12" s="17">
        <f>44*18+52+68+60+32*24+52+48+56+56+64+68+56+Q12*R3</f>
        <v>2530</v>
      </c>
    </row>
    <row r="13" spans="2:18" x14ac:dyDescent="0.35">
      <c r="B13" s="17" t="s">
        <v>14</v>
      </c>
      <c r="C13" s="57" t="s">
        <v>79</v>
      </c>
      <c r="D13" s="17">
        <v>56</v>
      </c>
      <c r="E13" s="17">
        <v>52</v>
      </c>
      <c r="F13" s="17"/>
      <c r="G13" s="17">
        <v>44</v>
      </c>
      <c r="H13" s="17">
        <v>64</v>
      </c>
      <c r="I13" s="57" t="s">
        <v>90</v>
      </c>
      <c r="J13" s="17">
        <v>52</v>
      </c>
      <c r="K13" s="17">
        <v>52</v>
      </c>
      <c r="L13" s="17">
        <v>72</v>
      </c>
      <c r="M13" s="17">
        <v>52</v>
      </c>
      <c r="N13" s="17">
        <v>64</v>
      </c>
      <c r="O13" s="17">
        <v>13</v>
      </c>
      <c r="P13" s="17">
        <v>12</v>
      </c>
      <c r="Q13" s="17">
        <f t="shared" si="0"/>
        <v>25</v>
      </c>
      <c r="R13" s="17">
        <f>40+60+56+52+44+64+24*13+36+52+52+72+52+64+Q13*R3</f>
        <v>1143.5</v>
      </c>
    </row>
    <row r="14" spans="2:18" x14ac:dyDescent="0.35">
      <c r="B14" s="17" t="s">
        <v>15</v>
      </c>
      <c r="C14" s="17">
        <v>28</v>
      </c>
      <c r="D14" s="17">
        <v>44</v>
      </c>
      <c r="E14" s="17"/>
      <c r="F14" s="17"/>
      <c r="G14" s="17">
        <v>64</v>
      </c>
      <c r="H14" s="17"/>
      <c r="I14" s="17">
        <v>40</v>
      </c>
      <c r="J14" s="17"/>
      <c r="K14" s="17"/>
      <c r="L14" s="17"/>
      <c r="M14" s="17"/>
      <c r="N14" s="17"/>
      <c r="O14" s="17">
        <v>5</v>
      </c>
      <c r="P14" s="17">
        <v>3</v>
      </c>
      <c r="Q14" s="17">
        <f t="shared" si="0"/>
        <v>8</v>
      </c>
      <c r="R14" s="17">
        <f>28*5+44+64+40+Q14*R3</f>
        <v>348</v>
      </c>
    </row>
    <row r="15" spans="2:18" x14ac:dyDescent="0.35">
      <c r="B15" s="17" t="s">
        <v>16</v>
      </c>
      <c r="C15" s="17"/>
      <c r="D15" s="17">
        <v>52</v>
      </c>
      <c r="E15" s="17"/>
      <c r="F15" s="17">
        <v>72</v>
      </c>
      <c r="G15" s="17"/>
      <c r="H15" s="17"/>
      <c r="I15" s="17">
        <v>32</v>
      </c>
      <c r="J15" s="17"/>
      <c r="K15" s="17"/>
      <c r="L15" s="17"/>
      <c r="M15" s="17">
        <v>36</v>
      </c>
      <c r="N15" s="17"/>
      <c r="O15" s="17">
        <v>16</v>
      </c>
      <c r="P15" s="17">
        <v>0</v>
      </c>
      <c r="Q15" s="17">
        <f t="shared" si="0"/>
        <v>16</v>
      </c>
      <c r="R15" s="17">
        <f>52*4+72*4+32*4+36*4+Q15*R3</f>
        <v>888</v>
      </c>
    </row>
    <row r="16" spans="2:18" x14ac:dyDescent="0.35">
      <c r="P16" s="51" t="s">
        <v>91</v>
      </c>
      <c r="Q16" s="51"/>
      <c r="R16" s="58">
        <f>SUM(R6:R15)</f>
        <v>10957</v>
      </c>
    </row>
    <row r="20" spans="2:12" x14ac:dyDescent="0.35">
      <c r="B20" s="50" t="s">
        <v>92</v>
      </c>
      <c r="C20" s="50"/>
      <c r="D20" s="50"/>
      <c r="E20" s="50"/>
      <c r="F20" s="50"/>
      <c r="G20" s="50"/>
      <c r="H20" s="50"/>
      <c r="I20" s="50"/>
      <c r="J20" s="50"/>
    </row>
    <row r="22" spans="2:12" s="59" customFormat="1" x14ac:dyDescent="0.35">
      <c r="B22" s="23" t="s">
        <v>93</v>
      </c>
      <c r="C22" s="21" t="s">
        <v>94</v>
      </c>
      <c r="D22" s="21" t="s">
        <v>95</v>
      </c>
      <c r="E22" s="21" t="s">
        <v>96</v>
      </c>
      <c r="F22" s="21" t="s">
        <v>97</v>
      </c>
      <c r="H22" s="51" t="s">
        <v>98</v>
      </c>
      <c r="I22" s="51"/>
      <c r="J22" s="51"/>
      <c r="K22" s="60"/>
      <c r="L22" s="60"/>
    </row>
    <row r="23" spans="2:12" x14ac:dyDescent="0.35">
      <c r="B23" s="17">
        <v>1</v>
      </c>
      <c r="C23" s="17">
        <v>72</v>
      </c>
      <c r="D23" s="17">
        <v>76</v>
      </c>
      <c r="E23" s="17">
        <v>72</v>
      </c>
      <c r="F23" s="17">
        <v>68</v>
      </c>
      <c r="H23" s="21" t="s">
        <v>0</v>
      </c>
      <c r="I23" s="21" t="s">
        <v>99</v>
      </c>
      <c r="J23" s="21" t="s">
        <v>25</v>
      </c>
    </row>
    <row r="24" spans="2:12" x14ac:dyDescent="0.35">
      <c r="B24" s="17">
        <v>2</v>
      </c>
      <c r="C24" s="17">
        <v>76</v>
      </c>
      <c r="D24" s="17">
        <v>80</v>
      </c>
      <c r="E24" s="17">
        <v>76</v>
      </c>
      <c r="F24" s="17">
        <v>72</v>
      </c>
      <c r="H24" s="17" t="s">
        <v>7</v>
      </c>
      <c r="I24" s="17"/>
      <c r="J24" s="17"/>
    </row>
    <row r="25" spans="2:12" x14ac:dyDescent="0.35">
      <c r="B25" s="17">
        <v>3</v>
      </c>
      <c r="C25" s="17">
        <v>80</v>
      </c>
      <c r="D25" s="17">
        <v>84</v>
      </c>
      <c r="E25" s="17">
        <v>80</v>
      </c>
      <c r="F25" s="17">
        <v>72</v>
      </c>
      <c r="H25" s="17" t="s">
        <v>8</v>
      </c>
      <c r="I25" s="17"/>
      <c r="J25" s="17"/>
    </row>
    <row r="26" spans="2:12" x14ac:dyDescent="0.35">
      <c r="B26" s="17">
        <v>4</v>
      </c>
      <c r="C26" s="17">
        <v>84</v>
      </c>
      <c r="D26" s="17">
        <v>88</v>
      </c>
      <c r="E26" s="17">
        <v>84</v>
      </c>
      <c r="F26" s="17">
        <v>76</v>
      </c>
      <c r="H26" s="17" t="s">
        <v>9</v>
      </c>
      <c r="I26" s="17"/>
      <c r="J26" s="17"/>
    </row>
    <row r="27" spans="2:12" x14ac:dyDescent="0.35">
      <c r="B27" s="17">
        <v>5</v>
      </c>
      <c r="C27" s="17">
        <v>84</v>
      </c>
      <c r="D27" s="17">
        <v>92</v>
      </c>
      <c r="E27" s="17">
        <v>88</v>
      </c>
      <c r="F27" s="17">
        <v>76</v>
      </c>
      <c r="H27" s="17" t="s">
        <v>10</v>
      </c>
      <c r="I27" s="17">
        <v>12</v>
      </c>
      <c r="J27" s="17">
        <v>3</v>
      </c>
    </row>
    <row r="28" spans="2:12" x14ac:dyDescent="0.35">
      <c r="B28" s="17">
        <v>6</v>
      </c>
      <c r="C28" s="17">
        <v>84</v>
      </c>
      <c r="D28" s="17">
        <v>96</v>
      </c>
      <c r="E28" s="17">
        <v>92</v>
      </c>
      <c r="F28" s="17">
        <v>80</v>
      </c>
      <c r="H28" s="17" t="s">
        <v>11</v>
      </c>
      <c r="I28" s="17"/>
      <c r="J28" s="17"/>
    </row>
    <row r="29" spans="2:12" x14ac:dyDescent="0.35">
      <c r="B29" s="17">
        <v>7</v>
      </c>
      <c r="C29" s="17">
        <v>84</v>
      </c>
      <c r="D29" s="17">
        <v>96</v>
      </c>
      <c r="E29" s="17">
        <v>92</v>
      </c>
      <c r="F29" s="17">
        <v>80</v>
      </c>
      <c r="H29" s="17" t="s">
        <v>12</v>
      </c>
      <c r="I29" s="17"/>
      <c r="J29" s="17"/>
    </row>
    <row r="30" spans="2:12" x14ac:dyDescent="0.35">
      <c r="B30" s="17">
        <v>8</v>
      </c>
      <c r="C30" s="17">
        <v>84</v>
      </c>
      <c r="D30" s="17">
        <v>96</v>
      </c>
      <c r="E30" s="17">
        <v>92</v>
      </c>
      <c r="F30" s="17">
        <v>84</v>
      </c>
      <c r="H30" s="17" t="s">
        <v>13</v>
      </c>
      <c r="I30" s="17"/>
      <c r="J30" s="17"/>
    </row>
    <row r="31" spans="2:12" x14ac:dyDescent="0.35">
      <c r="B31" s="17">
        <v>9</v>
      </c>
      <c r="C31" s="17">
        <v>80</v>
      </c>
      <c r="D31" s="17">
        <v>96</v>
      </c>
      <c r="E31" s="17">
        <v>92</v>
      </c>
      <c r="F31" s="17">
        <v>84</v>
      </c>
      <c r="H31" s="17" t="s">
        <v>14</v>
      </c>
      <c r="I31" s="17"/>
      <c r="J31" s="17"/>
    </row>
    <row r="32" spans="2:12" x14ac:dyDescent="0.35">
      <c r="B32" s="17">
        <v>10</v>
      </c>
      <c r="C32" s="17">
        <v>76</v>
      </c>
      <c r="D32" s="17">
        <v>96</v>
      </c>
      <c r="E32" s="17">
        <v>88</v>
      </c>
      <c r="F32" s="17">
        <v>84</v>
      </c>
      <c r="H32" s="17" t="s">
        <v>15</v>
      </c>
      <c r="I32" s="17"/>
      <c r="J32" s="17"/>
    </row>
    <row r="33" spans="2:10" x14ac:dyDescent="0.35">
      <c r="B33" s="17">
        <v>11</v>
      </c>
      <c r="C33" s="17">
        <v>72</v>
      </c>
      <c r="D33" s="17">
        <v>92</v>
      </c>
      <c r="E33" s="17">
        <v>92</v>
      </c>
      <c r="F33" s="17">
        <v>84</v>
      </c>
      <c r="H33" s="17" t="s">
        <v>16</v>
      </c>
      <c r="I33" s="17">
        <v>20</v>
      </c>
      <c r="J33" s="17">
        <v>5</v>
      </c>
    </row>
    <row r="34" spans="2:10" x14ac:dyDescent="0.35">
      <c r="B34" s="17">
        <v>12</v>
      </c>
      <c r="C34" s="17"/>
      <c r="D34" s="17">
        <v>88</v>
      </c>
      <c r="E34" s="17">
        <v>92</v>
      </c>
      <c r="F34" s="17">
        <v>84</v>
      </c>
    </row>
    <row r="35" spans="2:10" x14ac:dyDescent="0.35">
      <c r="B35" s="17">
        <v>13</v>
      </c>
      <c r="C35" s="17"/>
      <c r="D35" s="17">
        <v>84</v>
      </c>
      <c r="E35" s="17">
        <v>96</v>
      </c>
      <c r="F35" s="17"/>
      <c r="H35" s="61" t="s">
        <v>100</v>
      </c>
      <c r="I35" s="61"/>
      <c r="J35" s="17">
        <v>200</v>
      </c>
    </row>
    <row r="36" spans="2:10" x14ac:dyDescent="0.35">
      <c r="B36" s="17">
        <v>14</v>
      </c>
      <c r="C36" s="17"/>
      <c r="D36" s="17">
        <v>80</v>
      </c>
      <c r="E36" s="17">
        <v>96</v>
      </c>
      <c r="F36" s="17"/>
      <c r="H36" s="61" t="s">
        <v>101</v>
      </c>
      <c r="I36" s="61"/>
      <c r="J36" s="17">
        <v>75</v>
      </c>
    </row>
    <row r="37" spans="2:10" x14ac:dyDescent="0.35">
      <c r="B37" s="17">
        <v>15</v>
      </c>
      <c r="C37" s="17"/>
      <c r="D37" s="17">
        <v>76</v>
      </c>
      <c r="E37" s="17">
        <v>100</v>
      </c>
      <c r="F37" s="17"/>
      <c r="H37" s="61" t="s">
        <v>102</v>
      </c>
      <c r="I37" s="61"/>
      <c r="J37" s="17">
        <f>J35-J36</f>
        <v>125</v>
      </c>
    </row>
    <row r="38" spans="2:10" x14ac:dyDescent="0.35">
      <c r="B38" s="17">
        <v>16</v>
      </c>
      <c r="C38" s="17"/>
      <c r="D38" s="17"/>
      <c r="E38" s="17">
        <v>100</v>
      </c>
      <c r="F38" s="17"/>
      <c r="H38" s="61" t="s">
        <v>103</v>
      </c>
      <c r="I38" s="61"/>
      <c r="J38" s="17">
        <v>8</v>
      </c>
    </row>
    <row r="39" spans="2:10" x14ac:dyDescent="0.35">
      <c r="B39" s="17">
        <v>17</v>
      </c>
      <c r="C39" s="17"/>
      <c r="D39" s="17"/>
      <c r="E39" s="17">
        <v>104</v>
      </c>
      <c r="F39" s="17"/>
      <c r="H39" s="61" t="s">
        <v>104</v>
      </c>
      <c r="I39" s="61"/>
      <c r="J39" s="17">
        <f>J37-J38</f>
        <v>117</v>
      </c>
    </row>
    <row r="40" spans="2:10" x14ac:dyDescent="0.35">
      <c r="B40" s="17">
        <v>18</v>
      </c>
      <c r="C40" s="17"/>
      <c r="D40" s="17"/>
      <c r="E40" s="17">
        <v>104</v>
      </c>
      <c r="F40" s="17"/>
      <c r="H40" s="56" t="s">
        <v>105</v>
      </c>
      <c r="I40" s="56"/>
      <c r="J40" s="51">
        <f>J39+I27+I33</f>
        <v>149</v>
      </c>
    </row>
    <row r="41" spans="2:10" x14ac:dyDescent="0.35">
      <c r="B41" s="17">
        <v>19</v>
      </c>
      <c r="C41" s="17"/>
      <c r="D41" s="17"/>
      <c r="E41" s="17">
        <v>108</v>
      </c>
      <c r="F41" s="17"/>
      <c r="H41" s="56"/>
      <c r="I41" s="56"/>
      <c r="J41" s="51"/>
    </row>
    <row r="42" spans="2:10" x14ac:dyDescent="0.35">
      <c r="B42" s="17">
        <v>20</v>
      </c>
      <c r="C42" s="17"/>
      <c r="D42" s="17"/>
      <c r="E42" s="17">
        <v>108</v>
      </c>
      <c r="F42" s="17"/>
    </row>
    <row r="43" spans="2:10" x14ac:dyDescent="0.35">
      <c r="B43" s="17">
        <v>21</v>
      </c>
      <c r="C43" s="17"/>
      <c r="D43" s="17"/>
      <c r="E43" s="17">
        <v>112</v>
      </c>
      <c r="F43" s="17"/>
    </row>
    <row r="44" spans="2:10" x14ac:dyDescent="0.35">
      <c r="B44" s="17">
        <v>22</v>
      </c>
      <c r="C44" s="17"/>
      <c r="D44" s="17"/>
      <c r="E44" s="17">
        <v>112</v>
      </c>
      <c r="F44" s="17"/>
    </row>
    <row r="45" spans="2:10" x14ac:dyDescent="0.35">
      <c r="B45" s="17">
        <v>23</v>
      </c>
      <c r="C45" s="17"/>
      <c r="D45" s="17"/>
      <c r="E45" s="17">
        <v>112</v>
      </c>
      <c r="F45" s="17"/>
    </row>
    <row r="46" spans="2:10" x14ac:dyDescent="0.35">
      <c r="B46" s="17">
        <v>24</v>
      </c>
      <c r="C46" s="17"/>
      <c r="D46" s="17"/>
      <c r="E46" s="17">
        <v>112</v>
      </c>
      <c r="F46" s="17"/>
    </row>
    <row r="47" spans="2:10" x14ac:dyDescent="0.35">
      <c r="B47" s="17">
        <v>25</v>
      </c>
      <c r="C47" s="17"/>
      <c r="D47" s="17"/>
      <c r="E47" s="17">
        <v>112</v>
      </c>
      <c r="F47" s="17"/>
    </row>
    <row r="50" spans="2:9" x14ac:dyDescent="0.35">
      <c r="B50" s="51" t="s">
        <v>106</v>
      </c>
      <c r="C50" s="51"/>
      <c r="D50" s="51"/>
      <c r="E50" s="58">
        <f>(SUM(C23:F47)*2+149*7.5)/125</f>
        <v>97.835999999999999</v>
      </c>
    </row>
    <row r="51" spans="2:9" x14ac:dyDescent="0.35">
      <c r="B51" s="51" t="s">
        <v>107</v>
      </c>
      <c r="C51" s="51"/>
      <c r="D51" s="51"/>
      <c r="E51" s="58">
        <f>E50*149</f>
        <v>14577.564</v>
      </c>
    </row>
    <row r="55" spans="2:9" ht="15.5" x14ac:dyDescent="0.35">
      <c r="B55" s="62" t="s">
        <v>108</v>
      </c>
      <c r="C55" s="62"/>
      <c r="D55" s="62"/>
      <c r="E55" s="62"/>
      <c r="F55" s="63"/>
      <c r="G55" s="63"/>
      <c r="H55" s="63"/>
      <c r="I55" s="63"/>
    </row>
    <row r="56" spans="2:9" ht="15.5" x14ac:dyDescent="0.35">
      <c r="B56" s="64"/>
      <c r="C56" s="64"/>
      <c r="D56" s="64"/>
      <c r="E56" s="64"/>
      <c r="F56" s="64"/>
      <c r="G56" s="64"/>
      <c r="H56" s="64"/>
      <c r="I56" s="64"/>
    </row>
    <row r="57" spans="2:9" ht="15.5" x14ac:dyDescent="0.35">
      <c r="B57" s="64"/>
      <c r="C57" s="64"/>
      <c r="D57" s="64"/>
      <c r="E57" s="64"/>
      <c r="F57" s="64"/>
      <c r="G57" s="64"/>
      <c r="H57" s="64"/>
      <c r="I57" s="64"/>
    </row>
    <row r="58" spans="2:9" x14ac:dyDescent="0.35">
      <c r="B58" s="65" t="s">
        <v>109</v>
      </c>
      <c r="C58" s="66"/>
      <c r="D58" s="21" t="s">
        <v>110</v>
      </c>
      <c r="E58" s="21" t="s">
        <v>111</v>
      </c>
    </row>
    <row r="59" spans="2:9" x14ac:dyDescent="0.35">
      <c r="B59" s="61" t="s">
        <v>112</v>
      </c>
      <c r="C59" s="61"/>
      <c r="D59" s="67">
        <f>E51+R16</f>
        <v>25534.563999999998</v>
      </c>
      <c r="E59" s="17" t="s">
        <v>113</v>
      </c>
    </row>
    <row r="60" spans="2:9" x14ac:dyDescent="0.35">
      <c r="B60" s="61" t="s">
        <v>114</v>
      </c>
      <c r="C60" s="61"/>
      <c r="D60" s="17">
        <v>350</v>
      </c>
      <c r="E60" s="17" t="s">
        <v>115</v>
      </c>
    </row>
    <row r="61" spans="2:9" x14ac:dyDescent="0.35">
      <c r="B61" s="61" t="s">
        <v>116</v>
      </c>
      <c r="C61" s="61"/>
      <c r="D61" s="17">
        <v>0.25</v>
      </c>
      <c r="E61" s="17" t="s">
        <v>117</v>
      </c>
    </row>
    <row r="62" spans="2:9" x14ac:dyDescent="0.35">
      <c r="B62" s="61" t="s">
        <v>118</v>
      </c>
      <c r="C62" s="61"/>
      <c r="D62" s="17">
        <v>0.25</v>
      </c>
      <c r="E62" s="17" t="s">
        <v>117</v>
      </c>
    </row>
    <row r="63" spans="2:9" x14ac:dyDescent="0.35">
      <c r="B63" s="61" t="s">
        <v>119</v>
      </c>
      <c r="C63" s="61"/>
      <c r="D63" s="17">
        <f>D60*(D61+D62)</f>
        <v>175</v>
      </c>
      <c r="E63" s="17" t="s">
        <v>117</v>
      </c>
    </row>
    <row r="64" spans="2:9" x14ac:dyDescent="0.35">
      <c r="B64" s="61" t="s">
        <v>120</v>
      </c>
      <c r="C64" s="61"/>
      <c r="D64" s="17">
        <v>150</v>
      </c>
      <c r="E64" s="17" t="s">
        <v>121</v>
      </c>
    </row>
    <row r="65" spans="2:5" x14ac:dyDescent="0.35">
      <c r="B65" s="68" t="s">
        <v>122</v>
      </c>
      <c r="C65" s="68"/>
      <c r="D65" s="69">
        <f>((D59/D64)+D63)/60</f>
        <v>5.7538404444444442</v>
      </c>
      <c r="E65" s="70" t="s">
        <v>123</v>
      </c>
    </row>
    <row r="66" spans="2:5" x14ac:dyDescent="0.35">
      <c r="B66" s="68" t="s">
        <v>124</v>
      </c>
      <c r="C66" s="68"/>
      <c r="D66" s="69">
        <f>D65</f>
        <v>5.7538404444444442</v>
      </c>
      <c r="E66" s="70" t="s">
        <v>125</v>
      </c>
    </row>
  </sheetData>
  <mergeCells count="29">
    <mergeCell ref="B62:C62"/>
    <mergeCell ref="B63:C63"/>
    <mergeCell ref="B64:C64"/>
    <mergeCell ref="B65:C65"/>
    <mergeCell ref="B66:C66"/>
    <mergeCell ref="B20:J20"/>
    <mergeCell ref="B51:D51"/>
    <mergeCell ref="B55:E55"/>
    <mergeCell ref="B58:C58"/>
    <mergeCell ref="B59:C59"/>
    <mergeCell ref="B60:C60"/>
    <mergeCell ref="B61:C61"/>
    <mergeCell ref="H37:I37"/>
    <mergeCell ref="H38:I38"/>
    <mergeCell ref="H39:I39"/>
    <mergeCell ref="H40:I41"/>
    <mergeCell ref="J40:J41"/>
    <mergeCell ref="B50:D50"/>
    <mergeCell ref="R4:R5"/>
    <mergeCell ref="P16:Q16"/>
    <mergeCell ref="H22:J22"/>
    <mergeCell ref="H35:I35"/>
    <mergeCell ref="H36:I36"/>
    <mergeCell ref="B4:B5"/>
    <mergeCell ref="C4:N4"/>
    <mergeCell ref="O4:O5"/>
    <mergeCell ref="P4:P5"/>
    <mergeCell ref="Q4:Q5"/>
    <mergeCell ref="B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41D2-5952-4BD0-B79A-29C44023A28B}">
  <dimension ref="A1:J12"/>
  <sheetViews>
    <sheetView workbookViewId="0">
      <selection activeCell="H17" sqref="H17"/>
    </sheetView>
  </sheetViews>
  <sheetFormatPr defaultRowHeight="14.5" x14ac:dyDescent="0.35"/>
  <sheetData>
    <row r="1" spans="1:10" x14ac:dyDescent="0.35">
      <c r="A1" s="2" t="str">
        <f>Input!A1</f>
        <v>SKU</v>
      </c>
      <c r="B1" s="2" t="str">
        <f>Input!C1</f>
        <v>Order quantity</v>
      </c>
      <c r="C1" s="26" t="str">
        <f>Input!D1</f>
        <v>Daily demand</v>
      </c>
      <c r="D1" s="26"/>
      <c r="E1" s="2" t="str">
        <f>Input!F1</f>
        <v>Min pract #</v>
      </c>
      <c r="G1" s="4">
        <f>Input!H8</f>
        <v>0</v>
      </c>
      <c r="H1" s="4"/>
      <c r="I1" s="4"/>
    </row>
    <row r="2" spans="1:10" x14ac:dyDescent="0.35">
      <c r="A2" s="2"/>
      <c r="B2" s="2" t="str">
        <f>Input!C2</f>
        <v>(pallets)</v>
      </c>
      <c r="C2" s="2" t="str">
        <f>Input!D2</f>
        <v>Cartons</v>
      </c>
      <c r="D2" s="2" t="str">
        <f>Input!E2</f>
        <v>Pallets</v>
      </c>
      <c r="E2" s="2" t="str">
        <f>Input!F2</f>
        <v>(Locations)</v>
      </c>
      <c r="G2" s="4"/>
      <c r="I2" s="2">
        <f>Input!I9</f>
        <v>0</v>
      </c>
      <c r="J2" s="2">
        <f>Input!J9</f>
        <v>0</v>
      </c>
    </row>
    <row r="3" spans="1:10" x14ac:dyDescent="0.35">
      <c r="A3" s="1" t="str">
        <f>Input!A4</f>
        <v>A</v>
      </c>
      <c r="B3" s="1">
        <f>Input!C4</f>
        <v>26</v>
      </c>
      <c r="C3" s="1">
        <f>Input!D4</f>
        <v>14.5</v>
      </c>
      <c r="D3" s="1">
        <f>Input!E4</f>
        <v>25.8</v>
      </c>
      <c r="E3" s="1">
        <f>Input!F4</f>
        <v>4</v>
      </c>
      <c r="G3" s="4">
        <f>Input!H10</f>
        <v>0</v>
      </c>
      <c r="I3" s="1">
        <f>Input!I10</f>
        <v>0</v>
      </c>
      <c r="J3" s="1">
        <f>Input!J10</f>
        <v>0</v>
      </c>
    </row>
    <row r="4" spans="1:10" x14ac:dyDescent="0.35">
      <c r="A4" s="1" t="str">
        <f>Input!A5</f>
        <v>B</v>
      </c>
      <c r="B4" s="1">
        <f>Input!C5</f>
        <v>6</v>
      </c>
      <c r="C4" s="1">
        <f>Input!D5</f>
        <v>15.3</v>
      </c>
      <c r="D4" s="1">
        <f>Input!E5</f>
        <v>22.7</v>
      </c>
      <c r="E4" s="1">
        <f>Input!F5</f>
        <v>3</v>
      </c>
      <c r="G4" s="4">
        <f>Input!H11</f>
        <v>0</v>
      </c>
      <c r="I4" s="1">
        <f>Input!I11</f>
        <v>0</v>
      </c>
      <c r="J4" s="1">
        <f>Input!J11</f>
        <v>0</v>
      </c>
    </row>
    <row r="5" spans="1:10" x14ac:dyDescent="0.35">
      <c r="A5" s="1" t="str">
        <f>Input!A6</f>
        <v>C</v>
      </c>
      <c r="B5" s="1">
        <f>Input!C6</f>
        <v>13</v>
      </c>
      <c r="C5" s="1">
        <f>Input!D6</f>
        <v>10</v>
      </c>
      <c r="D5" s="1">
        <f>Input!E6</f>
        <v>23.5</v>
      </c>
      <c r="E5" s="1">
        <f>Input!F6</f>
        <v>2</v>
      </c>
      <c r="G5" s="4">
        <f>Input!H12</f>
        <v>0</v>
      </c>
      <c r="I5" s="1">
        <f>Input!I12</f>
        <v>0</v>
      </c>
      <c r="J5" s="1">
        <f>Input!J12</f>
        <v>0</v>
      </c>
    </row>
    <row r="6" spans="1:10" x14ac:dyDescent="0.35">
      <c r="A6" s="1" t="str">
        <f>Input!A7</f>
        <v>D</v>
      </c>
      <c r="B6" s="1">
        <f>Input!C7</f>
        <v>26</v>
      </c>
      <c r="C6" s="1">
        <f>Input!D7</f>
        <v>32.299999999999997</v>
      </c>
      <c r="D6" s="1">
        <f>Input!E7</f>
        <v>11.5</v>
      </c>
      <c r="E6" s="1">
        <f>Input!F7</f>
        <v>6</v>
      </c>
    </row>
    <row r="7" spans="1:10" x14ac:dyDescent="0.35">
      <c r="A7" s="1" t="str">
        <f>Input!A8</f>
        <v>E</v>
      </c>
      <c r="B7" s="1">
        <f>Input!C8</f>
        <v>8</v>
      </c>
      <c r="C7" s="1">
        <f>Input!D8</f>
        <v>9.4</v>
      </c>
      <c r="D7" s="1">
        <f>Input!E8</f>
        <v>0.9</v>
      </c>
      <c r="E7" s="1">
        <f>Input!F8</f>
        <v>5</v>
      </c>
    </row>
    <row r="8" spans="1:10" x14ac:dyDescent="0.35">
      <c r="A8" s="1" t="str">
        <f>Input!A9</f>
        <v>F</v>
      </c>
      <c r="B8" s="1">
        <f>Input!C9</f>
        <v>8</v>
      </c>
      <c r="C8" s="1">
        <f>Input!D9</f>
        <v>12.4</v>
      </c>
      <c r="D8" s="1">
        <f>Input!E9</f>
        <v>22.3</v>
      </c>
      <c r="E8" s="1">
        <f>Input!F9</f>
        <v>2</v>
      </c>
    </row>
    <row r="9" spans="1:10" x14ac:dyDescent="0.35">
      <c r="A9" s="1" t="str">
        <f>Input!A10</f>
        <v>G</v>
      </c>
      <c r="B9" s="1">
        <f>Input!C10</f>
        <v>13</v>
      </c>
      <c r="C9" s="1">
        <f>Input!D10</f>
        <v>41.7</v>
      </c>
      <c r="D9" s="1">
        <f>Input!E10</f>
        <v>8.1</v>
      </c>
      <c r="E9" s="1">
        <f>Input!F10</f>
        <v>6</v>
      </c>
    </row>
    <row r="10" spans="1:10" x14ac:dyDescent="0.35">
      <c r="A10" s="1" t="str">
        <f>Input!A11</f>
        <v>H</v>
      </c>
      <c r="B10" s="1">
        <f>Input!C11</f>
        <v>13</v>
      </c>
      <c r="C10" s="1">
        <f>Input!D11</f>
        <v>12.6</v>
      </c>
      <c r="D10" s="1">
        <f>Input!E11</f>
        <v>25.8</v>
      </c>
      <c r="E10" s="1">
        <f>Input!F11</f>
        <v>4</v>
      </c>
    </row>
    <row r="11" spans="1:10" x14ac:dyDescent="0.35">
      <c r="A11" s="1" t="str">
        <f>Input!A12</f>
        <v>I</v>
      </c>
      <c r="B11" s="1">
        <f>Input!C12</f>
        <v>4</v>
      </c>
      <c r="C11" s="1">
        <f>Input!D12</f>
        <v>4.2</v>
      </c>
      <c r="D11" s="1">
        <f>Input!E12</f>
        <v>15.7</v>
      </c>
      <c r="E11" s="1">
        <f>Input!F12</f>
        <v>1</v>
      </c>
    </row>
    <row r="12" spans="1:10" x14ac:dyDescent="0.35">
      <c r="A12" s="1" t="str">
        <f>Input!A13</f>
        <v>J</v>
      </c>
      <c r="B12" s="1">
        <f>Input!C13</f>
        <v>26</v>
      </c>
      <c r="C12" s="1">
        <f>Input!D13</f>
        <v>32.200000000000003</v>
      </c>
      <c r="D12" s="1">
        <f>Input!E13</f>
        <v>10.5</v>
      </c>
      <c r="E12" s="1">
        <f>Input!F13</f>
        <v>4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Forward - base</vt:lpstr>
      <vt:lpstr>Reserve</vt:lpstr>
      <vt:lpstr>Layout</vt:lpstr>
      <vt:lpstr>Forklift Calculation</vt:lpstr>
      <vt:lpstr>Forward - two zones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Ferrell</dc:creator>
  <cp:lastModifiedBy>Pranav Joshi</cp:lastModifiedBy>
  <dcterms:created xsi:type="dcterms:W3CDTF">2021-11-26T14:36:45Z</dcterms:created>
  <dcterms:modified xsi:type="dcterms:W3CDTF">2023-04-29T21:20:46Z</dcterms:modified>
</cp:coreProperties>
</file>