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autoCompressPictures="0"/>
  <bookViews>
    <workbookView xWindow="120" yWindow="220" windowWidth="24920" windowHeight="12020"/>
  </bookViews>
  <sheets>
    <sheet name="2012 4-Year Cohort" sheetId="5" r:id="rId1"/>
    <sheet name="2012 5-Year Cohort" sheetId="6" r:id="rId2"/>
    <sheet name="2011-12 Est. Annual Results" sheetId="7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10" i="5" l="1"/>
  <c r="M10" i="5"/>
  <c r="L10" i="5"/>
  <c r="AD22" i="7"/>
  <c r="U22" i="7"/>
  <c r="S22" i="7"/>
  <c r="R22" i="7"/>
  <c r="Q22" i="7"/>
  <c r="P22" i="7"/>
  <c r="AI22" i="7"/>
  <c r="O22" i="7"/>
  <c r="AD21" i="7"/>
  <c r="U21" i="7"/>
  <c r="S21" i="7"/>
  <c r="R21" i="7"/>
  <c r="Q21" i="7"/>
  <c r="P21" i="7"/>
  <c r="O21" i="7"/>
  <c r="N21" i="7"/>
  <c r="AD20" i="7"/>
  <c r="U20" i="7"/>
  <c r="S20" i="7"/>
  <c r="R20" i="7"/>
  <c r="Q20" i="7"/>
  <c r="P20" i="7"/>
  <c r="AI20" i="7"/>
  <c r="O20" i="7"/>
  <c r="N20" i="7"/>
  <c r="AD19" i="7"/>
  <c r="U19" i="7"/>
  <c r="S19" i="7"/>
  <c r="R19" i="7"/>
  <c r="Q19" i="7"/>
  <c r="P19" i="7"/>
  <c r="O19" i="7"/>
  <c r="N19" i="7"/>
  <c r="AD18" i="7"/>
  <c r="U18" i="7"/>
  <c r="S18" i="7"/>
  <c r="R18" i="7"/>
  <c r="Q18" i="7"/>
  <c r="P18" i="7"/>
  <c r="AI18" i="7"/>
  <c r="O18" i="7"/>
  <c r="N18" i="7"/>
  <c r="AD17" i="7"/>
  <c r="U17" i="7"/>
  <c r="S17" i="7"/>
  <c r="R17" i="7"/>
  <c r="Q17" i="7"/>
  <c r="P17" i="7"/>
  <c r="AI17" i="7"/>
  <c r="O17" i="7"/>
  <c r="N17" i="7"/>
  <c r="AD16" i="7"/>
  <c r="U16" i="7"/>
  <c r="S16" i="7"/>
  <c r="R16" i="7"/>
  <c r="Q16" i="7"/>
  <c r="P16" i="7"/>
  <c r="AI16" i="7"/>
  <c r="O16" i="7"/>
  <c r="N16" i="7"/>
  <c r="AD15" i="7"/>
  <c r="U15" i="7"/>
  <c r="S15" i="7"/>
  <c r="R15" i="7"/>
  <c r="Q15" i="7"/>
  <c r="P15" i="7"/>
  <c r="AI15" i="7"/>
  <c r="O15" i="7"/>
  <c r="N15" i="7"/>
  <c r="AD14" i="7"/>
  <c r="U14" i="7"/>
  <c r="S14" i="7"/>
  <c r="R14" i="7"/>
  <c r="Q14" i="7"/>
  <c r="P14" i="7"/>
  <c r="O14" i="7"/>
  <c r="N14" i="7"/>
  <c r="AD13" i="7"/>
  <c r="U13" i="7"/>
  <c r="S13" i="7"/>
  <c r="R13" i="7"/>
  <c r="Q13" i="7"/>
  <c r="P13" i="7"/>
  <c r="AI13" i="7"/>
  <c r="O13" i="7"/>
  <c r="N13" i="7"/>
  <c r="AD12" i="7"/>
  <c r="U12" i="7"/>
  <c r="S12" i="7"/>
  <c r="R12" i="7"/>
  <c r="Q12" i="7"/>
  <c r="P12" i="7"/>
  <c r="AI12" i="7"/>
  <c r="O12" i="7"/>
  <c r="N12" i="7"/>
  <c r="AD11" i="7"/>
  <c r="U11" i="7"/>
  <c r="S11" i="7"/>
  <c r="R11" i="7"/>
  <c r="Q11" i="7"/>
  <c r="P11" i="7"/>
  <c r="O11" i="7"/>
  <c r="N11" i="7"/>
  <c r="AD10" i="7"/>
  <c r="U10" i="7"/>
  <c r="S10" i="7"/>
  <c r="R10" i="7"/>
  <c r="Q10" i="7"/>
  <c r="P10" i="7"/>
  <c r="AI10" i="7"/>
  <c r="O10" i="7"/>
  <c r="N10" i="7"/>
  <c r="AD9" i="7"/>
  <c r="U9" i="7"/>
  <c r="S9" i="7"/>
  <c r="R9" i="7"/>
  <c r="Q9" i="7"/>
  <c r="P9" i="7"/>
  <c r="O9" i="7"/>
  <c r="N9" i="7"/>
  <c r="AD8" i="7"/>
  <c r="U8" i="7"/>
  <c r="S8" i="7"/>
  <c r="R8" i="7"/>
  <c r="Q8" i="7"/>
  <c r="P8" i="7"/>
  <c r="O8" i="7"/>
  <c r="N8" i="7"/>
  <c r="AD7" i="7"/>
  <c r="U7" i="7"/>
  <c r="S7" i="7"/>
  <c r="R7" i="7"/>
  <c r="Q7" i="7"/>
  <c r="P7" i="7"/>
  <c r="O7" i="7"/>
  <c r="N7" i="7"/>
  <c r="AD6" i="7"/>
  <c r="U6" i="7"/>
  <c r="S6" i="7"/>
  <c r="R6" i="7"/>
  <c r="Q6" i="7"/>
  <c r="P6" i="7"/>
  <c r="O6" i="7"/>
  <c r="N6" i="7"/>
  <c r="N20" i="6"/>
  <c r="N19" i="6"/>
  <c r="N18" i="6"/>
  <c r="N17" i="6"/>
  <c r="N16" i="6"/>
  <c r="N15" i="6"/>
  <c r="N14" i="6"/>
  <c r="N13" i="6"/>
  <c r="N12" i="6"/>
  <c r="N11" i="6"/>
  <c r="N10" i="6"/>
  <c r="N9" i="6"/>
  <c r="N8" i="6"/>
  <c r="N7" i="6"/>
  <c r="N6" i="6"/>
  <c r="N5" i="6"/>
  <c r="O20" i="6"/>
  <c r="M20" i="6"/>
  <c r="O19" i="6"/>
  <c r="M19" i="6"/>
  <c r="O18" i="6"/>
  <c r="M18" i="6"/>
  <c r="O17" i="6"/>
  <c r="M17" i="6"/>
  <c r="O16" i="6"/>
  <c r="M16" i="6"/>
  <c r="O15" i="6"/>
  <c r="M15" i="6"/>
  <c r="O14" i="6"/>
  <c r="M14" i="6"/>
  <c r="O13" i="6"/>
  <c r="M13" i="6"/>
  <c r="O12" i="6"/>
  <c r="M12" i="6"/>
  <c r="O11" i="6"/>
  <c r="M11" i="6"/>
  <c r="O10" i="6"/>
  <c r="M10" i="6"/>
  <c r="O9" i="6"/>
  <c r="M9" i="6"/>
  <c r="O8" i="6"/>
  <c r="M8" i="6"/>
  <c r="O7" i="6"/>
  <c r="M7" i="6"/>
  <c r="O6" i="6"/>
  <c r="M6" i="6"/>
  <c r="O5" i="6"/>
  <c r="M5" i="6"/>
  <c r="N20" i="5"/>
  <c r="M20" i="5"/>
  <c r="L20" i="5"/>
  <c r="N19" i="5"/>
  <c r="M19" i="5"/>
  <c r="L19" i="5"/>
  <c r="N18" i="5"/>
  <c r="M18" i="5"/>
  <c r="L18" i="5"/>
  <c r="N17" i="5"/>
  <c r="M17" i="5"/>
  <c r="L17" i="5"/>
  <c r="N16" i="5"/>
  <c r="M16" i="5"/>
  <c r="L16" i="5"/>
  <c r="N15" i="5"/>
  <c r="M15" i="5"/>
  <c r="L15" i="5"/>
  <c r="N14" i="5"/>
  <c r="M14" i="5"/>
  <c r="L14" i="5"/>
  <c r="N13" i="5"/>
  <c r="M13" i="5"/>
  <c r="L13" i="5"/>
  <c r="N12" i="5"/>
  <c r="M12" i="5"/>
  <c r="L12" i="5"/>
  <c r="N11" i="5"/>
  <c r="M11" i="5"/>
  <c r="L11" i="5"/>
  <c r="N9" i="5"/>
  <c r="M9" i="5"/>
  <c r="L9" i="5"/>
  <c r="N8" i="5"/>
  <c r="M8" i="5"/>
  <c r="L8" i="5"/>
  <c r="N7" i="5"/>
  <c r="M7" i="5"/>
  <c r="L7" i="5"/>
  <c r="N6" i="5"/>
  <c r="M6" i="5"/>
  <c r="L6" i="5"/>
  <c r="AI21" i="7"/>
  <c r="AI19" i="7"/>
  <c r="AI14" i="7"/>
  <c r="AI11" i="7"/>
  <c r="AI6" i="7"/>
  <c r="V6" i="7"/>
  <c r="W6" i="7"/>
  <c r="X6" i="7"/>
  <c r="Y6" i="7"/>
  <c r="AI8" i="7"/>
  <c r="V8" i="7"/>
  <c r="W8" i="7"/>
  <c r="X8" i="7"/>
  <c r="Y8" i="7"/>
  <c r="AI7" i="7"/>
  <c r="V7" i="7"/>
  <c r="W7" i="7"/>
  <c r="X7" i="7"/>
  <c r="Y7" i="7"/>
  <c r="AI9" i="7"/>
  <c r="V9" i="7"/>
  <c r="W9" i="7"/>
  <c r="X9" i="7"/>
  <c r="Y9" i="7"/>
  <c r="V10" i="7"/>
  <c r="W10" i="7"/>
  <c r="X10" i="7"/>
  <c r="Y10" i="7"/>
  <c r="V11" i="7"/>
  <c r="W11" i="7"/>
  <c r="X11" i="7"/>
  <c r="Y11" i="7"/>
  <c r="V12" i="7"/>
  <c r="W12" i="7"/>
  <c r="X12" i="7"/>
  <c r="Y12" i="7"/>
  <c r="V13" i="7"/>
  <c r="W13" i="7"/>
  <c r="X13" i="7"/>
  <c r="Y13" i="7"/>
  <c r="V14" i="7"/>
  <c r="W14" i="7"/>
  <c r="X14" i="7"/>
  <c r="Y14" i="7"/>
  <c r="V15" i="7"/>
  <c r="W15" i="7"/>
  <c r="X15" i="7"/>
  <c r="Y15" i="7"/>
  <c r="V16" i="7"/>
  <c r="W16" i="7"/>
  <c r="X16" i="7"/>
  <c r="Y16" i="7"/>
  <c r="V17" i="7"/>
  <c r="W17" i="7"/>
  <c r="X17" i="7"/>
  <c r="Y17" i="7"/>
  <c r="V18" i="7"/>
  <c r="W18" i="7"/>
  <c r="X18" i="7"/>
  <c r="Y18" i="7"/>
  <c r="V19" i="7"/>
  <c r="W19" i="7"/>
  <c r="X19" i="7"/>
  <c r="Y19" i="7"/>
  <c r="V20" i="7"/>
  <c r="W20" i="7"/>
  <c r="X20" i="7"/>
  <c r="Y20" i="7"/>
  <c r="V21" i="7"/>
  <c r="W21" i="7"/>
  <c r="X21" i="7"/>
  <c r="Y21" i="7"/>
  <c r="V22" i="7"/>
  <c r="W22" i="7"/>
  <c r="X22" i="7"/>
  <c r="Y22" i="7"/>
  <c r="N5" i="5"/>
  <c r="M5" i="5"/>
  <c r="L5" i="5"/>
  <c r="AG19" i="7"/>
  <c r="Z19" i="7"/>
  <c r="AG15" i="7"/>
  <c r="Z15" i="7"/>
  <c r="AG11" i="7"/>
  <c r="Z11" i="7"/>
  <c r="AG9" i="7"/>
  <c r="Z9" i="7"/>
  <c r="AG7" i="7"/>
  <c r="Z7" i="7"/>
  <c r="AG8" i="7"/>
  <c r="Z8" i="7"/>
  <c r="AG6" i="7"/>
  <c r="Z6" i="7"/>
  <c r="AG21" i="7"/>
  <c r="Z21" i="7"/>
  <c r="AG17" i="7"/>
  <c r="Z17" i="7"/>
  <c r="AG13" i="7"/>
  <c r="Z13" i="7"/>
  <c r="AG22" i="7"/>
  <c r="Z22" i="7"/>
  <c r="AG20" i="7"/>
  <c r="Z20" i="7"/>
  <c r="AG18" i="7"/>
  <c r="Z18" i="7"/>
  <c r="AG16" i="7"/>
  <c r="Z16" i="7"/>
  <c r="AG14" i="7"/>
  <c r="Z14" i="7"/>
  <c r="AG12" i="7"/>
  <c r="Z12" i="7"/>
  <c r="AG10" i="7"/>
  <c r="Z10" i="7"/>
  <c r="AH10" i="7"/>
  <c r="AB10" i="7"/>
  <c r="AE10" i="7"/>
  <c r="AH12" i="7"/>
  <c r="AB12" i="7"/>
  <c r="AE12" i="7"/>
  <c r="AH16" i="7"/>
  <c r="AB16" i="7"/>
  <c r="AE16" i="7"/>
  <c r="AH18" i="7"/>
  <c r="AB18" i="7"/>
  <c r="AE18" i="7"/>
  <c r="AH20" i="7"/>
  <c r="AB20" i="7"/>
  <c r="AE20" i="7"/>
  <c r="AH22" i="7"/>
  <c r="AB22" i="7"/>
  <c r="AE22" i="7"/>
  <c r="AH13" i="7"/>
  <c r="AB13" i="7"/>
  <c r="AE13" i="7"/>
  <c r="AH17" i="7"/>
  <c r="AB17" i="7"/>
  <c r="AE17" i="7"/>
  <c r="AH21" i="7"/>
  <c r="AB21" i="7"/>
  <c r="AE21" i="7"/>
  <c r="AB6" i="7"/>
  <c r="AE6" i="7"/>
  <c r="AH6" i="7"/>
  <c r="AB8" i="7"/>
  <c r="AE8" i="7"/>
  <c r="AH8" i="7"/>
  <c r="AH7" i="7"/>
  <c r="AB7" i="7"/>
  <c r="AE7" i="7"/>
  <c r="AH9" i="7"/>
  <c r="AB9" i="7"/>
  <c r="AE9" i="7"/>
  <c r="AH11" i="7"/>
  <c r="AB11" i="7"/>
  <c r="AE11" i="7"/>
  <c r="AH15" i="7"/>
  <c r="AB15" i="7"/>
  <c r="AE15" i="7"/>
  <c r="AH19" i="7"/>
  <c r="AB19" i="7"/>
  <c r="AE19" i="7"/>
  <c r="AH14" i="7"/>
  <c r="AB14" i="7"/>
  <c r="AE14" i="7"/>
</calcChain>
</file>

<file path=xl/sharedStrings.xml><?xml version="1.0" encoding="utf-8"?>
<sst xmlns="http://schemas.openxmlformats.org/spreadsheetml/2006/main" count="118" uniqueCount="65">
  <si>
    <t>Graduates</t>
  </si>
  <si>
    <t>All Students</t>
  </si>
  <si>
    <t>American Indian</t>
  </si>
  <si>
    <t>Asian/Pacific Islanders</t>
  </si>
  <si>
    <t>Black</t>
  </si>
  <si>
    <t>Hispanic</t>
  </si>
  <si>
    <t>White</t>
  </si>
  <si>
    <t>Special Ed</t>
  </si>
  <si>
    <t>Bilingual</t>
  </si>
  <si>
    <t>Female</t>
  </si>
  <si>
    <t>Male</t>
  </si>
  <si>
    <t>Title I Migrant</t>
  </si>
  <si>
    <t>Asian</t>
  </si>
  <si>
    <t>Pacific Islanders</t>
  </si>
  <si>
    <t>Foster Care</t>
  </si>
  <si>
    <t>Dropouts</t>
  </si>
  <si>
    <t>Beginning Grade 9 Students</t>
  </si>
  <si>
    <t>Transferred In</t>
  </si>
  <si>
    <t>Year 1</t>
  </si>
  <si>
    <t>Year 2</t>
  </si>
  <si>
    <t>Year 3</t>
  </si>
  <si>
    <t>Year 4</t>
  </si>
  <si>
    <t>Transferred Out</t>
  </si>
  <si>
    <t>Adjusted Cohort</t>
  </si>
  <si>
    <t>Continuing</t>
  </si>
  <si>
    <t>Cohort dropout rate</t>
  </si>
  <si>
    <t>Continuing Rate</t>
  </si>
  <si>
    <t>Student Category</t>
  </si>
  <si>
    <t>Two or More Races</t>
  </si>
  <si>
    <t>Low Income</t>
  </si>
  <si>
    <t>Year 5</t>
  </si>
  <si>
    <t>Net students served in grade*</t>
  </si>
  <si>
    <t>Number of dropouts in grade**</t>
  </si>
  <si>
    <t>Dropout rate in grade</t>
  </si>
  <si>
    <t>Continuing***</t>
  </si>
  <si>
    <t>Percent remaining in cohort</t>
  </si>
  <si>
    <t>Number</t>
  </si>
  <si>
    <t>Rate</t>
  </si>
  <si>
    <t>Start of Grade 10</t>
  </si>
  <si>
    <t>Start of Grade 11</t>
  </si>
  <si>
    <t>Start of Grade 12</t>
  </si>
  <si>
    <t>End of Grade 12</t>
  </si>
  <si>
    <r>
      <t xml:space="preserve">On-Time Grad Rate </t>
    </r>
    <r>
      <rPr>
        <sz val="9"/>
        <rFont val="Times New Roman"/>
        <family val="1"/>
      </rPr>
      <t>(minus continuing)</t>
    </r>
  </si>
  <si>
    <t>On-time Grads</t>
  </si>
  <si>
    <t>Size of Cohort****</t>
  </si>
  <si>
    <t>Late Grads</t>
  </si>
  <si>
    <t>Total Grads</t>
  </si>
  <si>
    <t>Extended Grad Rate</t>
  </si>
  <si>
    <t>Student Population</t>
  </si>
  <si>
    <t>Est Cohort Dropout</t>
  </si>
  <si>
    <t>Est Cohort Continue</t>
  </si>
  <si>
    <t>Annual Dropout</t>
  </si>
  <si>
    <t>Amer.Indian</t>
  </si>
  <si>
    <t>Asian/Pac Islander</t>
  </si>
  <si>
    <t xml:space="preserve">Asian </t>
  </si>
  <si>
    <t>Pac Islander</t>
  </si>
  <si>
    <t>Two Or More Races</t>
  </si>
  <si>
    <t>Limited Engl Proficient</t>
  </si>
  <si>
    <t>Special Education</t>
  </si>
  <si>
    <t>Migrant</t>
  </si>
  <si>
    <t>2011-2012 School Year 5-Year Adjusted Cohort, Class of 2011</t>
  </si>
  <si>
    <t>2011-2012 School Year 4-Year Adjusted Cohort, Class of 2012</t>
  </si>
  <si>
    <t>Statewide Annual Estimated Graduation and Dropout Results, School Year 2011-12</t>
  </si>
  <si>
    <t>Adjusted 4-Year Cohort Graduation Rate</t>
  </si>
  <si>
    <t>Adjusted 5-Year Cohort Graduation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</si>
</sst>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%"/>
  </numFmts>
  <fonts count="4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9"/>
      <name val="Times New Roman"/>
      <family val="1"/>
    </font>
    <font>
      <sz val="10"/>
      <name val="Times New Roman"/>
      <family val="1"/>
    </font>
    <font>
      <sz val="10"/>
      <color theme="1"/>
      <name val="Arial"/>
      <family val="2"/>
    </font>
    <font>
      <sz val="10"/>
      <color theme="0"/>
      <name val="Arial"/>
      <family val="2"/>
    </font>
    <font>
      <sz val="10"/>
      <color rgb="FF9C0006"/>
      <name val="Arial"/>
      <family val="2"/>
    </font>
    <font>
      <b/>
      <sz val="10"/>
      <color rgb="FFFA7D00"/>
      <name val="Arial"/>
      <family val="2"/>
    </font>
    <font>
      <b/>
      <sz val="10"/>
      <color theme="0"/>
      <name val="Arial"/>
      <family val="2"/>
    </font>
    <font>
      <i/>
      <sz val="10"/>
      <color rgb="FF7F7F7F"/>
      <name val="Arial"/>
      <family val="2"/>
    </font>
    <font>
      <sz val="10"/>
      <color rgb="FF006100"/>
      <name val="Arial"/>
      <family val="2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3F3F76"/>
      <name val="Arial"/>
      <family val="2"/>
    </font>
    <font>
      <sz val="10"/>
      <color rgb="FFFA7D00"/>
      <name val="Arial"/>
      <family val="2"/>
    </font>
    <font>
      <sz val="10"/>
      <color rgb="FF9C6500"/>
      <name val="Arial"/>
      <family val="2"/>
    </font>
    <font>
      <b/>
      <sz val="10"/>
      <color rgb="FF3F3F3F"/>
      <name val="Arial"/>
      <family val="2"/>
    </font>
    <font>
      <b/>
      <sz val="10"/>
      <color theme="1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sz val="10"/>
      <color theme="1"/>
      <name val="Times New Roman"/>
      <family val="1"/>
    </font>
    <font>
      <sz val="10"/>
      <name val="Arial"/>
      <family val="2"/>
    </font>
    <font>
      <b/>
      <sz val="12"/>
      <name val="Times New Roman"/>
      <family val="1"/>
    </font>
    <font>
      <b/>
      <sz val="9"/>
      <name val="Times New Roman"/>
      <family val="1"/>
    </font>
    <font>
      <sz val="9"/>
      <color theme="1"/>
      <name val="Times New Roman"/>
      <family val="1"/>
    </font>
    <font>
      <sz val="9"/>
      <color rgb="FF000000"/>
      <name val="Times New Roman"/>
      <family val="1"/>
    </font>
    <font>
      <sz val="11"/>
      <color theme="1"/>
      <name val="Times New Roman"/>
      <family val="1"/>
    </font>
  </fonts>
  <fills count="3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5D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9" tint="0.79998168889431442"/>
        <bgColor indexed="64"/>
      </patternFill>
    </fill>
  </fills>
  <borders count="58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359">
    <xf numFmtId="0" fontId="0" fillId="0" borderId="0"/>
    <xf numFmtId="0" fontId="2" fillId="0" borderId="0" applyNumberFormat="0" applyFill="0" applyBorder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5" fillId="0" borderId="4" applyNumberFormat="0" applyFill="0" applyAlignment="0" applyProtection="0"/>
    <xf numFmtId="0" fontId="5" fillId="0" borderId="0" applyNumberFormat="0" applyFill="0" applyBorder="0" applyAlignment="0" applyProtection="0"/>
    <xf numFmtId="0" fontId="6" fillId="3" borderId="0" applyNumberFormat="0" applyBorder="0" applyAlignment="0" applyProtection="0"/>
    <xf numFmtId="0" fontId="7" fillId="4" borderId="0" applyNumberFormat="0" applyBorder="0" applyAlignment="0" applyProtection="0"/>
    <xf numFmtId="0" fontId="8" fillId="5" borderId="0" applyNumberFormat="0" applyBorder="0" applyAlignment="0" applyProtection="0"/>
    <xf numFmtId="0" fontId="9" fillId="6" borderId="5" applyNumberFormat="0" applyAlignment="0" applyProtection="0"/>
    <xf numFmtId="0" fontId="10" fillId="7" borderId="6" applyNumberFormat="0" applyAlignment="0" applyProtection="0"/>
    <xf numFmtId="0" fontId="11" fillId="7" borderId="5" applyNumberFormat="0" applyAlignment="0" applyProtection="0"/>
    <xf numFmtId="0" fontId="12" fillId="0" borderId="7" applyNumberFormat="0" applyFill="0" applyAlignment="0" applyProtection="0"/>
    <xf numFmtId="0" fontId="13" fillId="8" borderId="8" applyNumberFormat="0" applyAlignment="0" applyProtection="0"/>
    <xf numFmtId="0" fontId="14" fillId="0" borderId="0" applyNumberFormat="0" applyFill="0" applyBorder="0" applyAlignment="0" applyProtection="0"/>
    <xf numFmtId="0" fontId="1" fillId="9" borderId="9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10" applyNumberFormat="0" applyFill="0" applyAlignment="0" applyProtection="0"/>
    <xf numFmtId="0" fontId="17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7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7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7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7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7" fillId="33" borderId="0" applyNumberFormat="0" applyBorder="0" applyAlignment="0" applyProtection="0"/>
    <xf numFmtId="0" fontId="18" fillId="0" borderId="0"/>
    <xf numFmtId="0" fontId="21" fillId="11" borderId="0" applyNumberFormat="0" applyBorder="0" applyAlignment="0" applyProtection="0"/>
    <xf numFmtId="0" fontId="21" fillId="15" borderId="0" applyNumberFormat="0" applyBorder="0" applyAlignment="0" applyProtection="0"/>
    <xf numFmtId="0" fontId="21" fillId="19" borderId="0" applyNumberFormat="0" applyBorder="0" applyAlignment="0" applyProtection="0"/>
    <xf numFmtId="0" fontId="21" fillId="23" borderId="0" applyNumberFormat="0" applyBorder="0" applyAlignment="0" applyProtection="0"/>
    <xf numFmtId="0" fontId="21" fillId="27" borderId="0" applyNumberFormat="0" applyBorder="0" applyAlignment="0" applyProtection="0"/>
    <xf numFmtId="0" fontId="21" fillId="31" borderId="0" applyNumberFormat="0" applyBorder="0" applyAlignment="0" applyProtection="0"/>
    <xf numFmtId="0" fontId="21" fillId="12" borderId="0" applyNumberFormat="0" applyBorder="0" applyAlignment="0" applyProtection="0"/>
    <xf numFmtId="0" fontId="21" fillId="16" borderId="0" applyNumberFormat="0" applyBorder="0" applyAlignment="0" applyProtection="0"/>
    <xf numFmtId="0" fontId="21" fillId="20" borderId="0" applyNumberFormat="0" applyBorder="0" applyAlignment="0" applyProtection="0"/>
    <xf numFmtId="0" fontId="21" fillId="24" borderId="0" applyNumberFormat="0" applyBorder="0" applyAlignment="0" applyProtection="0"/>
    <xf numFmtId="0" fontId="21" fillId="28" borderId="0" applyNumberFormat="0" applyBorder="0" applyAlignment="0" applyProtection="0"/>
    <xf numFmtId="0" fontId="21" fillId="32" borderId="0" applyNumberFormat="0" applyBorder="0" applyAlignment="0" applyProtection="0"/>
    <xf numFmtId="0" fontId="22" fillId="13" borderId="0" applyNumberFormat="0" applyBorder="0" applyAlignment="0" applyProtection="0"/>
    <xf numFmtId="0" fontId="22" fillId="17" borderId="0" applyNumberFormat="0" applyBorder="0" applyAlignment="0" applyProtection="0"/>
    <xf numFmtId="0" fontId="22" fillId="21" borderId="0" applyNumberFormat="0" applyBorder="0" applyAlignment="0" applyProtection="0"/>
    <xf numFmtId="0" fontId="22" fillId="25" borderId="0" applyNumberFormat="0" applyBorder="0" applyAlignment="0" applyProtection="0"/>
    <xf numFmtId="0" fontId="22" fillId="29" borderId="0" applyNumberFormat="0" applyBorder="0" applyAlignment="0" applyProtection="0"/>
    <xf numFmtId="0" fontId="22" fillId="33" borderId="0" applyNumberFormat="0" applyBorder="0" applyAlignment="0" applyProtection="0"/>
    <xf numFmtId="0" fontId="22" fillId="10" borderId="0" applyNumberFormat="0" applyBorder="0" applyAlignment="0" applyProtection="0"/>
    <xf numFmtId="0" fontId="22" fillId="14" borderId="0" applyNumberFormat="0" applyBorder="0" applyAlignment="0" applyProtection="0"/>
    <xf numFmtId="0" fontId="22" fillId="18" borderId="0" applyNumberFormat="0" applyBorder="0" applyAlignment="0" applyProtection="0"/>
    <xf numFmtId="0" fontId="22" fillId="22" borderId="0" applyNumberFormat="0" applyBorder="0" applyAlignment="0" applyProtection="0"/>
    <xf numFmtId="0" fontId="22" fillId="26" borderId="0" applyNumberFormat="0" applyBorder="0" applyAlignment="0" applyProtection="0"/>
    <xf numFmtId="0" fontId="22" fillId="30" borderId="0" applyNumberFormat="0" applyBorder="0" applyAlignment="0" applyProtection="0"/>
    <xf numFmtId="0" fontId="23" fillId="4" borderId="0" applyNumberFormat="0" applyBorder="0" applyAlignment="0" applyProtection="0"/>
    <xf numFmtId="0" fontId="24" fillId="7" borderId="5" applyNumberFormat="0" applyAlignment="0" applyProtection="0"/>
    <xf numFmtId="0" fontId="25" fillId="8" borderId="8" applyNumberFormat="0" applyAlignment="0" applyProtection="0"/>
    <xf numFmtId="0" fontId="26" fillId="0" borderId="0" applyNumberFormat="0" applyFill="0" applyBorder="0" applyAlignment="0" applyProtection="0"/>
    <xf numFmtId="0" fontId="27" fillId="3" borderId="0" applyNumberFormat="0" applyBorder="0" applyAlignment="0" applyProtection="0"/>
    <xf numFmtId="0" fontId="28" fillId="0" borderId="2" applyNumberFormat="0" applyFill="0" applyAlignment="0" applyProtection="0"/>
    <xf numFmtId="0" fontId="29" fillId="0" borderId="3" applyNumberFormat="0" applyFill="0" applyAlignment="0" applyProtection="0"/>
    <xf numFmtId="0" fontId="30" fillId="0" borderId="4" applyNumberFormat="0" applyFill="0" applyAlignment="0" applyProtection="0"/>
    <xf numFmtId="0" fontId="30" fillId="0" borderId="0" applyNumberFormat="0" applyFill="0" applyBorder="0" applyAlignment="0" applyProtection="0"/>
    <xf numFmtId="0" fontId="31" fillId="6" borderId="5" applyNumberFormat="0" applyAlignment="0" applyProtection="0"/>
    <xf numFmtId="0" fontId="32" fillId="0" borderId="7" applyNumberFormat="0" applyFill="0" applyAlignment="0" applyProtection="0"/>
    <xf numFmtId="0" fontId="33" fillId="5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21" fillId="0" borderId="0"/>
    <xf numFmtId="0" fontId="21" fillId="0" borderId="0"/>
    <xf numFmtId="0" fontId="21" fillId="9" borderId="9" applyNumberFormat="0" applyFont="0" applyAlignment="0" applyProtection="0"/>
    <xf numFmtId="0" fontId="21" fillId="9" borderId="9" applyNumberFormat="0" applyFont="0" applyAlignment="0" applyProtection="0"/>
    <xf numFmtId="0" fontId="21" fillId="9" borderId="9" applyNumberFormat="0" applyFont="0" applyAlignment="0" applyProtection="0"/>
    <xf numFmtId="0" fontId="21" fillId="9" borderId="9" applyNumberFormat="0" applyFont="0" applyAlignment="0" applyProtection="0"/>
    <xf numFmtId="0" fontId="21" fillId="9" borderId="9" applyNumberFormat="0" applyFont="0" applyAlignment="0" applyProtection="0"/>
    <xf numFmtId="0" fontId="21" fillId="9" borderId="9" applyNumberFormat="0" applyFont="0" applyAlignment="0" applyProtection="0"/>
    <xf numFmtId="0" fontId="21" fillId="9" borderId="9" applyNumberFormat="0" applyFont="0" applyAlignment="0" applyProtection="0"/>
    <xf numFmtId="0" fontId="21" fillId="9" borderId="9" applyNumberFormat="0" applyFont="0" applyAlignment="0" applyProtection="0"/>
    <xf numFmtId="0" fontId="21" fillId="9" borderId="9" applyNumberFormat="0" applyFont="0" applyAlignment="0" applyProtection="0"/>
    <xf numFmtId="0" fontId="21" fillId="9" borderId="9" applyNumberFormat="0" applyFont="0" applyAlignment="0" applyProtection="0"/>
    <xf numFmtId="0" fontId="34" fillId="7" borderId="6" applyNumberFormat="0" applyAlignment="0" applyProtection="0"/>
    <xf numFmtId="9" fontId="18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35" fillId="0" borderId="10" applyNumberFormat="0" applyFill="0" applyAlignment="0" applyProtection="0"/>
    <xf numFmtId="0" fontId="36" fillId="0" borderId="0" applyNumberFormat="0" applyFill="0" applyBorder="0" applyAlignment="0" applyProtection="0"/>
    <xf numFmtId="0" fontId="21" fillId="0" borderId="0"/>
    <xf numFmtId="0" fontId="3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" fillId="0" borderId="0"/>
    <xf numFmtId="0" fontId="18" fillId="0" borderId="0" applyNumberFormat="0" applyFill="0" applyBorder="0" applyAlignment="0" applyProtection="0"/>
  </cellStyleXfs>
  <cellXfs count="108">
    <xf numFmtId="0" fontId="0" fillId="0" borderId="0" xfId="0"/>
    <xf numFmtId="164" fontId="38" fillId="0" borderId="0" xfId="0" applyNumberFormat="1" applyFont="1" applyAlignment="1">
      <alignment horizontal="right"/>
    </xf>
    <xf numFmtId="1" fontId="19" fillId="0" borderId="14" xfId="87" applyNumberFormat="1" applyFont="1" applyBorder="1" applyAlignment="1">
      <alignment horizontal="center" wrapText="1"/>
    </xf>
    <xf numFmtId="1" fontId="19" fillId="0" borderId="13" xfId="87" applyNumberFormat="1" applyFont="1" applyBorder="1" applyAlignment="1">
      <alignment horizontal="center" wrapText="1"/>
    </xf>
    <xf numFmtId="1" fontId="19" fillId="0" borderId="12" xfId="87" applyNumberFormat="1" applyFont="1" applyBorder="1" applyAlignment="1">
      <alignment horizontal="center" wrapText="1"/>
    </xf>
    <xf numFmtId="1" fontId="19" fillId="0" borderId="11" xfId="87" applyNumberFormat="1" applyFont="1" applyBorder="1" applyAlignment="1">
      <alignment horizontal="center" wrapText="1"/>
    </xf>
    <xf numFmtId="49" fontId="37" fillId="0" borderId="0" xfId="87" applyNumberFormat="1" applyFont="1" applyBorder="1" applyAlignment="1" applyProtection="1">
      <alignment horizontal="center"/>
    </xf>
    <xf numFmtId="164" fontId="20" fillId="0" borderId="0" xfId="87" applyNumberFormat="1" applyFont="1"/>
    <xf numFmtId="164" fontId="19" fillId="0" borderId="11" xfId="87" applyNumberFormat="1" applyFont="1" applyBorder="1" applyAlignment="1">
      <alignment horizontal="center" wrapText="1"/>
    </xf>
    <xf numFmtId="1" fontId="20" fillId="0" borderId="0" xfId="87" applyNumberFormat="1" applyFont="1"/>
    <xf numFmtId="164" fontId="20" fillId="0" borderId="0" xfId="87" applyNumberFormat="1" applyFont="1" applyAlignment="1">
      <alignment horizontal="right"/>
    </xf>
    <xf numFmtId="0" fontId="38" fillId="0" borderId="1" xfId="0" applyFont="1" applyBorder="1"/>
    <xf numFmtId="0" fontId="38" fillId="0" borderId="1" xfId="0" applyFont="1" applyBorder="1" applyAlignment="1">
      <alignment horizontal="left"/>
    </xf>
    <xf numFmtId="49" fontId="40" fillId="0" borderId="0" xfId="0" applyNumberFormat="1" applyFont="1" applyProtection="1"/>
    <xf numFmtId="49" fontId="41" fillId="0" borderId="0" xfId="0" applyNumberFormat="1" applyFont="1" applyProtection="1"/>
    <xf numFmtId="0" fontId="19" fillId="0" borderId="0" xfId="0" applyFont="1"/>
    <xf numFmtId="0" fontId="19" fillId="0" borderId="0" xfId="0" applyFont="1" applyAlignment="1">
      <alignment horizontal="right"/>
    </xf>
    <xf numFmtId="0" fontId="42" fillId="0" borderId="0" xfId="0" applyFont="1"/>
    <xf numFmtId="0" fontId="41" fillId="0" borderId="19" xfId="0" applyFont="1" applyBorder="1" applyAlignment="1" applyProtection="1">
      <alignment horizontal="left" wrapText="1"/>
    </xf>
    <xf numFmtId="0" fontId="19" fillId="0" borderId="16" xfId="0" applyFont="1" applyBorder="1" applyAlignment="1" applyProtection="1">
      <alignment horizontal="center" wrapText="1"/>
    </xf>
    <xf numFmtId="0" fontId="19" fillId="0" borderId="17" xfId="0" applyFont="1" applyBorder="1" applyAlignment="1" applyProtection="1">
      <alignment horizontal="center" wrapText="1"/>
    </xf>
    <xf numFmtId="0" fontId="19" fillId="0" borderId="17" xfId="0" applyFont="1" applyBorder="1" applyAlignment="1" applyProtection="1">
      <alignment horizontal="center"/>
    </xf>
    <xf numFmtId="0" fontId="19" fillId="0" borderId="16" xfId="0" applyFont="1" applyBorder="1" applyAlignment="1" applyProtection="1">
      <alignment horizontal="center"/>
    </xf>
    <xf numFmtId="0" fontId="19" fillId="0" borderId="18" xfId="0" applyFont="1" applyBorder="1" applyAlignment="1" applyProtection="1">
      <alignment horizontal="center"/>
    </xf>
    <xf numFmtId="0" fontId="19" fillId="0" borderId="15" xfId="0" applyFont="1" applyBorder="1" applyAlignment="1" applyProtection="1">
      <alignment horizontal="center"/>
    </xf>
    <xf numFmtId="0" fontId="19" fillId="0" borderId="20" xfId="0" applyFont="1" applyBorder="1" applyAlignment="1" applyProtection="1">
      <alignment horizontal="center"/>
    </xf>
    <xf numFmtId="0" fontId="19" fillId="0" borderId="21" xfId="0" applyFont="1" applyBorder="1" applyAlignment="1" applyProtection="1">
      <alignment horizontal="center" wrapText="1"/>
    </xf>
    <xf numFmtId="0" fontId="19" fillId="0" borderId="22" xfId="0" applyFont="1" applyBorder="1" applyAlignment="1" applyProtection="1">
      <alignment horizontal="center" wrapText="1"/>
    </xf>
    <xf numFmtId="0" fontId="19" fillId="0" borderId="23" xfId="0" applyFont="1" applyBorder="1" applyAlignment="1" applyProtection="1">
      <alignment horizontal="center" wrapText="1"/>
    </xf>
    <xf numFmtId="0" fontId="41" fillId="0" borderId="24" xfId="0" applyFont="1" applyBorder="1" applyAlignment="1" applyProtection="1">
      <alignment horizontal="center" wrapText="1"/>
    </xf>
    <xf numFmtId="0" fontId="19" fillId="0" borderId="25" xfId="0" applyFont="1" applyBorder="1" applyAlignment="1" applyProtection="1">
      <alignment horizontal="center" wrapText="1"/>
    </xf>
    <xf numFmtId="0" fontId="19" fillId="0" borderId="26" xfId="0" applyFont="1" applyBorder="1" applyAlignment="1" applyProtection="1">
      <alignment horizontal="center" wrapText="1"/>
    </xf>
    <xf numFmtId="0" fontId="19" fillId="0" borderId="24" xfId="0" applyFont="1" applyBorder="1" applyAlignment="1" applyProtection="1">
      <alignment horizontal="center" wrapText="1"/>
    </xf>
    <xf numFmtId="0" fontId="41" fillId="0" borderId="26" xfId="0" applyFont="1" applyBorder="1" applyAlignment="1" applyProtection="1">
      <alignment horizontal="center" wrapText="1"/>
    </xf>
    <xf numFmtId="0" fontId="19" fillId="0" borderId="27" xfId="0" applyFont="1" applyBorder="1" applyAlignment="1" applyProtection="1">
      <alignment horizontal="center" wrapText="1"/>
    </xf>
    <xf numFmtId="0" fontId="41" fillId="0" borderId="28" xfId="0" applyFont="1" applyBorder="1" applyAlignment="1">
      <alignment horizontal="center" wrapText="1"/>
    </xf>
    <xf numFmtId="0" fontId="42" fillId="0" borderId="0" xfId="0" applyFont="1" applyFill="1" applyBorder="1" applyAlignment="1">
      <alignment horizontal="center" wrapText="1"/>
    </xf>
    <xf numFmtId="16" fontId="42" fillId="0" borderId="0" xfId="0" applyNumberFormat="1" applyFont="1" applyFill="1" applyBorder="1"/>
    <xf numFmtId="0" fontId="19" fillId="34" borderId="27" xfId="0" applyFont="1" applyFill="1" applyBorder="1" applyProtection="1">
      <protection locked="0"/>
    </xf>
    <xf numFmtId="0" fontId="19" fillId="34" borderId="29" xfId="0" applyFont="1" applyFill="1" applyBorder="1" applyProtection="1">
      <protection locked="0"/>
    </xf>
    <xf numFmtId="0" fontId="19" fillId="34" borderId="30" xfId="0" applyFont="1" applyFill="1" applyBorder="1" applyProtection="1">
      <protection locked="0"/>
    </xf>
    <xf numFmtId="0" fontId="19" fillId="34" borderId="31" xfId="0" applyFont="1" applyFill="1" applyBorder="1" applyAlignment="1" applyProtection="1">
      <alignment horizontal="right"/>
      <protection locked="0"/>
    </xf>
    <xf numFmtId="0" fontId="19" fillId="34" borderId="30" xfId="0" applyFont="1" applyFill="1" applyBorder="1" applyAlignment="1" applyProtection="1">
      <alignment horizontal="right"/>
      <protection locked="0"/>
    </xf>
    <xf numFmtId="0" fontId="19" fillId="34" borderId="32" xfId="0" applyFont="1" applyFill="1" applyBorder="1" applyAlignment="1" applyProtection="1">
      <alignment horizontal="right"/>
      <protection locked="0"/>
    </xf>
    <xf numFmtId="0" fontId="19" fillId="34" borderId="29" xfId="0" applyFont="1" applyFill="1" applyBorder="1" applyAlignment="1" applyProtection="1">
      <alignment horizontal="right"/>
      <protection locked="0"/>
    </xf>
    <xf numFmtId="165" fontId="19" fillId="35" borderId="33" xfId="0" applyNumberFormat="1" applyFont="1" applyFill="1" applyBorder="1" applyAlignment="1" applyProtection="1">
      <alignment horizontal="right"/>
    </xf>
    <xf numFmtId="165" fontId="19" fillId="35" borderId="30" xfId="0" applyNumberFormat="1" applyFont="1" applyFill="1" applyBorder="1" applyAlignment="1" applyProtection="1">
      <alignment horizontal="right"/>
    </xf>
    <xf numFmtId="0" fontId="19" fillId="36" borderId="34" xfId="0" applyFont="1" applyFill="1" applyBorder="1" applyAlignment="1" applyProtection="1">
      <alignment horizontal="right"/>
    </xf>
    <xf numFmtId="165" fontId="19" fillId="35" borderId="32" xfId="0" applyNumberFormat="1" applyFont="1" applyFill="1" applyBorder="1" applyAlignment="1" applyProtection="1">
      <alignment horizontal="right"/>
    </xf>
    <xf numFmtId="165" fontId="19" fillId="35" borderId="29" xfId="0" applyNumberFormat="1" applyFont="1" applyFill="1" applyBorder="1" applyAlignment="1" applyProtection="1">
      <alignment horizontal="right"/>
    </xf>
    <xf numFmtId="165" fontId="19" fillId="35" borderId="35" xfId="0" applyNumberFormat="1" applyFont="1" applyFill="1" applyBorder="1" applyAlignment="1" applyProtection="1">
      <alignment horizontal="right"/>
    </xf>
    <xf numFmtId="165" fontId="19" fillId="37" borderId="29" xfId="264" applyNumberFormat="1" applyFont="1" applyFill="1" applyBorder="1" applyAlignment="1" applyProtection="1">
      <alignment horizontal="right"/>
    </xf>
    <xf numFmtId="1" fontId="19" fillId="35" borderId="36" xfId="0" applyNumberFormat="1" applyFont="1" applyFill="1" applyBorder="1" applyAlignment="1" applyProtection="1">
      <alignment horizontal="right"/>
    </xf>
    <xf numFmtId="0" fontId="19" fillId="34" borderId="37" xfId="0" applyFont="1" applyFill="1" applyBorder="1" applyAlignment="1" applyProtection="1">
      <alignment horizontal="right"/>
      <protection locked="0"/>
    </xf>
    <xf numFmtId="0" fontId="19" fillId="35" borderId="38" xfId="0" applyFont="1" applyFill="1" applyBorder="1" applyAlignment="1" applyProtection="1">
      <alignment horizontal="right"/>
    </xf>
    <xf numFmtId="165" fontId="19" fillId="37" borderId="39" xfId="264" applyNumberFormat="1" applyFont="1" applyFill="1" applyBorder="1" applyAlignment="1" applyProtection="1">
      <alignment horizontal="right"/>
    </xf>
    <xf numFmtId="0" fontId="19" fillId="38" borderId="27" xfId="0" applyFont="1" applyFill="1" applyBorder="1" applyProtection="1">
      <protection locked="0"/>
    </xf>
    <xf numFmtId="165" fontId="19" fillId="37" borderId="40" xfId="264" applyNumberFormat="1" applyFont="1" applyFill="1" applyBorder="1" applyAlignment="1" applyProtection="1">
      <alignment horizontal="right"/>
    </xf>
    <xf numFmtId="0" fontId="19" fillId="0" borderId="0" xfId="87" applyFont="1" applyFill="1" applyBorder="1" applyAlignment="1" applyProtection="1">
      <alignment horizontal="right"/>
    </xf>
    <xf numFmtId="0" fontId="42" fillId="0" borderId="0" xfId="0" applyFont="1" applyFill="1" applyBorder="1"/>
    <xf numFmtId="0" fontId="19" fillId="34" borderId="41" xfId="0" applyFont="1" applyFill="1" applyBorder="1" applyProtection="1">
      <protection locked="0"/>
    </xf>
    <xf numFmtId="0" fontId="43" fillId="34" borderId="42" xfId="0" applyFont="1" applyFill="1" applyBorder="1" applyAlignment="1">
      <alignment horizontal="right" wrapText="1"/>
    </xf>
    <xf numFmtId="0" fontId="43" fillId="34" borderId="11" xfId="0" applyFont="1" applyFill="1" applyBorder="1" applyAlignment="1">
      <alignment horizontal="right" wrapText="1"/>
    </xf>
    <xf numFmtId="0" fontId="43" fillId="34" borderId="43" xfId="0" applyFont="1" applyFill="1" applyBorder="1" applyAlignment="1">
      <alignment horizontal="right" wrapText="1"/>
    </xf>
    <xf numFmtId="165" fontId="19" fillId="35" borderId="11" xfId="0" applyNumberFormat="1" applyFont="1" applyFill="1" applyBorder="1" applyAlignment="1" applyProtection="1">
      <alignment horizontal="right"/>
    </xf>
    <xf numFmtId="165" fontId="19" fillId="35" borderId="39" xfId="0" applyNumberFormat="1" applyFont="1" applyFill="1" applyBorder="1" applyAlignment="1" applyProtection="1">
      <alignment horizontal="right"/>
    </xf>
    <xf numFmtId="165" fontId="19" fillId="35" borderId="37" xfId="0" applyNumberFormat="1" applyFont="1" applyFill="1" applyBorder="1" applyAlignment="1" applyProtection="1">
      <alignment horizontal="right"/>
    </xf>
    <xf numFmtId="165" fontId="19" fillId="35" borderId="44" xfId="0" applyNumberFormat="1" applyFont="1" applyFill="1" applyBorder="1" applyAlignment="1" applyProtection="1">
      <alignment horizontal="right"/>
    </xf>
    <xf numFmtId="165" fontId="19" fillId="35" borderId="38" xfId="0" applyNumberFormat="1" applyFont="1" applyFill="1" applyBorder="1" applyAlignment="1" applyProtection="1">
      <alignment horizontal="right"/>
    </xf>
    <xf numFmtId="165" fontId="19" fillId="37" borderId="37" xfId="264" applyNumberFormat="1" applyFont="1" applyFill="1" applyBorder="1" applyAlignment="1" applyProtection="1">
      <alignment horizontal="right"/>
    </xf>
    <xf numFmtId="1" fontId="19" fillId="35" borderId="45" xfId="0" applyNumberFormat="1" applyFont="1" applyFill="1" applyBorder="1" applyAlignment="1" applyProtection="1">
      <alignment horizontal="right"/>
    </xf>
    <xf numFmtId="0" fontId="19" fillId="38" borderId="41" xfId="0" applyFont="1" applyFill="1" applyBorder="1" applyProtection="1">
      <protection locked="0"/>
    </xf>
    <xf numFmtId="0" fontId="19" fillId="2" borderId="41" xfId="0" applyFont="1" applyFill="1" applyBorder="1" applyProtection="1">
      <protection locked="0"/>
    </xf>
    <xf numFmtId="0" fontId="19" fillId="34" borderId="41" xfId="0" applyFont="1" applyFill="1" applyBorder="1" applyAlignment="1" applyProtection="1">
      <alignment horizontal="left"/>
      <protection locked="0"/>
    </xf>
    <xf numFmtId="0" fontId="19" fillId="38" borderId="41" xfId="0" applyFont="1" applyFill="1" applyBorder="1" applyAlignment="1" applyProtection="1">
      <alignment horizontal="left"/>
      <protection locked="0"/>
    </xf>
    <xf numFmtId="0" fontId="19" fillId="34" borderId="46" xfId="0" applyFont="1" applyFill="1" applyBorder="1" applyProtection="1">
      <protection locked="0"/>
    </xf>
    <xf numFmtId="0" fontId="43" fillId="34" borderId="47" xfId="0" applyFont="1" applyFill="1" applyBorder="1" applyAlignment="1">
      <alignment horizontal="right" wrapText="1"/>
    </xf>
    <xf numFmtId="0" fontId="43" fillId="34" borderId="48" xfId="0" applyFont="1" applyFill="1" applyBorder="1" applyAlignment="1">
      <alignment horizontal="right" wrapText="1"/>
    </xf>
    <xf numFmtId="0" fontId="43" fillId="34" borderId="20" xfId="0" applyFont="1" applyFill="1" applyBorder="1" applyAlignment="1">
      <alignment horizontal="right" wrapText="1"/>
    </xf>
    <xf numFmtId="165" fontId="19" fillId="35" borderId="49" xfId="0" applyNumberFormat="1" applyFont="1" applyFill="1" applyBorder="1" applyAlignment="1" applyProtection="1">
      <alignment horizontal="right"/>
    </xf>
    <xf numFmtId="165" fontId="19" fillId="35" borderId="48" xfId="0" applyNumberFormat="1" applyFont="1" applyFill="1" applyBorder="1" applyAlignment="1" applyProtection="1">
      <alignment horizontal="right"/>
    </xf>
    <xf numFmtId="165" fontId="19" fillId="35" borderId="50" xfId="0" applyNumberFormat="1" applyFont="1" applyFill="1" applyBorder="1" applyAlignment="1" applyProtection="1">
      <alignment horizontal="right"/>
    </xf>
    <xf numFmtId="165" fontId="19" fillId="35" borderId="51" xfId="0" applyNumberFormat="1" applyFont="1" applyFill="1" applyBorder="1" applyAlignment="1" applyProtection="1">
      <alignment horizontal="right"/>
    </xf>
    <xf numFmtId="165" fontId="19" fillId="35" borderId="22" xfId="0" applyNumberFormat="1" applyFont="1" applyFill="1" applyBorder="1" applyAlignment="1" applyProtection="1">
      <alignment horizontal="right"/>
    </xf>
    <xf numFmtId="165" fontId="19" fillId="35" borderId="23" xfId="0" applyNumberFormat="1" applyFont="1" applyFill="1" applyBorder="1" applyAlignment="1" applyProtection="1">
      <alignment horizontal="right"/>
    </xf>
    <xf numFmtId="165" fontId="19" fillId="37" borderId="51" xfId="264" applyNumberFormat="1" applyFont="1" applyFill="1" applyBorder="1" applyAlignment="1" applyProtection="1">
      <alignment horizontal="right"/>
    </xf>
    <xf numFmtId="1" fontId="19" fillId="35" borderId="52" xfId="0" applyNumberFormat="1" applyFont="1" applyFill="1" applyBorder="1" applyAlignment="1" applyProtection="1">
      <alignment horizontal="right"/>
    </xf>
    <xf numFmtId="0" fontId="19" fillId="35" borderId="23" xfId="0" applyFont="1" applyFill="1" applyBorder="1" applyAlignment="1" applyProtection="1">
      <alignment horizontal="right"/>
    </xf>
    <xf numFmtId="165" fontId="19" fillId="37" borderId="50" xfId="264" applyNumberFormat="1" applyFont="1" applyFill="1" applyBorder="1" applyAlignment="1" applyProtection="1">
      <alignment horizontal="right"/>
    </xf>
    <xf numFmtId="0" fontId="19" fillId="38" borderId="46" xfId="0" applyFont="1" applyFill="1" applyBorder="1" applyProtection="1">
      <protection locked="0"/>
    </xf>
    <xf numFmtId="165" fontId="19" fillId="37" borderId="53" xfId="264" applyNumberFormat="1" applyFont="1" applyFill="1" applyBorder="1" applyAlignment="1" applyProtection="1">
      <alignment horizontal="right"/>
    </xf>
    <xf numFmtId="0" fontId="44" fillId="0" borderId="0" xfId="0" applyFont="1" applyAlignment="1">
      <alignment horizontal="left"/>
    </xf>
    <xf numFmtId="0" fontId="44" fillId="0" borderId="0" xfId="0" applyFont="1"/>
    <xf numFmtId="164" fontId="38" fillId="0" borderId="0" xfId="0" applyNumberFormat="1" applyFont="1" applyAlignment="1">
      <alignment horizontal="right"/>
    </xf>
    <xf numFmtId="164" fontId="20" fillId="0" borderId="0" xfId="87" applyNumberFormat="1" applyFont="1" applyAlignment="1">
      <alignment horizontal="right"/>
    </xf>
    <xf numFmtId="1" fontId="19" fillId="0" borderId="55" xfId="87" applyNumberFormat="1" applyFont="1" applyBorder="1" applyAlignment="1">
      <alignment horizontal="center" wrapText="1"/>
    </xf>
    <xf numFmtId="1" fontId="19" fillId="0" borderId="56" xfId="87" applyNumberFormat="1" applyFont="1" applyBorder="1" applyAlignment="1">
      <alignment horizontal="center" wrapText="1"/>
    </xf>
    <xf numFmtId="1" fontId="19" fillId="0" borderId="15" xfId="87" applyNumberFormat="1" applyFont="1" applyBorder="1" applyAlignment="1">
      <alignment horizontal="center" wrapText="1"/>
    </xf>
    <xf numFmtId="1" fontId="19" fillId="0" borderId="57" xfId="87" applyNumberFormat="1" applyFont="1" applyBorder="1" applyAlignment="1">
      <alignment horizontal="center" wrapText="1"/>
    </xf>
    <xf numFmtId="0" fontId="38" fillId="0" borderId="54" xfId="0" applyFont="1" applyBorder="1" applyAlignment="1">
      <alignment horizontal="left"/>
    </xf>
    <xf numFmtId="0" fontId="38" fillId="0" borderId="54" xfId="0" applyFont="1" applyBorder="1"/>
    <xf numFmtId="1" fontId="20" fillId="0" borderId="12" xfId="87" applyNumberFormat="1" applyFont="1" applyBorder="1" applyAlignment="1">
      <alignment horizontal="center"/>
    </xf>
    <xf numFmtId="1" fontId="20" fillId="0" borderId="13" xfId="87" applyNumberFormat="1" applyFont="1" applyBorder="1" applyAlignment="1">
      <alignment horizontal="center"/>
    </xf>
    <xf numFmtId="1" fontId="20" fillId="0" borderId="14" xfId="87" applyNumberFormat="1" applyFont="1" applyBorder="1" applyAlignment="1">
      <alignment horizontal="center"/>
    </xf>
    <xf numFmtId="1" fontId="20" fillId="0" borderId="15" xfId="87" applyNumberFormat="1" applyFont="1" applyBorder="1" applyAlignment="1">
      <alignment horizontal="center"/>
    </xf>
    <xf numFmtId="0" fontId="19" fillId="0" borderId="16" xfId="0" applyFont="1" applyBorder="1" applyAlignment="1" applyProtection="1">
      <alignment horizontal="center"/>
    </xf>
    <xf numFmtId="0" fontId="19" fillId="0" borderId="17" xfId="0" applyFont="1" applyBorder="1" applyAlignment="1" applyProtection="1">
      <alignment horizontal="center"/>
    </xf>
    <xf numFmtId="0" fontId="19" fillId="0" borderId="18" xfId="0" applyFont="1" applyBorder="1" applyAlignment="1" applyProtection="1">
      <alignment horizontal="center"/>
    </xf>
  </cellXfs>
  <cellStyles count="359">
    <cellStyle name="20% - Accent1" xfId="19" builtinId="30" customBuiltin="1"/>
    <cellStyle name="20% - Accent1 2" xfId="43"/>
    <cellStyle name="20% - Accent2" xfId="23" builtinId="34" customBuiltin="1"/>
    <cellStyle name="20% - Accent2 2" xfId="44"/>
    <cellStyle name="20% - Accent3" xfId="27" builtinId="38" customBuiltin="1"/>
    <cellStyle name="20% - Accent3 2" xfId="45"/>
    <cellStyle name="20% - Accent4" xfId="31" builtinId="42" customBuiltin="1"/>
    <cellStyle name="20% - Accent4 2" xfId="46"/>
    <cellStyle name="20% - Accent5" xfId="35" builtinId="46" customBuiltin="1"/>
    <cellStyle name="20% - Accent5 2" xfId="47"/>
    <cellStyle name="20% - Accent6" xfId="39" builtinId="50" customBuiltin="1"/>
    <cellStyle name="20% - Accent6 2" xfId="48"/>
    <cellStyle name="40% - Accent1" xfId="20" builtinId="31" customBuiltin="1"/>
    <cellStyle name="40% - Accent1 2" xfId="49"/>
    <cellStyle name="40% - Accent2" xfId="24" builtinId="35" customBuiltin="1"/>
    <cellStyle name="40% - Accent2 2" xfId="50"/>
    <cellStyle name="40% - Accent3" xfId="28" builtinId="39" customBuiltin="1"/>
    <cellStyle name="40% - Accent3 2" xfId="51"/>
    <cellStyle name="40% - Accent4" xfId="32" builtinId="43" customBuiltin="1"/>
    <cellStyle name="40% - Accent4 2" xfId="52"/>
    <cellStyle name="40% - Accent5" xfId="36" builtinId="47" customBuiltin="1"/>
    <cellStyle name="40% - Accent5 2" xfId="53"/>
    <cellStyle name="40% - Accent6" xfId="40" builtinId="51" customBuiltin="1"/>
    <cellStyle name="40% - Accent6 2" xfId="54"/>
    <cellStyle name="60% - Accent1" xfId="21" builtinId="32" customBuiltin="1"/>
    <cellStyle name="60% - Accent1 2" xfId="55"/>
    <cellStyle name="60% - Accent2" xfId="25" builtinId="36" customBuiltin="1"/>
    <cellStyle name="60% - Accent2 2" xfId="56"/>
    <cellStyle name="60% - Accent3" xfId="29" builtinId="40" customBuiltin="1"/>
    <cellStyle name="60% - Accent3 2" xfId="57"/>
    <cellStyle name="60% - Accent4" xfId="33" builtinId="44" customBuiltin="1"/>
    <cellStyle name="60% - Accent4 2" xfId="58"/>
    <cellStyle name="60% - Accent5" xfId="37" builtinId="48" customBuiltin="1"/>
    <cellStyle name="60% - Accent5 2" xfId="59"/>
    <cellStyle name="60% - Accent6" xfId="41" builtinId="52" customBuiltin="1"/>
    <cellStyle name="60% - Accent6 2" xfId="60"/>
    <cellStyle name="Accent1" xfId="18" builtinId="29" customBuiltin="1"/>
    <cellStyle name="Accent1 2" xfId="61"/>
    <cellStyle name="Accent2" xfId="22" builtinId="33" customBuiltin="1"/>
    <cellStyle name="Accent2 2" xfId="62"/>
    <cellStyle name="Accent3" xfId="26" builtinId="37" customBuiltin="1"/>
    <cellStyle name="Accent3 2" xfId="63"/>
    <cellStyle name="Accent4" xfId="30" builtinId="41" customBuiltin="1"/>
    <cellStyle name="Accent4 2" xfId="64"/>
    <cellStyle name="Accent5" xfId="34" builtinId="45" customBuiltin="1"/>
    <cellStyle name="Accent5 2" xfId="65"/>
    <cellStyle name="Accent6" xfId="38" builtinId="49" customBuiltin="1"/>
    <cellStyle name="Accent6 2" xfId="66"/>
    <cellStyle name="Bad" xfId="7" builtinId="27" customBuiltin="1"/>
    <cellStyle name="Bad 2" xfId="67"/>
    <cellStyle name="Calculation" xfId="11" builtinId="22" customBuiltin="1"/>
    <cellStyle name="Calculation 2" xfId="68"/>
    <cellStyle name="Check Cell" xfId="13" builtinId="23" customBuiltin="1"/>
    <cellStyle name="Check Cell 2" xfId="69"/>
    <cellStyle name="Explanatory Text" xfId="16" builtinId="53" customBuiltin="1"/>
    <cellStyle name="Explanatory Text 2" xfId="70"/>
    <cellStyle name="Good" xfId="6" builtinId="26" customBuiltin="1"/>
    <cellStyle name="Good 2" xfId="71"/>
    <cellStyle name="Heading 1" xfId="2" builtinId="16" customBuiltin="1"/>
    <cellStyle name="Heading 1 2" xfId="72"/>
    <cellStyle name="Heading 2" xfId="3" builtinId="17" customBuiltin="1"/>
    <cellStyle name="Heading 2 2" xfId="73"/>
    <cellStyle name="Heading 3" xfId="4" builtinId="18" customBuiltin="1"/>
    <cellStyle name="Heading 3 2" xfId="74"/>
    <cellStyle name="Heading 4" xfId="5" builtinId="19" customBuiltin="1"/>
    <cellStyle name="Heading 4 2" xfId="75"/>
    <cellStyle name="Input" xfId="9" builtinId="20" customBuiltin="1"/>
    <cellStyle name="Input 2" xfId="76"/>
    <cellStyle name="Linked Cell" xfId="12" builtinId="24" customBuiltin="1"/>
    <cellStyle name="Linked Cell 2" xfId="77"/>
    <cellStyle name="Neutral" xfId="8" builtinId="28" customBuiltin="1"/>
    <cellStyle name="Neutral 2" xfId="78"/>
    <cellStyle name="Normal" xfId="0" builtinId="0"/>
    <cellStyle name="Normal 119" xfId="79"/>
    <cellStyle name="Normal 119 2" xfId="80"/>
    <cellStyle name="Normal 120" xfId="81"/>
    <cellStyle name="Normal 120 2" xfId="82"/>
    <cellStyle name="Normal 121" xfId="83"/>
    <cellStyle name="Normal 121 2" xfId="84"/>
    <cellStyle name="Normal 122" xfId="85"/>
    <cellStyle name="Normal 122 2" xfId="86"/>
    <cellStyle name="Normal 123" xfId="87"/>
    <cellStyle name="Normal 124" xfId="88"/>
    <cellStyle name="Normal 124 2" xfId="89"/>
    <cellStyle name="Normal 125" xfId="90"/>
    <cellStyle name="Normal 125 2" xfId="91"/>
    <cellStyle name="Normal 126" xfId="92"/>
    <cellStyle name="Normal 126 2" xfId="93"/>
    <cellStyle name="Normal 127" xfId="94"/>
    <cellStyle name="Normal 127 2" xfId="95"/>
    <cellStyle name="Normal 128" xfId="96"/>
    <cellStyle name="Normal 128 2" xfId="97"/>
    <cellStyle name="Normal 129" xfId="98"/>
    <cellStyle name="Normal 129 2" xfId="99"/>
    <cellStyle name="Normal 130" xfId="100"/>
    <cellStyle name="Normal 130 2" xfId="101"/>
    <cellStyle name="Normal 131" xfId="102"/>
    <cellStyle name="Normal 131 2" xfId="103"/>
    <cellStyle name="Normal 132" xfId="104"/>
    <cellStyle name="Normal 132 2" xfId="105"/>
    <cellStyle name="Normal 133" xfId="106"/>
    <cellStyle name="Normal 133 2" xfId="107"/>
    <cellStyle name="Normal 134" xfId="108"/>
    <cellStyle name="Normal 134 2" xfId="109"/>
    <cellStyle name="Normal 135" xfId="110"/>
    <cellStyle name="Normal 135 2" xfId="111"/>
    <cellStyle name="Normal 136" xfId="112"/>
    <cellStyle name="Normal 136 2" xfId="113"/>
    <cellStyle name="Normal 137" xfId="114"/>
    <cellStyle name="Normal 137 2" xfId="115"/>
    <cellStyle name="Normal 138" xfId="116"/>
    <cellStyle name="Normal 138 2" xfId="117"/>
    <cellStyle name="Normal 139" xfId="118"/>
    <cellStyle name="Normal 139 2" xfId="119"/>
    <cellStyle name="Normal 140" xfId="120"/>
    <cellStyle name="Normal 140 2" xfId="121"/>
    <cellStyle name="Normal 141" xfId="122"/>
    <cellStyle name="Normal 141 2" xfId="123"/>
    <cellStyle name="Normal 142" xfId="124"/>
    <cellStyle name="Normal 142 2" xfId="125"/>
    <cellStyle name="Normal 143" xfId="126"/>
    <cellStyle name="Normal 143 2" xfId="127"/>
    <cellStyle name="Normal 144" xfId="128"/>
    <cellStyle name="Normal 144 2" xfId="129"/>
    <cellStyle name="Normal 145" xfId="130"/>
    <cellStyle name="Normal 145 2" xfId="131"/>
    <cellStyle name="Normal 146" xfId="132"/>
    <cellStyle name="Normal 146 2" xfId="133"/>
    <cellStyle name="Normal 147" xfId="134"/>
    <cellStyle name="Normal 147 2" xfId="135"/>
    <cellStyle name="Normal 148" xfId="136"/>
    <cellStyle name="Normal 148 2" xfId="137"/>
    <cellStyle name="Normal 149" xfId="138"/>
    <cellStyle name="Normal 149 2" xfId="139"/>
    <cellStyle name="Normal 150" xfId="140"/>
    <cellStyle name="Normal 150 2" xfId="141"/>
    <cellStyle name="Normal 151" xfId="142"/>
    <cellStyle name="Normal 151 2" xfId="143"/>
    <cellStyle name="Normal 152" xfId="144"/>
    <cellStyle name="Normal 152 2" xfId="145"/>
    <cellStyle name="Normal 153" xfId="146"/>
    <cellStyle name="Normal 153 2" xfId="147"/>
    <cellStyle name="Normal 154" xfId="148"/>
    <cellStyle name="Normal 154 2" xfId="149"/>
    <cellStyle name="Normal 155" xfId="150"/>
    <cellStyle name="Normal 155 2" xfId="151"/>
    <cellStyle name="Normal 156" xfId="152"/>
    <cellStyle name="Normal 156 2" xfId="153"/>
    <cellStyle name="Normal 157" xfId="154"/>
    <cellStyle name="Normal 157 2" xfId="155"/>
    <cellStyle name="Normal 158" xfId="156"/>
    <cellStyle name="Normal 158 2" xfId="157"/>
    <cellStyle name="Normal 159" xfId="158"/>
    <cellStyle name="Normal 159 2" xfId="159"/>
    <cellStyle name="Normal 160" xfId="160"/>
    <cellStyle name="Normal 160 2" xfId="161"/>
    <cellStyle name="Normal 161" xfId="162"/>
    <cellStyle name="Normal 161 2" xfId="163"/>
    <cellStyle name="Normal 162" xfId="164"/>
    <cellStyle name="Normal 162 2" xfId="165"/>
    <cellStyle name="Normal 163" xfId="166"/>
    <cellStyle name="Normal 163 2" xfId="167"/>
    <cellStyle name="Normal 164" xfId="168"/>
    <cellStyle name="Normal 164 2" xfId="169"/>
    <cellStyle name="Normal 165" xfId="170"/>
    <cellStyle name="Normal 165 2" xfId="171"/>
    <cellStyle name="Normal 166" xfId="172"/>
    <cellStyle name="Normal 166 2" xfId="173"/>
    <cellStyle name="Normal 167" xfId="174"/>
    <cellStyle name="Normal 167 2" xfId="175"/>
    <cellStyle name="Normal 168" xfId="176"/>
    <cellStyle name="Normal 168 2" xfId="177"/>
    <cellStyle name="Normal 169" xfId="178"/>
    <cellStyle name="Normal 169 2" xfId="179"/>
    <cellStyle name="Normal 170" xfId="180"/>
    <cellStyle name="Normal 170 2" xfId="181"/>
    <cellStyle name="Normal 171" xfId="182"/>
    <cellStyle name="Normal 171 2" xfId="183"/>
    <cellStyle name="Normal 172" xfId="184"/>
    <cellStyle name="Normal 172 2" xfId="185"/>
    <cellStyle name="Normal 173" xfId="186"/>
    <cellStyle name="Normal 173 2" xfId="187"/>
    <cellStyle name="Normal 174" xfId="188"/>
    <cellStyle name="Normal 174 2" xfId="189"/>
    <cellStyle name="Normal 175" xfId="190"/>
    <cellStyle name="Normal 175 2" xfId="191"/>
    <cellStyle name="Normal 176" xfId="192"/>
    <cellStyle name="Normal 176 2" xfId="193"/>
    <cellStyle name="Normal 177" xfId="194"/>
    <cellStyle name="Normal 177 2" xfId="195"/>
    <cellStyle name="Normal 178" xfId="196"/>
    <cellStyle name="Normal 178 2" xfId="197"/>
    <cellStyle name="Normal 179" xfId="198"/>
    <cellStyle name="Normal 179 2" xfId="199"/>
    <cellStyle name="Normal 180" xfId="200"/>
    <cellStyle name="Normal 180 2" xfId="201"/>
    <cellStyle name="Normal 181" xfId="202"/>
    <cellStyle name="Normal 181 2" xfId="203"/>
    <cellStyle name="Normal 182" xfId="204"/>
    <cellStyle name="Normal 182 2" xfId="205"/>
    <cellStyle name="Normal 183" xfId="206"/>
    <cellStyle name="Normal 183 2" xfId="207"/>
    <cellStyle name="Normal 184" xfId="208"/>
    <cellStyle name="Normal 184 2" xfId="209"/>
    <cellStyle name="Normal 185" xfId="210"/>
    <cellStyle name="Normal 185 2" xfId="211"/>
    <cellStyle name="Normal 186" xfId="212"/>
    <cellStyle name="Normal 186 2" xfId="213"/>
    <cellStyle name="Normal 187" xfId="214"/>
    <cellStyle name="Normal 187 2" xfId="215"/>
    <cellStyle name="Normal 2" xfId="42"/>
    <cellStyle name="Normal 2 2" xfId="216"/>
    <cellStyle name="Normal 3" xfId="355"/>
    <cellStyle name="Normal 3 2" xfId="358"/>
    <cellStyle name="Normal 3 3" xfId="356"/>
    <cellStyle name="Normal 4" xfId="357"/>
    <cellStyle name="Normal 5" xfId="354"/>
    <cellStyle name="Normal 5 2" xfId="217"/>
    <cellStyle name="Note" xfId="15" builtinId="10" customBuiltin="1"/>
    <cellStyle name="Note 2" xfId="218"/>
    <cellStyle name="Note 2 2" xfId="219"/>
    <cellStyle name="Note 3" xfId="220"/>
    <cellStyle name="Note 3 2" xfId="221"/>
    <cellStyle name="Note 4" xfId="222"/>
    <cellStyle name="Note 4 2" xfId="223"/>
    <cellStyle name="Note 5" xfId="224"/>
    <cellStyle name="Note 5 2" xfId="225"/>
    <cellStyle name="Note 6" xfId="226"/>
    <cellStyle name="Note 6 2" xfId="227"/>
    <cellStyle name="Output" xfId="10" builtinId="21" customBuiltin="1"/>
    <cellStyle name="Output 2" xfId="228"/>
    <cellStyle name="Percent 100" xfId="230"/>
    <cellStyle name="Percent 100 2" xfId="231"/>
    <cellStyle name="Percent 101" xfId="232"/>
    <cellStyle name="Percent 101 2" xfId="233"/>
    <cellStyle name="Percent 102" xfId="234"/>
    <cellStyle name="Percent 102 2" xfId="235"/>
    <cellStyle name="Percent 103" xfId="236"/>
    <cellStyle name="Percent 103 2" xfId="237"/>
    <cellStyle name="Percent 104" xfId="238"/>
    <cellStyle name="Percent 104 2" xfId="239"/>
    <cellStyle name="Percent 105" xfId="240"/>
    <cellStyle name="Percent 105 2" xfId="241"/>
    <cellStyle name="Percent 106" xfId="242"/>
    <cellStyle name="Percent 106 2" xfId="243"/>
    <cellStyle name="Percent 107" xfId="244"/>
    <cellStyle name="Percent 107 2" xfId="245"/>
    <cellStyle name="Percent 108" xfId="246"/>
    <cellStyle name="Percent 108 2" xfId="247"/>
    <cellStyle name="Percent 109" xfId="248"/>
    <cellStyle name="Percent 109 2" xfId="249"/>
    <cellStyle name="Percent 110" xfId="250"/>
    <cellStyle name="Percent 110 2" xfId="251"/>
    <cellStyle name="Percent 111" xfId="252"/>
    <cellStyle name="Percent 111 2" xfId="253"/>
    <cellStyle name="Percent 112" xfId="254"/>
    <cellStyle name="Percent 112 2" xfId="255"/>
    <cellStyle name="Percent 113" xfId="256"/>
    <cellStyle name="Percent 113 2" xfId="257"/>
    <cellStyle name="Percent 114" xfId="258"/>
    <cellStyle name="Percent 114 2" xfId="259"/>
    <cellStyle name="Percent 115" xfId="260"/>
    <cellStyle name="Percent 116" xfId="261"/>
    <cellStyle name="Percent 116 2" xfId="262"/>
    <cellStyle name="Percent 117" xfId="263"/>
    <cellStyle name="Percent 2" xfId="229"/>
    <cellStyle name="Percent 56" xfId="264"/>
    <cellStyle name="Percent 56 2" xfId="265"/>
    <cellStyle name="Percent 57" xfId="266"/>
    <cellStyle name="Percent 57 2" xfId="267"/>
    <cellStyle name="Percent 58" xfId="268"/>
    <cellStyle name="Percent 58 2" xfId="269"/>
    <cellStyle name="Percent 59" xfId="270"/>
    <cellStyle name="Percent 59 2" xfId="271"/>
    <cellStyle name="Percent 60" xfId="272"/>
    <cellStyle name="Percent 60 2" xfId="273"/>
    <cellStyle name="Percent 61" xfId="274"/>
    <cellStyle name="Percent 61 2" xfId="275"/>
    <cellStyle name="Percent 62" xfId="276"/>
    <cellStyle name="Percent 62 2" xfId="277"/>
    <cellStyle name="Percent 63" xfId="278"/>
    <cellStyle name="Percent 63 2" xfId="279"/>
    <cellStyle name="Percent 64" xfId="280"/>
    <cellStyle name="Percent 64 2" xfId="281"/>
    <cellStyle name="Percent 65" xfId="282"/>
    <cellStyle name="Percent 65 2" xfId="283"/>
    <cellStyle name="Percent 66" xfId="284"/>
    <cellStyle name="Percent 66 2" xfId="285"/>
    <cellStyle name="Percent 67" xfId="286"/>
    <cellStyle name="Percent 67 2" xfId="287"/>
    <cellStyle name="Percent 68" xfId="288"/>
    <cellStyle name="Percent 68 2" xfId="289"/>
    <cellStyle name="Percent 69" xfId="290"/>
    <cellStyle name="Percent 69 2" xfId="291"/>
    <cellStyle name="Percent 70" xfId="292"/>
    <cellStyle name="Percent 70 2" xfId="293"/>
    <cellStyle name="Percent 71" xfId="294"/>
    <cellStyle name="Percent 71 2" xfId="295"/>
    <cellStyle name="Percent 72" xfId="296"/>
    <cellStyle name="Percent 72 2" xfId="297"/>
    <cellStyle name="Percent 73" xfId="298"/>
    <cellStyle name="Percent 73 2" xfId="299"/>
    <cellStyle name="Percent 74" xfId="300"/>
    <cellStyle name="Percent 74 2" xfId="301"/>
    <cellStyle name="Percent 75" xfId="302"/>
    <cellStyle name="Percent 75 2" xfId="303"/>
    <cellStyle name="Percent 76" xfId="304"/>
    <cellStyle name="Percent 76 2" xfId="305"/>
    <cellStyle name="Percent 77" xfId="306"/>
    <cellStyle name="Percent 77 2" xfId="307"/>
    <cellStyle name="Percent 78" xfId="308"/>
    <cellStyle name="Percent 78 2" xfId="309"/>
    <cellStyle name="Percent 79" xfId="310"/>
    <cellStyle name="Percent 79 2" xfId="311"/>
    <cellStyle name="Percent 80" xfId="312"/>
    <cellStyle name="Percent 80 2" xfId="313"/>
    <cellStyle name="Percent 81" xfId="314"/>
    <cellStyle name="Percent 81 2" xfId="315"/>
    <cellStyle name="Percent 82" xfId="316"/>
    <cellStyle name="Percent 82 2" xfId="317"/>
    <cellStyle name="Percent 83" xfId="318"/>
    <cellStyle name="Percent 83 2" xfId="319"/>
    <cellStyle name="Percent 84" xfId="320"/>
    <cellStyle name="Percent 84 2" xfId="321"/>
    <cellStyle name="Percent 85" xfId="322"/>
    <cellStyle name="Percent 85 2" xfId="323"/>
    <cellStyle name="Percent 86" xfId="324"/>
    <cellStyle name="Percent 86 2" xfId="325"/>
    <cellStyle name="Percent 87" xfId="326"/>
    <cellStyle name="Percent 87 2" xfId="327"/>
    <cellStyle name="Percent 88" xfId="328"/>
    <cellStyle name="Percent 88 2" xfId="329"/>
    <cellStyle name="Percent 89" xfId="330"/>
    <cellStyle name="Percent 89 2" xfId="331"/>
    <cellStyle name="Percent 90" xfId="332"/>
    <cellStyle name="Percent 90 2" xfId="333"/>
    <cellStyle name="Percent 91" xfId="334"/>
    <cellStyle name="Percent 91 2" xfId="335"/>
    <cellStyle name="Percent 92" xfId="336"/>
    <cellStyle name="Percent 92 2" xfId="337"/>
    <cellStyle name="Percent 93" xfId="338"/>
    <cellStyle name="Percent 93 2" xfId="339"/>
    <cellStyle name="Percent 94" xfId="340"/>
    <cellStyle name="Percent 94 2" xfId="341"/>
    <cellStyle name="Percent 95" xfId="342"/>
    <cellStyle name="Percent 95 2" xfId="343"/>
    <cellStyle name="Percent 96" xfId="344"/>
    <cellStyle name="Percent 96 2" xfId="345"/>
    <cellStyle name="Percent 97" xfId="346"/>
    <cellStyle name="Percent 97 2" xfId="347"/>
    <cellStyle name="Percent 98" xfId="348"/>
    <cellStyle name="Percent 98 2" xfId="349"/>
    <cellStyle name="Percent 99" xfId="350"/>
    <cellStyle name="Percent 99 2" xfId="351"/>
    <cellStyle name="Title" xfId="1" builtinId="15" customBuiltin="1"/>
    <cellStyle name="Total" xfId="17" builtinId="25" customBuiltin="1"/>
    <cellStyle name="Total 2" xfId="352"/>
    <cellStyle name="Warning Text" xfId="14" builtinId="11" customBuiltin="1"/>
    <cellStyle name="Warning Text 2" xfId="353"/>
  </cellStyles>
  <dxfs count="0"/>
  <tableStyles count="0" defaultTableStyle="TableStyleMedium2" defaultPivotStyle="PivotStyleLight16"/>
  <colors>
    <mruColors>
      <color rgb="FF66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"/>
  <sheetViews>
    <sheetView tabSelected="1" zoomScale="90" zoomScaleNormal="90" zoomScalePageLayoutView="90" workbookViewId="0">
      <selection activeCell="G22" sqref="G22"/>
    </sheetView>
  </sheetViews>
  <sheetFormatPr baseColWidth="10" defaultColWidth="8.83203125" defaultRowHeight="13" x14ac:dyDescent="0"/>
  <cols>
    <col min="1" max="1" width="23.5" style="92" customWidth="1"/>
    <col min="2" max="12" width="8.83203125" style="92" customWidth="1"/>
    <col min="13" max="13" width="8.83203125" style="92"/>
    <col min="14" max="14" width="8.83203125" style="92" customWidth="1"/>
    <col min="15" max="16384" width="8.83203125" style="92"/>
  </cols>
  <sheetData>
    <row r="1" spans="1:14">
      <c r="A1" s="91" t="s">
        <v>61</v>
      </c>
    </row>
    <row r="3" spans="1:14">
      <c r="B3" s="9"/>
      <c r="C3" s="9"/>
      <c r="D3" s="101" t="s">
        <v>15</v>
      </c>
      <c r="E3" s="102"/>
      <c r="F3" s="102"/>
      <c r="G3" s="103"/>
      <c r="H3" s="9"/>
      <c r="I3" s="9"/>
      <c r="J3" s="9"/>
      <c r="K3" s="9"/>
      <c r="L3" s="7"/>
      <c r="M3" s="7"/>
      <c r="N3" s="7"/>
    </row>
    <row r="4" spans="1:14" ht="44">
      <c r="A4" s="6" t="s">
        <v>27</v>
      </c>
      <c r="B4" s="5" t="s">
        <v>16</v>
      </c>
      <c r="C4" s="5" t="s">
        <v>17</v>
      </c>
      <c r="D4" s="4" t="s">
        <v>18</v>
      </c>
      <c r="E4" s="3" t="s">
        <v>19</v>
      </c>
      <c r="F4" s="3" t="s">
        <v>20</v>
      </c>
      <c r="G4" s="2" t="s">
        <v>21</v>
      </c>
      <c r="H4" s="5" t="s">
        <v>22</v>
      </c>
      <c r="I4" s="5" t="s">
        <v>23</v>
      </c>
      <c r="J4" s="5" t="s">
        <v>0</v>
      </c>
      <c r="K4" s="5" t="s">
        <v>24</v>
      </c>
      <c r="L4" s="8" t="s">
        <v>63</v>
      </c>
      <c r="M4" s="8" t="s">
        <v>25</v>
      </c>
      <c r="N4" s="8" t="s">
        <v>26</v>
      </c>
    </row>
    <row r="5" spans="1:14">
      <c r="A5" s="12" t="s">
        <v>1</v>
      </c>
      <c r="B5" s="11">
        <v>79450</v>
      </c>
      <c r="C5" s="11">
        <v>14665</v>
      </c>
      <c r="D5" s="11">
        <v>767</v>
      </c>
      <c r="E5" s="11">
        <v>1363</v>
      </c>
      <c r="F5" s="11">
        <v>2730</v>
      </c>
      <c r="G5" s="11">
        <v>5786</v>
      </c>
      <c r="H5" s="11">
        <v>15657</v>
      </c>
      <c r="I5" s="11">
        <v>78458</v>
      </c>
      <c r="J5" s="11">
        <v>60552</v>
      </c>
      <c r="K5" s="11">
        <v>7260</v>
      </c>
      <c r="L5" s="10">
        <f>IF(I5=0,"n/a",J5/I5*100)</f>
        <v>77.177598205409254</v>
      </c>
      <c r="M5" s="10">
        <f>IF(I5=0,"n/a",(D5+E5+F5+G5)/I5*100)</f>
        <v>13.569043309796324</v>
      </c>
      <c r="N5" s="1">
        <f>IF(I5=0,"n/a",K5/I5*100)</f>
        <v>9.2533584847944113</v>
      </c>
    </row>
    <row r="6" spans="1:14">
      <c r="A6" s="12" t="s">
        <v>2</v>
      </c>
      <c r="B6" s="11">
        <v>1437</v>
      </c>
      <c r="C6" s="11">
        <v>277</v>
      </c>
      <c r="D6" s="11">
        <v>31</v>
      </c>
      <c r="E6" s="11">
        <v>65</v>
      </c>
      <c r="F6" s="11">
        <v>87</v>
      </c>
      <c r="G6" s="11">
        <v>176</v>
      </c>
      <c r="H6" s="11">
        <v>375</v>
      </c>
      <c r="I6" s="11">
        <v>1339</v>
      </c>
      <c r="J6" s="11">
        <v>760</v>
      </c>
      <c r="K6" s="11">
        <v>220</v>
      </c>
      <c r="L6" s="10">
        <f t="shared" ref="L6:L20" si="0">IF(I6=0,"n/a",J6/I6*100)</f>
        <v>56.758775205377141</v>
      </c>
      <c r="M6" s="10">
        <f t="shared" ref="M6:M20" si="1">IF(I6=0,"n/a",(D6+E6+F6+G6)/I6*100)</f>
        <v>26.811053024645261</v>
      </c>
      <c r="N6" s="1">
        <f t="shared" ref="N6:N20" si="2">IF(I6=0,"n/a",K6/I6*100)</f>
        <v>16.430171769977594</v>
      </c>
    </row>
    <row r="7" spans="1:14">
      <c r="A7" s="12" t="s">
        <v>3</v>
      </c>
      <c r="B7" s="11">
        <v>6236</v>
      </c>
      <c r="C7" s="11">
        <v>1587</v>
      </c>
      <c r="D7" s="11">
        <v>60</v>
      </c>
      <c r="E7" s="11">
        <v>100</v>
      </c>
      <c r="F7" s="11">
        <v>130</v>
      </c>
      <c r="G7" s="11">
        <v>338</v>
      </c>
      <c r="H7" s="11">
        <v>1232</v>
      </c>
      <c r="I7" s="11">
        <v>6591</v>
      </c>
      <c r="J7" s="11">
        <v>5438</v>
      </c>
      <c r="K7" s="11">
        <v>525</v>
      </c>
      <c r="L7" s="10">
        <f t="shared" si="0"/>
        <v>82.50644818692156</v>
      </c>
      <c r="M7" s="10">
        <f t="shared" si="1"/>
        <v>9.5281444393870434</v>
      </c>
      <c r="N7" s="1">
        <f t="shared" si="2"/>
        <v>7.9654073736913977</v>
      </c>
    </row>
    <row r="8" spans="1:14">
      <c r="A8" s="12" t="s">
        <v>12</v>
      </c>
      <c r="B8" s="11">
        <v>5655</v>
      </c>
      <c r="C8" s="11">
        <v>1365</v>
      </c>
      <c r="D8" s="11">
        <v>51</v>
      </c>
      <c r="E8" s="11">
        <v>86</v>
      </c>
      <c r="F8" s="11">
        <v>100</v>
      </c>
      <c r="G8" s="11">
        <v>259</v>
      </c>
      <c r="H8" s="11">
        <v>1066</v>
      </c>
      <c r="I8" s="11">
        <v>5954</v>
      </c>
      <c r="J8" s="11">
        <v>5027</v>
      </c>
      <c r="K8" s="11">
        <v>431</v>
      </c>
      <c r="L8" s="10">
        <f t="shared" si="0"/>
        <v>84.430634867316087</v>
      </c>
      <c r="M8" s="10">
        <f t="shared" si="1"/>
        <v>8.3305340947262341</v>
      </c>
      <c r="N8" s="1">
        <f t="shared" si="2"/>
        <v>7.2388310379576755</v>
      </c>
    </row>
    <row r="9" spans="1:14">
      <c r="A9" s="12" t="s">
        <v>13</v>
      </c>
      <c r="B9" s="11">
        <v>581</v>
      </c>
      <c r="C9" s="11">
        <v>222</v>
      </c>
      <c r="D9" s="11">
        <v>9</v>
      </c>
      <c r="E9" s="11">
        <v>14</v>
      </c>
      <c r="F9" s="11">
        <v>30</v>
      </c>
      <c r="G9" s="11">
        <v>79</v>
      </c>
      <c r="H9" s="11">
        <v>166</v>
      </c>
      <c r="I9" s="11">
        <v>637</v>
      </c>
      <c r="J9" s="11">
        <v>411</v>
      </c>
      <c r="K9" s="11">
        <v>94</v>
      </c>
      <c r="L9" s="10">
        <f t="shared" si="0"/>
        <v>64.521193092621658</v>
      </c>
      <c r="M9" s="10">
        <f t="shared" si="1"/>
        <v>20.722135007849293</v>
      </c>
      <c r="N9" s="1">
        <f t="shared" si="2"/>
        <v>14.756671899529042</v>
      </c>
    </row>
    <row r="10" spans="1:14">
      <c r="A10" s="12" t="s">
        <v>4</v>
      </c>
      <c r="B10" s="11">
        <v>3842</v>
      </c>
      <c r="C10" s="11">
        <v>1032</v>
      </c>
      <c r="D10" s="11">
        <v>63</v>
      </c>
      <c r="E10" s="11">
        <v>89</v>
      </c>
      <c r="F10" s="11">
        <v>166</v>
      </c>
      <c r="G10" s="11">
        <v>400</v>
      </c>
      <c r="H10" s="11">
        <v>1168</v>
      </c>
      <c r="I10" s="11">
        <v>3706</v>
      </c>
      <c r="J10" s="11">
        <v>2487</v>
      </c>
      <c r="K10" s="11">
        <v>501</v>
      </c>
      <c r="L10" s="94">
        <f t="shared" ref="L10" si="3">IF(I10=0,"n/a",J10/I10*100)</f>
        <v>67.107393416082033</v>
      </c>
      <c r="M10" s="94">
        <f t="shared" ref="M10" si="4">IF(I10=0,"n/a",(D10+E10+F10+G10)/I10*100)</f>
        <v>19.373988127361034</v>
      </c>
      <c r="N10" s="93">
        <f t="shared" ref="N10" si="5">IF(I10=0,"n/a",K10/I10*100)</f>
        <v>13.518618456556936</v>
      </c>
    </row>
    <row r="11" spans="1:14">
      <c r="A11" s="12" t="s">
        <v>5</v>
      </c>
      <c r="B11" s="11">
        <v>12554</v>
      </c>
      <c r="C11" s="11">
        <v>3166</v>
      </c>
      <c r="D11" s="11">
        <v>216</v>
      </c>
      <c r="E11" s="11">
        <v>299</v>
      </c>
      <c r="F11" s="11">
        <v>662</v>
      </c>
      <c r="G11" s="11">
        <v>1317</v>
      </c>
      <c r="H11" s="11">
        <v>3096</v>
      </c>
      <c r="I11" s="11">
        <v>12624</v>
      </c>
      <c r="J11" s="11">
        <v>8415</v>
      </c>
      <c r="K11" s="11">
        <v>1715</v>
      </c>
      <c r="L11" s="10">
        <f t="shared" si="0"/>
        <v>66.658745247148289</v>
      </c>
      <c r="M11" s="10">
        <f t="shared" si="1"/>
        <v>19.756020278833965</v>
      </c>
      <c r="N11" s="1">
        <f t="shared" si="2"/>
        <v>13.585234474017744</v>
      </c>
    </row>
    <row r="12" spans="1:14">
      <c r="A12" s="12" t="s">
        <v>6</v>
      </c>
      <c r="B12" s="11">
        <v>51722</v>
      </c>
      <c r="C12" s="11">
        <v>7956</v>
      </c>
      <c r="D12" s="11">
        <v>361</v>
      </c>
      <c r="E12" s="11">
        <v>763</v>
      </c>
      <c r="F12" s="11">
        <v>1580</v>
      </c>
      <c r="G12" s="11">
        <v>3256</v>
      </c>
      <c r="H12" s="11">
        <v>9080</v>
      </c>
      <c r="I12" s="11">
        <v>50598</v>
      </c>
      <c r="J12" s="11">
        <v>40661</v>
      </c>
      <c r="K12" s="11">
        <v>3977</v>
      </c>
      <c r="L12" s="10">
        <f t="shared" si="0"/>
        <v>80.360883829400379</v>
      </c>
      <c r="M12" s="10">
        <f t="shared" si="1"/>
        <v>11.779121704415195</v>
      </c>
      <c r="N12" s="1">
        <f t="shared" si="2"/>
        <v>7.8599944661844345</v>
      </c>
    </row>
    <row r="13" spans="1:14">
      <c r="A13" s="12" t="s">
        <v>28</v>
      </c>
      <c r="B13" s="11">
        <v>3586</v>
      </c>
      <c r="C13" s="11">
        <v>610</v>
      </c>
      <c r="D13" s="11">
        <v>21</v>
      </c>
      <c r="E13" s="11">
        <v>40</v>
      </c>
      <c r="F13" s="11">
        <v>103</v>
      </c>
      <c r="G13" s="11">
        <v>297</v>
      </c>
      <c r="H13" s="11">
        <v>624</v>
      </c>
      <c r="I13" s="11">
        <v>3572</v>
      </c>
      <c r="J13" s="11">
        <v>2790</v>
      </c>
      <c r="K13" s="11">
        <v>321</v>
      </c>
      <c r="L13" s="10">
        <f t="shared" si="0"/>
        <v>78.10750279955208</v>
      </c>
      <c r="M13" s="10">
        <f t="shared" si="1"/>
        <v>12.905935050391937</v>
      </c>
      <c r="N13" s="1">
        <f t="shared" si="2"/>
        <v>8.98656215005599</v>
      </c>
    </row>
    <row r="14" spans="1:14">
      <c r="A14" s="12" t="s">
        <v>7</v>
      </c>
      <c r="B14" s="11">
        <v>9314</v>
      </c>
      <c r="C14" s="11">
        <v>1396</v>
      </c>
      <c r="D14" s="11">
        <v>80</v>
      </c>
      <c r="E14" s="11">
        <v>182</v>
      </c>
      <c r="F14" s="11">
        <v>484</v>
      </c>
      <c r="G14" s="11">
        <v>966</v>
      </c>
      <c r="H14" s="11">
        <v>2182</v>
      </c>
      <c r="I14" s="11">
        <v>8528</v>
      </c>
      <c r="J14" s="11">
        <v>4914</v>
      </c>
      <c r="K14" s="11">
        <v>1902</v>
      </c>
      <c r="L14" s="10">
        <f t="shared" si="0"/>
        <v>57.621951219512191</v>
      </c>
      <c r="M14" s="10">
        <f t="shared" si="1"/>
        <v>20.075046904315197</v>
      </c>
      <c r="N14" s="1">
        <f t="shared" si="2"/>
        <v>22.303001876172608</v>
      </c>
    </row>
    <row r="15" spans="1:14">
      <c r="A15" s="12" t="s">
        <v>8</v>
      </c>
      <c r="B15" s="11">
        <v>3831</v>
      </c>
      <c r="C15" s="11">
        <v>1978</v>
      </c>
      <c r="D15" s="11">
        <v>113</v>
      </c>
      <c r="E15" s="11">
        <v>198</v>
      </c>
      <c r="F15" s="11">
        <v>297</v>
      </c>
      <c r="G15" s="11">
        <v>554</v>
      </c>
      <c r="H15" s="11">
        <v>1306</v>
      </c>
      <c r="I15" s="11">
        <v>4503</v>
      </c>
      <c r="J15" s="11">
        <v>2428</v>
      </c>
      <c r="K15" s="11">
        <v>913</v>
      </c>
      <c r="L15" s="10">
        <f t="shared" si="0"/>
        <v>53.919609149455916</v>
      </c>
      <c r="M15" s="10">
        <f t="shared" si="1"/>
        <v>25.805018876304686</v>
      </c>
      <c r="N15" s="1">
        <f t="shared" si="2"/>
        <v>20.275371974239395</v>
      </c>
    </row>
    <row r="16" spans="1:14">
      <c r="A16" s="12" t="s">
        <v>29</v>
      </c>
      <c r="B16" s="11">
        <v>37772</v>
      </c>
      <c r="C16" s="11">
        <v>7314</v>
      </c>
      <c r="D16" s="11">
        <v>368</v>
      </c>
      <c r="E16" s="11">
        <v>872</v>
      </c>
      <c r="F16" s="11">
        <v>1931</v>
      </c>
      <c r="G16" s="11">
        <v>4176</v>
      </c>
      <c r="H16" s="11">
        <v>8314</v>
      </c>
      <c r="I16" s="11">
        <v>36772</v>
      </c>
      <c r="J16" s="11">
        <v>24338</v>
      </c>
      <c r="K16" s="11">
        <v>5087</v>
      </c>
      <c r="L16" s="10">
        <f t="shared" si="0"/>
        <v>66.1862286522354</v>
      </c>
      <c r="M16" s="10">
        <f t="shared" si="1"/>
        <v>19.97987599260307</v>
      </c>
      <c r="N16" s="1">
        <f t="shared" si="2"/>
        <v>13.833895355161536</v>
      </c>
    </row>
    <row r="17" spans="1:14">
      <c r="A17" s="12" t="s">
        <v>11</v>
      </c>
      <c r="B17" s="11">
        <v>2056</v>
      </c>
      <c r="C17" s="11">
        <v>557</v>
      </c>
      <c r="D17" s="11">
        <v>34</v>
      </c>
      <c r="E17" s="11">
        <v>55</v>
      </c>
      <c r="F17" s="11">
        <v>119</v>
      </c>
      <c r="G17" s="11">
        <v>228</v>
      </c>
      <c r="H17" s="11">
        <v>420</v>
      </c>
      <c r="I17" s="11">
        <v>2193</v>
      </c>
      <c r="J17" s="11">
        <v>1370</v>
      </c>
      <c r="K17" s="11">
        <v>387</v>
      </c>
      <c r="L17" s="10">
        <f t="shared" si="0"/>
        <v>62.471500227998177</v>
      </c>
      <c r="M17" s="10">
        <f t="shared" si="1"/>
        <v>19.881440948472413</v>
      </c>
      <c r="N17" s="1">
        <f t="shared" si="2"/>
        <v>17.647058823529413</v>
      </c>
    </row>
    <row r="18" spans="1:14">
      <c r="A18" s="12">
        <v>504</v>
      </c>
      <c r="B18" s="11">
        <v>2821</v>
      </c>
      <c r="C18" s="11">
        <v>253</v>
      </c>
      <c r="D18" s="11">
        <v>0</v>
      </c>
      <c r="E18" s="11">
        <v>15</v>
      </c>
      <c r="F18" s="11">
        <v>57</v>
      </c>
      <c r="G18" s="11">
        <v>220</v>
      </c>
      <c r="H18" s="11">
        <v>350</v>
      </c>
      <c r="I18" s="11">
        <v>2724</v>
      </c>
      <c r="J18" s="11">
        <v>2127</v>
      </c>
      <c r="K18" s="11">
        <v>305</v>
      </c>
      <c r="L18" s="10">
        <f t="shared" si="0"/>
        <v>78.083700440528631</v>
      </c>
      <c r="M18" s="10">
        <f t="shared" si="1"/>
        <v>10.719530102790015</v>
      </c>
      <c r="N18" s="1">
        <f t="shared" si="2"/>
        <v>11.19676945668135</v>
      </c>
    </row>
    <row r="19" spans="1:14">
      <c r="A19" s="12" t="s">
        <v>9</v>
      </c>
      <c r="B19" s="11">
        <v>38928</v>
      </c>
      <c r="C19" s="11">
        <v>7060</v>
      </c>
      <c r="D19" s="11">
        <v>356</v>
      </c>
      <c r="E19" s="11">
        <v>625</v>
      </c>
      <c r="F19" s="11">
        <v>1188</v>
      </c>
      <c r="G19" s="11">
        <v>2397</v>
      </c>
      <c r="H19" s="11">
        <v>7226</v>
      </c>
      <c r="I19" s="11">
        <v>38762</v>
      </c>
      <c r="J19" s="11">
        <v>31286</v>
      </c>
      <c r="K19" s="11">
        <v>2910</v>
      </c>
      <c r="L19" s="10">
        <f t="shared" si="0"/>
        <v>80.713069501057731</v>
      </c>
      <c r="M19" s="10">
        <f t="shared" si="1"/>
        <v>11.779577937154945</v>
      </c>
      <c r="N19" s="1">
        <f t="shared" si="2"/>
        <v>7.5073525617873171</v>
      </c>
    </row>
    <row r="20" spans="1:14">
      <c r="A20" s="12" t="s">
        <v>10</v>
      </c>
      <c r="B20" s="11">
        <v>40522</v>
      </c>
      <c r="C20" s="11">
        <v>7605</v>
      </c>
      <c r="D20" s="11">
        <v>411</v>
      </c>
      <c r="E20" s="11">
        <v>738</v>
      </c>
      <c r="F20" s="11">
        <v>1542</v>
      </c>
      <c r="G20" s="11">
        <v>3389</v>
      </c>
      <c r="H20" s="11">
        <v>8431</v>
      </c>
      <c r="I20" s="11">
        <v>39696</v>
      </c>
      <c r="J20" s="11">
        <v>29266</v>
      </c>
      <c r="K20" s="11">
        <v>4350</v>
      </c>
      <c r="L20" s="10">
        <f t="shared" si="0"/>
        <v>73.72531237404273</v>
      </c>
      <c r="M20" s="10">
        <f t="shared" si="1"/>
        <v>15.316404675534059</v>
      </c>
      <c r="N20" s="1">
        <f t="shared" si="2"/>
        <v>10.958282950423216</v>
      </c>
    </row>
  </sheetData>
  <mergeCells count="1">
    <mergeCell ref="D3:G3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"/>
  <sheetViews>
    <sheetView zoomScale="90" zoomScaleNormal="90" zoomScalePageLayoutView="90" workbookViewId="0">
      <selection activeCell="A3" sqref="A3"/>
    </sheetView>
  </sheetViews>
  <sheetFormatPr baseColWidth="10" defaultColWidth="8.83203125" defaultRowHeight="13" x14ac:dyDescent="0"/>
  <cols>
    <col min="1" max="1" width="23.5" style="92" customWidth="1"/>
    <col min="2" max="13" width="8.83203125" style="92" customWidth="1"/>
    <col min="14" max="14" width="8.83203125" style="92"/>
    <col min="15" max="15" width="8.83203125" style="92" customWidth="1"/>
    <col min="16" max="16384" width="8.83203125" style="92"/>
  </cols>
  <sheetData>
    <row r="1" spans="1:15">
      <c r="A1" s="91" t="s">
        <v>60</v>
      </c>
    </row>
    <row r="3" spans="1:15">
      <c r="B3" s="9"/>
      <c r="C3" s="9"/>
      <c r="D3" s="101" t="s">
        <v>15</v>
      </c>
      <c r="E3" s="102"/>
      <c r="F3" s="102"/>
      <c r="G3" s="104"/>
      <c r="H3" s="103"/>
      <c r="I3" s="9"/>
      <c r="J3" s="9"/>
      <c r="K3" s="9"/>
      <c r="L3" s="9"/>
      <c r="M3" s="7"/>
      <c r="N3" s="7"/>
      <c r="O3" s="7"/>
    </row>
    <row r="4" spans="1:15" ht="44">
      <c r="A4" s="6" t="s">
        <v>27</v>
      </c>
      <c r="B4" s="95" t="s">
        <v>16</v>
      </c>
      <c r="C4" s="95" t="s">
        <v>17</v>
      </c>
      <c r="D4" s="96" t="s">
        <v>18</v>
      </c>
      <c r="E4" s="97" t="s">
        <v>19</v>
      </c>
      <c r="F4" s="97" t="s">
        <v>20</v>
      </c>
      <c r="G4" s="97" t="s">
        <v>21</v>
      </c>
      <c r="H4" s="98" t="s">
        <v>30</v>
      </c>
      <c r="I4" s="95" t="s">
        <v>22</v>
      </c>
      <c r="J4" s="95" t="s">
        <v>23</v>
      </c>
      <c r="K4" s="95" t="s">
        <v>0</v>
      </c>
      <c r="L4" s="95" t="s">
        <v>24</v>
      </c>
      <c r="M4" s="8" t="s">
        <v>64</v>
      </c>
      <c r="N4" s="8" t="s">
        <v>25</v>
      </c>
      <c r="O4" s="8" t="s">
        <v>26</v>
      </c>
    </row>
    <row r="5" spans="1:15">
      <c r="A5" s="99" t="s">
        <v>1</v>
      </c>
      <c r="B5" s="100">
        <v>80834</v>
      </c>
      <c r="C5" s="100">
        <v>15599</v>
      </c>
      <c r="D5" s="100">
        <v>730</v>
      </c>
      <c r="E5" s="100">
        <v>1542</v>
      </c>
      <c r="F5" s="100">
        <v>2864</v>
      </c>
      <c r="G5" s="100">
        <v>5419</v>
      </c>
      <c r="H5" s="100">
        <v>4200</v>
      </c>
      <c r="I5" s="100">
        <v>14674</v>
      </c>
      <c r="J5" s="100">
        <v>81759</v>
      </c>
      <c r="K5" s="100">
        <v>64520</v>
      </c>
      <c r="L5" s="100">
        <v>2484</v>
      </c>
      <c r="M5" s="10">
        <f>IF(J5=0,"n/a",K5/J5*100)</f>
        <v>78.914859526168371</v>
      </c>
      <c r="N5" s="10">
        <f>IF(J5=0,"n/a",(D5+E5+F5+G5+H5)/J5*100)</f>
        <v>18.046942844212868</v>
      </c>
      <c r="O5" s="1">
        <f>IF(J5=0,"n/a",L5/J5*100)</f>
        <v>3.0381976296187574</v>
      </c>
    </row>
    <row r="6" spans="1:15">
      <c r="A6" s="99" t="s">
        <v>2</v>
      </c>
      <c r="B6" s="100">
        <v>1681</v>
      </c>
      <c r="C6" s="100">
        <v>362</v>
      </c>
      <c r="D6" s="100">
        <v>37</v>
      </c>
      <c r="E6" s="100">
        <v>72</v>
      </c>
      <c r="F6" s="100">
        <v>139</v>
      </c>
      <c r="G6" s="100">
        <v>203</v>
      </c>
      <c r="H6" s="100">
        <v>146</v>
      </c>
      <c r="I6" s="100">
        <v>423</v>
      </c>
      <c r="J6" s="100">
        <v>1620</v>
      </c>
      <c r="K6" s="100">
        <v>917</v>
      </c>
      <c r="L6" s="100">
        <v>106</v>
      </c>
      <c r="M6" s="10">
        <f t="shared" ref="M6:M20" si="0">IF(J6=0,"n/a",K6/J6*100)</f>
        <v>56.604938271604944</v>
      </c>
      <c r="N6" s="10">
        <f t="shared" ref="N6:N20" si="1">IF(J6=0,"n/a",(D6+E6+F6+G6+H6)/J6*100)</f>
        <v>36.851851851851855</v>
      </c>
      <c r="O6" s="1">
        <f t="shared" ref="O6:O20" si="2">IF(J6=0,"n/a",L6/J6*100)</f>
        <v>6.5432098765432105</v>
      </c>
    </row>
    <row r="7" spans="1:15">
      <c r="A7" s="99" t="s">
        <v>3</v>
      </c>
      <c r="B7" s="100">
        <v>6118</v>
      </c>
      <c r="C7" s="100">
        <v>1677</v>
      </c>
      <c r="D7" s="100">
        <v>55</v>
      </c>
      <c r="E7" s="100">
        <v>109</v>
      </c>
      <c r="F7" s="100">
        <v>152</v>
      </c>
      <c r="G7" s="100">
        <v>319</v>
      </c>
      <c r="H7" s="100">
        <v>239</v>
      </c>
      <c r="I7" s="100">
        <v>1230</v>
      </c>
      <c r="J7" s="100">
        <v>6565</v>
      </c>
      <c r="K7" s="100">
        <v>5529</v>
      </c>
      <c r="L7" s="100">
        <v>162</v>
      </c>
      <c r="M7" s="10">
        <f t="shared" si="0"/>
        <v>84.219345011424224</v>
      </c>
      <c r="N7" s="10">
        <f t="shared" si="1"/>
        <v>13.313023610053312</v>
      </c>
      <c r="O7" s="1">
        <f t="shared" si="2"/>
        <v>2.4676313785224675</v>
      </c>
    </row>
    <row r="8" spans="1:15">
      <c r="A8" s="99" t="s">
        <v>12</v>
      </c>
      <c r="B8" s="100">
        <v>5594</v>
      </c>
      <c r="C8" s="100">
        <v>1399</v>
      </c>
      <c r="D8" s="100">
        <v>47</v>
      </c>
      <c r="E8" s="100">
        <v>85</v>
      </c>
      <c r="F8" s="100">
        <v>118</v>
      </c>
      <c r="G8" s="100">
        <v>256</v>
      </c>
      <c r="H8" s="100">
        <v>185</v>
      </c>
      <c r="I8" s="100">
        <v>1056</v>
      </c>
      <c r="J8" s="100">
        <v>5937</v>
      </c>
      <c r="K8" s="100">
        <v>5111</v>
      </c>
      <c r="L8" s="100">
        <v>135</v>
      </c>
      <c r="M8" s="10">
        <f t="shared" si="0"/>
        <v>86.087249452585482</v>
      </c>
      <c r="N8" s="10">
        <f t="shared" si="1"/>
        <v>11.638874852619168</v>
      </c>
      <c r="O8" s="1">
        <f t="shared" si="2"/>
        <v>2.2738756947953513</v>
      </c>
    </row>
    <row r="9" spans="1:15">
      <c r="A9" s="99" t="s">
        <v>13</v>
      </c>
      <c r="B9" s="100">
        <v>524</v>
      </c>
      <c r="C9" s="100">
        <v>278</v>
      </c>
      <c r="D9" s="100">
        <v>8</v>
      </c>
      <c r="E9" s="100">
        <v>24</v>
      </c>
      <c r="F9" s="100">
        <v>34</v>
      </c>
      <c r="G9" s="100">
        <v>63</v>
      </c>
      <c r="H9" s="100">
        <v>54</v>
      </c>
      <c r="I9" s="100">
        <v>174</v>
      </c>
      <c r="J9" s="100">
        <v>628</v>
      </c>
      <c r="K9" s="100">
        <v>418</v>
      </c>
      <c r="L9" s="100">
        <v>27</v>
      </c>
      <c r="M9" s="10">
        <f t="shared" si="0"/>
        <v>66.560509554140125</v>
      </c>
      <c r="N9" s="10">
        <f t="shared" si="1"/>
        <v>29.140127388535031</v>
      </c>
      <c r="O9" s="1">
        <f t="shared" si="2"/>
        <v>4.2993630573248405</v>
      </c>
    </row>
    <row r="10" spans="1:15">
      <c r="A10" s="99" t="s">
        <v>4</v>
      </c>
      <c r="B10" s="100">
        <v>4030</v>
      </c>
      <c r="C10" s="100">
        <v>1179</v>
      </c>
      <c r="D10" s="100">
        <v>59</v>
      </c>
      <c r="E10" s="100">
        <v>110</v>
      </c>
      <c r="F10" s="100">
        <v>209</v>
      </c>
      <c r="G10" s="100">
        <v>406</v>
      </c>
      <c r="H10" s="100">
        <v>302</v>
      </c>
      <c r="I10" s="100">
        <v>1192</v>
      </c>
      <c r="J10" s="100">
        <v>4017</v>
      </c>
      <c r="K10" s="100">
        <v>2742</v>
      </c>
      <c r="L10" s="100">
        <v>189</v>
      </c>
      <c r="M10" s="10">
        <f t="shared" si="0"/>
        <v>68.259895444361462</v>
      </c>
      <c r="N10" s="10">
        <f t="shared" si="1"/>
        <v>27.035100821508589</v>
      </c>
      <c r="O10" s="1">
        <f t="shared" si="2"/>
        <v>4.7050037341299475</v>
      </c>
    </row>
    <row r="11" spans="1:15">
      <c r="A11" s="99" t="s">
        <v>5</v>
      </c>
      <c r="B11" s="100">
        <v>11459</v>
      </c>
      <c r="C11" s="100">
        <v>3293</v>
      </c>
      <c r="D11" s="100">
        <v>171</v>
      </c>
      <c r="E11" s="100">
        <v>342</v>
      </c>
      <c r="F11" s="100">
        <v>584</v>
      </c>
      <c r="G11" s="100">
        <v>1086</v>
      </c>
      <c r="H11" s="100">
        <v>941</v>
      </c>
      <c r="I11" s="100">
        <v>2571</v>
      </c>
      <c r="J11" s="100">
        <v>12181</v>
      </c>
      <c r="K11" s="100">
        <v>8580</v>
      </c>
      <c r="L11" s="100">
        <v>477</v>
      </c>
      <c r="M11" s="10">
        <f t="shared" si="0"/>
        <v>70.437566702241199</v>
      </c>
      <c r="N11" s="10">
        <f t="shared" si="1"/>
        <v>25.646498645431411</v>
      </c>
      <c r="O11" s="1">
        <f t="shared" si="2"/>
        <v>3.9159346523273948</v>
      </c>
    </row>
    <row r="12" spans="1:15">
      <c r="A12" s="99" t="s">
        <v>6</v>
      </c>
      <c r="B12" s="100">
        <v>54382</v>
      </c>
      <c r="C12" s="100">
        <v>8485</v>
      </c>
      <c r="D12" s="100">
        <v>384</v>
      </c>
      <c r="E12" s="100">
        <v>857</v>
      </c>
      <c r="F12" s="100">
        <v>1666</v>
      </c>
      <c r="G12" s="100">
        <v>3225</v>
      </c>
      <c r="H12" s="100">
        <v>2375</v>
      </c>
      <c r="I12" s="100">
        <v>8718</v>
      </c>
      <c r="J12" s="100">
        <v>54149</v>
      </c>
      <c r="K12" s="100">
        <v>44209</v>
      </c>
      <c r="L12" s="100">
        <v>1433</v>
      </c>
      <c r="M12" s="10">
        <f t="shared" si="0"/>
        <v>81.643243642541876</v>
      </c>
      <c r="N12" s="10">
        <f t="shared" si="1"/>
        <v>15.710354761860792</v>
      </c>
      <c r="O12" s="1">
        <f t="shared" si="2"/>
        <v>2.6464015955973332</v>
      </c>
    </row>
    <row r="13" spans="1:15">
      <c r="A13" s="99" t="s">
        <v>28</v>
      </c>
      <c r="B13" s="100">
        <v>3061</v>
      </c>
      <c r="C13" s="100">
        <v>511</v>
      </c>
      <c r="D13" s="100">
        <v>8</v>
      </c>
      <c r="E13" s="100">
        <v>32</v>
      </c>
      <c r="F13" s="100">
        <v>97</v>
      </c>
      <c r="G13" s="100">
        <v>179</v>
      </c>
      <c r="H13" s="100">
        <v>195</v>
      </c>
      <c r="I13" s="100">
        <v>411</v>
      </c>
      <c r="J13" s="100">
        <v>3161</v>
      </c>
      <c r="K13" s="100">
        <v>2536</v>
      </c>
      <c r="L13" s="100">
        <v>114</v>
      </c>
      <c r="M13" s="10">
        <f t="shared" si="0"/>
        <v>80.22777602024675</v>
      </c>
      <c r="N13" s="10">
        <f t="shared" si="1"/>
        <v>16.165770325846253</v>
      </c>
      <c r="O13" s="1">
        <f t="shared" si="2"/>
        <v>3.6064536539069914</v>
      </c>
    </row>
    <row r="14" spans="1:15">
      <c r="A14" s="99" t="s">
        <v>7</v>
      </c>
      <c r="B14" s="100">
        <v>9525</v>
      </c>
      <c r="C14" s="100">
        <v>1598</v>
      </c>
      <c r="D14" s="100">
        <v>82</v>
      </c>
      <c r="E14" s="100">
        <v>235</v>
      </c>
      <c r="F14" s="100">
        <v>473</v>
      </c>
      <c r="G14" s="100">
        <v>889</v>
      </c>
      <c r="H14" s="100">
        <v>808</v>
      </c>
      <c r="I14" s="100">
        <v>1965</v>
      </c>
      <c r="J14" s="100">
        <v>9158</v>
      </c>
      <c r="K14" s="100">
        <v>5741</v>
      </c>
      <c r="L14" s="100">
        <v>930</v>
      </c>
      <c r="M14" s="10">
        <f t="shared" si="0"/>
        <v>62.688359903909152</v>
      </c>
      <c r="N14" s="10">
        <f t="shared" si="1"/>
        <v>27.15658440707578</v>
      </c>
      <c r="O14" s="1">
        <f t="shared" si="2"/>
        <v>10.155055689015068</v>
      </c>
    </row>
    <row r="15" spans="1:15">
      <c r="A15" s="99" t="s">
        <v>8</v>
      </c>
      <c r="B15" s="100">
        <v>3724</v>
      </c>
      <c r="C15" s="100">
        <v>2106</v>
      </c>
      <c r="D15" s="100">
        <v>108</v>
      </c>
      <c r="E15" s="100">
        <v>214</v>
      </c>
      <c r="F15" s="100">
        <v>317</v>
      </c>
      <c r="G15" s="100">
        <v>528</v>
      </c>
      <c r="H15" s="100">
        <v>455</v>
      </c>
      <c r="I15" s="100">
        <v>1198</v>
      </c>
      <c r="J15" s="100">
        <v>4632</v>
      </c>
      <c r="K15" s="100">
        <v>2767</v>
      </c>
      <c r="L15" s="100">
        <v>243</v>
      </c>
      <c r="M15" s="10">
        <f t="shared" si="0"/>
        <v>59.736614853195171</v>
      </c>
      <c r="N15" s="10">
        <f t="shared" si="1"/>
        <v>35.017271157167528</v>
      </c>
      <c r="O15" s="1">
        <f t="shared" si="2"/>
        <v>5.2461139896373057</v>
      </c>
    </row>
    <row r="16" spans="1:15">
      <c r="A16" s="99" t="s">
        <v>29</v>
      </c>
      <c r="B16" s="100">
        <v>36961</v>
      </c>
      <c r="C16" s="100">
        <v>7737</v>
      </c>
      <c r="D16" s="100">
        <v>346</v>
      </c>
      <c r="E16" s="100">
        <v>937</v>
      </c>
      <c r="F16" s="100">
        <v>1917</v>
      </c>
      <c r="G16" s="100">
        <v>3670</v>
      </c>
      <c r="H16" s="100">
        <v>3173</v>
      </c>
      <c r="I16" s="100">
        <v>7350</v>
      </c>
      <c r="J16" s="100">
        <v>37348</v>
      </c>
      <c r="K16" s="100">
        <v>25641</v>
      </c>
      <c r="L16" s="100">
        <v>1664</v>
      </c>
      <c r="M16" s="10">
        <f t="shared" si="0"/>
        <v>68.654278676234341</v>
      </c>
      <c r="N16" s="10">
        <f t="shared" si="1"/>
        <v>26.890328799400237</v>
      </c>
      <c r="O16" s="1">
        <f t="shared" si="2"/>
        <v>4.4553925243654282</v>
      </c>
    </row>
    <row r="17" spans="1:15">
      <c r="A17" s="99" t="s">
        <v>11</v>
      </c>
      <c r="B17" s="100">
        <v>1832</v>
      </c>
      <c r="C17" s="100">
        <v>602</v>
      </c>
      <c r="D17" s="100">
        <v>22</v>
      </c>
      <c r="E17" s="100">
        <v>45</v>
      </c>
      <c r="F17" s="100">
        <v>109</v>
      </c>
      <c r="G17" s="100">
        <v>184</v>
      </c>
      <c r="H17" s="100">
        <v>164</v>
      </c>
      <c r="I17" s="100">
        <v>346</v>
      </c>
      <c r="J17" s="100">
        <v>2088</v>
      </c>
      <c r="K17" s="100">
        <v>1445</v>
      </c>
      <c r="L17" s="100">
        <v>119</v>
      </c>
      <c r="M17" s="10">
        <f t="shared" si="0"/>
        <v>69.20498084291188</v>
      </c>
      <c r="N17" s="10">
        <f t="shared" si="1"/>
        <v>25.095785440613028</v>
      </c>
      <c r="O17" s="1">
        <f t="shared" si="2"/>
        <v>5.6992337164750957</v>
      </c>
    </row>
    <row r="18" spans="1:15">
      <c r="A18" s="99">
        <v>504</v>
      </c>
      <c r="B18" s="100">
        <v>2129</v>
      </c>
      <c r="C18" s="100">
        <v>161</v>
      </c>
      <c r="D18" s="100">
        <v>0</v>
      </c>
      <c r="E18" s="100">
        <v>0</v>
      </c>
      <c r="F18" s="100">
        <v>46</v>
      </c>
      <c r="G18" s="100">
        <v>122</v>
      </c>
      <c r="H18" s="100">
        <v>130</v>
      </c>
      <c r="I18" s="100">
        <v>160</v>
      </c>
      <c r="J18" s="100">
        <v>2130</v>
      </c>
      <c r="K18" s="100">
        <v>1754</v>
      </c>
      <c r="L18" s="100">
        <v>78</v>
      </c>
      <c r="M18" s="10">
        <f t="shared" si="0"/>
        <v>82.347417840375599</v>
      </c>
      <c r="N18" s="10">
        <f t="shared" si="1"/>
        <v>13.990610328638498</v>
      </c>
      <c r="O18" s="1">
        <f t="shared" si="2"/>
        <v>3.6619718309859155</v>
      </c>
    </row>
    <row r="19" spans="1:15">
      <c r="A19" s="99" t="s">
        <v>9</v>
      </c>
      <c r="B19" s="100">
        <v>39396</v>
      </c>
      <c r="C19" s="100">
        <v>7517</v>
      </c>
      <c r="D19" s="100">
        <v>320</v>
      </c>
      <c r="E19" s="100">
        <v>690</v>
      </c>
      <c r="F19" s="100">
        <v>1265</v>
      </c>
      <c r="G19" s="100">
        <v>2254</v>
      </c>
      <c r="H19" s="100">
        <v>1643</v>
      </c>
      <c r="I19" s="100">
        <v>6818</v>
      </c>
      <c r="J19" s="100">
        <v>40095</v>
      </c>
      <c r="K19" s="100">
        <v>32883</v>
      </c>
      <c r="L19" s="100">
        <v>1040</v>
      </c>
      <c r="M19" s="10">
        <f t="shared" si="0"/>
        <v>82.01271979049757</v>
      </c>
      <c r="N19" s="10">
        <f t="shared" si="1"/>
        <v>15.393440578625764</v>
      </c>
      <c r="O19" s="1">
        <f t="shared" si="2"/>
        <v>2.5938396308766678</v>
      </c>
    </row>
    <row r="20" spans="1:15">
      <c r="A20" s="99" t="s">
        <v>10</v>
      </c>
      <c r="B20" s="100">
        <v>41438</v>
      </c>
      <c r="C20" s="100">
        <v>8082</v>
      </c>
      <c r="D20" s="100">
        <v>410</v>
      </c>
      <c r="E20" s="100">
        <v>852</v>
      </c>
      <c r="F20" s="100">
        <v>1599</v>
      </c>
      <c r="G20" s="100">
        <v>3165</v>
      </c>
      <c r="H20" s="100">
        <v>2557</v>
      </c>
      <c r="I20" s="100">
        <v>7856</v>
      </c>
      <c r="J20" s="100">
        <v>41664</v>
      </c>
      <c r="K20" s="100">
        <v>31637</v>
      </c>
      <c r="L20" s="100">
        <v>1444</v>
      </c>
      <c r="M20" s="10">
        <f t="shared" si="0"/>
        <v>75.933659754224266</v>
      </c>
      <c r="N20" s="10">
        <f t="shared" si="1"/>
        <v>20.600518433179722</v>
      </c>
      <c r="O20" s="1">
        <f t="shared" si="2"/>
        <v>3.4658218125960061</v>
      </c>
    </row>
  </sheetData>
  <mergeCells count="1">
    <mergeCell ref="D3:H3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3"/>
  <sheetViews>
    <sheetView zoomScale="90" zoomScaleNormal="90" zoomScalePageLayoutView="90" workbookViewId="0">
      <selection activeCell="A5" sqref="A5"/>
    </sheetView>
  </sheetViews>
  <sheetFormatPr baseColWidth="10" defaultColWidth="8.83203125" defaultRowHeight="11" x14ac:dyDescent="0"/>
  <cols>
    <col min="1" max="1" width="17.33203125" style="17" customWidth="1"/>
    <col min="2" max="3" width="5.33203125" style="17" bestFit="1" customWidth="1"/>
    <col min="4" max="7" width="5.5" style="17" customWidth="1"/>
    <col min="8" max="8" width="3.5" style="17" bestFit="1" customWidth="1"/>
    <col min="9" max="12" width="4.5" style="17" bestFit="1" customWidth="1"/>
    <col min="13" max="13" width="4.6640625" style="17" bestFit="1" customWidth="1"/>
    <col min="14" max="14" width="4.5" style="17" bestFit="1" customWidth="1"/>
    <col min="15" max="15" width="5.5" style="17" bestFit="1" customWidth="1"/>
    <col min="16" max="17" width="4.5" style="17" bestFit="1" customWidth="1"/>
    <col min="18" max="19" width="5.5" style="17" bestFit="1" customWidth="1"/>
    <col min="20" max="20" width="6.83203125" style="17" customWidth="1"/>
    <col min="21" max="21" width="5.83203125" style="17" customWidth="1"/>
    <col min="22" max="23" width="5.33203125" style="17" customWidth="1"/>
    <col min="24" max="24" width="5.5" style="17" bestFit="1" customWidth="1"/>
    <col min="25" max="25" width="5.5" style="17" customWidth="1"/>
    <col min="26" max="26" width="9.83203125" style="17" customWidth="1"/>
    <col min="27" max="27" width="5.33203125" style="17" bestFit="1" customWidth="1"/>
    <col min="28" max="28" width="5.83203125" style="17" bestFit="1" customWidth="1"/>
    <col min="29" max="29" width="5.1640625" style="17" customWidth="1"/>
    <col min="30" max="30" width="5.33203125" style="17" bestFit="1" customWidth="1"/>
    <col min="31" max="31" width="7.83203125" style="17" customWidth="1"/>
    <col min="32" max="32" width="11" style="17" customWidth="1"/>
    <col min="33" max="33" width="7.33203125" style="17" customWidth="1"/>
    <col min="34" max="34" width="8.5" style="17" customWidth="1"/>
    <col min="35" max="35" width="7.1640625" style="17" bestFit="1" customWidth="1"/>
    <col min="36" max="256" width="8.83203125" style="17"/>
    <col min="257" max="257" width="17.33203125" style="17" customWidth="1"/>
    <col min="258" max="259" width="5.33203125" style="17" bestFit="1" customWidth="1"/>
    <col min="260" max="263" width="5.5" style="17" customWidth="1"/>
    <col min="264" max="264" width="3.5" style="17" bestFit="1" customWidth="1"/>
    <col min="265" max="270" width="4.5" style="17" bestFit="1" customWidth="1"/>
    <col min="271" max="271" width="5.5" style="17" bestFit="1" customWidth="1"/>
    <col min="272" max="273" width="4.5" style="17" bestFit="1" customWidth="1"/>
    <col min="274" max="275" width="5.5" style="17" bestFit="1" customWidth="1"/>
    <col min="276" max="276" width="6.83203125" style="17" customWidth="1"/>
    <col min="277" max="277" width="5.83203125" style="17" customWidth="1"/>
    <col min="278" max="279" width="5.33203125" style="17" customWidth="1"/>
    <col min="280" max="280" width="5.5" style="17" bestFit="1" customWidth="1"/>
    <col min="281" max="281" width="5.5" style="17" customWidth="1"/>
    <col min="282" max="282" width="9.83203125" style="17" customWidth="1"/>
    <col min="283" max="283" width="5.33203125" style="17" bestFit="1" customWidth="1"/>
    <col min="284" max="284" width="5.83203125" style="17" bestFit="1" customWidth="1"/>
    <col min="285" max="285" width="5.1640625" style="17" customWidth="1"/>
    <col min="286" max="286" width="5.33203125" style="17" bestFit="1" customWidth="1"/>
    <col min="287" max="287" width="7.83203125" style="17" customWidth="1"/>
    <col min="288" max="288" width="11" style="17" customWidth="1"/>
    <col min="289" max="289" width="7.33203125" style="17" customWidth="1"/>
    <col min="290" max="290" width="8.5" style="17" customWidth="1"/>
    <col min="291" max="291" width="7.1640625" style="17" bestFit="1" customWidth="1"/>
    <col min="292" max="512" width="8.83203125" style="17"/>
    <col min="513" max="513" width="17.33203125" style="17" customWidth="1"/>
    <col min="514" max="515" width="5.33203125" style="17" bestFit="1" customWidth="1"/>
    <col min="516" max="519" width="5.5" style="17" customWidth="1"/>
    <col min="520" max="520" width="3.5" style="17" bestFit="1" customWidth="1"/>
    <col min="521" max="526" width="4.5" style="17" bestFit="1" customWidth="1"/>
    <col min="527" max="527" width="5.5" style="17" bestFit="1" customWidth="1"/>
    <col min="528" max="529" width="4.5" style="17" bestFit="1" customWidth="1"/>
    <col min="530" max="531" width="5.5" style="17" bestFit="1" customWidth="1"/>
    <col min="532" max="532" width="6.83203125" style="17" customWidth="1"/>
    <col min="533" max="533" width="5.83203125" style="17" customWidth="1"/>
    <col min="534" max="535" width="5.33203125" style="17" customWidth="1"/>
    <col min="536" max="536" width="5.5" style="17" bestFit="1" customWidth="1"/>
    <col min="537" max="537" width="5.5" style="17" customWidth="1"/>
    <col min="538" max="538" width="9.83203125" style="17" customWidth="1"/>
    <col min="539" max="539" width="5.33203125" style="17" bestFit="1" customWidth="1"/>
    <col min="540" max="540" width="5.83203125" style="17" bestFit="1" customWidth="1"/>
    <col min="541" max="541" width="5.1640625" style="17" customWidth="1"/>
    <col min="542" max="542" width="5.33203125" style="17" bestFit="1" customWidth="1"/>
    <col min="543" max="543" width="7.83203125" style="17" customWidth="1"/>
    <col min="544" max="544" width="11" style="17" customWidth="1"/>
    <col min="545" max="545" width="7.33203125" style="17" customWidth="1"/>
    <col min="546" max="546" width="8.5" style="17" customWidth="1"/>
    <col min="547" max="547" width="7.1640625" style="17" bestFit="1" customWidth="1"/>
    <col min="548" max="768" width="8.83203125" style="17"/>
    <col min="769" max="769" width="17.33203125" style="17" customWidth="1"/>
    <col min="770" max="771" width="5.33203125" style="17" bestFit="1" customWidth="1"/>
    <col min="772" max="775" width="5.5" style="17" customWidth="1"/>
    <col min="776" max="776" width="3.5" style="17" bestFit="1" customWidth="1"/>
    <col min="777" max="782" width="4.5" style="17" bestFit="1" customWidth="1"/>
    <col min="783" max="783" width="5.5" style="17" bestFit="1" customWidth="1"/>
    <col min="784" max="785" width="4.5" style="17" bestFit="1" customWidth="1"/>
    <col min="786" max="787" width="5.5" style="17" bestFit="1" customWidth="1"/>
    <col min="788" max="788" width="6.83203125" style="17" customWidth="1"/>
    <col min="789" max="789" width="5.83203125" style="17" customWidth="1"/>
    <col min="790" max="791" width="5.33203125" style="17" customWidth="1"/>
    <col min="792" max="792" width="5.5" style="17" bestFit="1" customWidth="1"/>
    <col min="793" max="793" width="5.5" style="17" customWidth="1"/>
    <col min="794" max="794" width="9.83203125" style="17" customWidth="1"/>
    <col min="795" max="795" width="5.33203125" style="17" bestFit="1" customWidth="1"/>
    <col min="796" max="796" width="5.83203125" style="17" bestFit="1" customWidth="1"/>
    <col min="797" max="797" width="5.1640625" style="17" customWidth="1"/>
    <col min="798" max="798" width="5.33203125" style="17" bestFit="1" customWidth="1"/>
    <col min="799" max="799" width="7.83203125" style="17" customWidth="1"/>
    <col min="800" max="800" width="11" style="17" customWidth="1"/>
    <col min="801" max="801" width="7.33203125" style="17" customWidth="1"/>
    <col min="802" max="802" width="8.5" style="17" customWidth="1"/>
    <col min="803" max="803" width="7.1640625" style="17" bestFit="1" customWidth="1"/>
    <col min="804" max="1024" width="8.83203125" style="17"/>
    <col min="1025" max="1025" width="17.33203125" style="17" customWidth="1"/>
    <col min="1026" max="1027" width="5.33203125" style="17" bestFit="1" customWidth="1"/>
    <col min="1028" max="1031" width="5.5" style="17" customWidth="1"/>
    <col min="1032" max="1032" width="3.5" style="17" bestFit="1" customWidth="1"/>
    <col min="1033" max="1038" width="4.5" style="17" bestFit="1" customWidth="1"/>
    <col min="1039" max="1039" width="5.5" style="17" bestFit="1" customWidth="1"/>
    <col min="1040" max="1041" width="4.5" style="17" bestFit="1" customWidth="1"/>
    <col min="1042" max="1043" width="5.5" style="17" bestFit="1" customWidth="1"/>
    <col min="1044" max="1044" width="6.83203125" style="17" customWidth="1"/>
    <col min="1045" max="1045" width="5.83203125" style="17" customWidth="1"/>
    <col min="1046" max="1047" width="5.33203125" style="17" customWidth="1"/>
    <col min="1048" max="1048" width="5.5" style="17" bestFit="1" customWidth="1"/>
    <col min="1049" max="1049" width="5.5" style="17" customWidth="1"/>
    <col min="1050" max="1050" width="9.83203125" style="17" customWidth="1"/>
    <col min="1051" max="1051" width="5.33203125" style="17" bestFit="1" customWidth="1"/>
    <col min="1052" max="1052" width="5.83203125" style="17" bestFit="1" customWidth="1"/>
    <col min="1053" max="1053" width="5.1640625" style="17" customWidth="1"/>
    <col min="1054" max="1054" width="5.33203125" style="17" bestFit="1" customWidth="1"/>
    <col min="1055" max="1055" width="7.83203125" style="17" customWidth="1"/>
    <col min="1056" max="1056" width="11" style="17" customWidth="1"/>
    <col min="1057" max="1057" width="7.33203125" style="17" customWidth="1"/>
    <col min="1058" max="1058" width="8.5" style="17" customWidth="1"/>
    <col min="1059" max="1059" width="7.1640625" style="17" bestFit="1" customWidth="1"/>
    <col min="1060" max="1280" width="8.83203125" style="17"/>
    <col min="1281" max="1281" width="17.33203125" style="17" customWidth="1"/>
    <col min="1282" max="1283" width="5.33203125" style="17" bestFit="1" customWidth="1"/>
    <col min="1284" max="1287" width="5.5" style="17" customWidth="1"/>
    <col min="1288" max="1288" width="3.5" style="17" bestFit="1" customWidth="1"/>
    <col min="1289" max="1294" width="4.5" style="17" bestFit="1" customWidth="1"/>
    <col min="1295" max="1295" width="5.5" style="17" bestFit="1" customWidth="1"/>
    <col min="1296" max="1297" width="4.5" style="17" bestFit="1" customWidth="1"/>
    <col min="1298" max="1299" width="5.5" style="17" bestFit="1" customWidth="1"/>
    <col min="1300" max="1300" width="6.83203125" style="17" customWidth="1"/>
    <col min="1301" max="1301" width="5.83203125" style="17" customWidth="1"/>
    <col min="1302" max="1303" width="5.33203125" style="17" customWidth="1"/>
    <col min="1304" max="1304" width="5.5" style="17" bestFit="1" customWidth="1"/>
    <col min="1305" max="1305" width="5.5" style="17" customWidth="1"/>
    <col min="1306" max="1306" width="9.83203125" style="17" customWidth="1"/>
    <col min="1307" max="1307" width="5.33203125" style="17" bestFit="1" customWidth="1"/>
    <col min="1308" max="1308" width="5.83203125" style="17" bestFit="1" customWidth="1"/>
    <col min="1309" max="1309" width="5.1640625" style="17" customWidth="1"/>
    <col min="1310" max="1310" width="5.33203125" style="17" bestFit="1" customWidth="1"/>
    <col min="1311" max="1311" width="7.83203125" style="17" customWidth="1"/>
    <col min="1312" max="1312" width="11" style="17" customWidth="1"/>
    <col min="1313" max="1313" width="7.33203125" style="17" customWidth="1"/>
    <col min="1314" max="1314" width="8.5" style="17" customWidth="1"/>
    <col min="1315" max="1315" width="7.1640625" style="17" bestFit="1" customWidth="1"/>
    <col min="1316" max="1536" width="8.83203125" style="17"/>
    <col min="1537" max="1537" width="17.33203125" style="17" customWidth="1"/>
    <col min="1538" max="1539" width="5.33203125" style="17" bestFit="1" customWidth="1"/>
    <col min="1540" max="1543" width="5.5" style="17" customWidth="1"/>
    <col min="1544" max="1544" width="3.5" style="17" bestFit="1" customWidth="1"/>
    <col min="1545" max="1550" width="4.5" style="17" bestFit="1" customWidth="1"/>
    <col min="1551" max="1551" width="5.5" style="17" bestFit="1" customWidth="1"/>
    <col min="1552" max="1553" width="4.5" style="17" bestFit="1" customWidth="1"/>
    <col min="1554" max="1555" width="5.5" style="17" bestFit="1" customWidth="1"/>
    <col min="1556" max="1556" width="6.83203125" style="17" customWidth="1"/>
    <col min="1557" max="1557" width="5.83203125" style="17" customWidth="1"/>
    <col min="1558" max="1559" width="5.33203125" style="17" customWidth="1"/>
    <col min="1560" max="1560" width="5.5" style="17" bestFit="1" customWidth="1"/>
    <col min="1561" max="1561" width="5.5" style="17" customWidth="1"/>
    <col min="1562" max="1562" width="9.83203125" style="17" customWidth="1"/>
    <col min="1563" max="1563" width="5.33203125" style="17" bestFit="1" customWidth="1"/>
    <col min="1564" max="1564" width="5.83203125" style="17" bestFit="1" customWidth="1"/>
    <col min="1565" max="1565" width="5.1640625" style="17" customWidth="1"/>
    <col min="1566" max="1566" width="5.33203125" style="17" bestFit="1" customWidth="1"/>
    <col min="1567" max="1567" width="7.83203125" style="17" customWidth="1"/>
    <col min="1568" max="1568" width="11" style="17" customWidth="1"/>
    <col min="1569" max="1569" width="7.33203125" style="17" customWidth="1"/>
    <col min="1570" max="1570" width="8.5" style="17" customWidth="1"/>
    <col min="1571" max="1571" width="7.1640625" style="17" bestFit="1" customWidth="1"/>
    <col min="1572" max="1792" width="8.83203125" style="17"/>
    <col min="1793" max="1793" width="17.33203125" style="17" customWidth="1"/>
    <col min="1794" max="1795" width="5.33203125" style="17" bestFit="1" customWidth="1"/>
    <col min="1796" max="1799" width="5.5" style="17" customWidth="1"/>
    <col min="1800" max="1800" width="3.5" style="17" bestFit="1" customWidth="1"/>
    <col min="1801" max="1806" width="4.5" style="17" bestFit="1" customWidth="1"/>
    <col min="1807" max="1807" width="5.5" style="17" bestFit="1" customWidth="1"/>
    <col min="1808" max="1809" width="4.5" style="17" bestFit="1" customWidth="1"/>
    <col min="1810" max="1811" width="5.5" style="17" bestFit="1" customWidth="1"/>
    <col min="1812" max="1812" width="6.83203125" style="17" customWidth="1"/>
    <col min="1813" max="1813" width="5.83203125" style="17" customWidth="1"/>
    <col min="1814" max="1815" width="5.33203125" style="17" customWidth="1"/>
    <col min="1816" max="1816" width="5.5" style="17" bestFit="1" customWidth="1"/>
    <col min="1817" max="1817" width="5.5" style="17" customWidth="1"/>
    <col min="1818" max="1818" width="9.83203125" style="17" customWidth="1"/>
    <col min="1819" max="1819" width="5.33203125" style="17" bestFit="1" customWidth="1"/>
    <col min="1820" max="1820" width="5.83203125" style="17" bestFit="1" customWidth="1"/>
    <col min="1821" max="1821" width="5.1640625" style="17" customWidth="1"/>
    <col min="1822" max="1822" width="5.33203125" style="17" bestFit="1" customWidth="1"/>
    <col min="1823" max="1823" width="7.83203125" style="17" customWidth="1"/>
    <col min="1824" max="1824" width="11" style="17" customWidth="1"/>
    <col min="1825" max="1825" width="7.33203125" style="17" customWidth="1"/>
    <col min="1826" max="1826" width="8.5" style="17" customWidth="1"/>
    <col min="1827" max="1827" width="7.1640625" style="17" bestFit="1" customWidth="1"/>
    <col min="1828" max="2048" width="8.83203125" style="17"/>
    <col min="2049" max="2049" width="17.33203125" style="17" customWidth="1"/>
    <col min="2050" max="2051" width="5.33203125" style="17" bestFit="1" customWidth="1"/>
    <col min="2052" max="2055" width="5.5" style="17" customWidth="1"/>
    <col min="2056" max="2056" width="3.5" style="17" bestFit="1" customWidth="1"/>
    <col min="2057" max="2062" width="4.5" style="17" bestFit="1" customWidth="1"/>
    <col min="2063" max="2063" width="5.5" style="17" bestFit="1" customWidth="1"/>
    <col min="2064" max="2065" width="4.5" style="17" bestFit="1" customWidth="1"/>
    <col min="2066" max="2067" width="5.5" style="17" bestFit="1" customWidth="1"/>
    <col min="2068" max="2068" width="6.83203125" style="17" customWidth="1"/>
    <col min="2069" max="2069" width="5.83203125" style="17" customWidth="1"/>
    <col min="2070" max="2071" width="5.33203125" style="17" customWidth="1"/>
    <col min="2072" max="2072" width="5.5" style="17" bestFit="1" customWidth="1"/>
    <col min="2073" max="2073" width="5.5" style="17" customWidth="1"/>
    <col min="2074" max="2074" width="9.83203125" style="17" customWidth="1"/>
    <col min="2075" max="2075" width="5.33203125" style="17" bestFit="1" customWidth="1"/>
    <col min="2076" max="2076" width="5.83203125" style="17" bestFit="1" customWidth="1"/>
    <col min="2077" max="2077" width="5.1640625" style="17" customWidth="1"/>
    <col min="2078" max="2078" width="5.33203125" style="17" bestFit="1" customWidth="1"/>
    <col min="2079" max="2079" width="7.83203125" style="17" customWidth="1"/>
    <col min="2080" max="2080" width="11" style="17" customWidth="1"/>
    <col min="2081" max="2081" width="7.33203125" style="17" customWidth="1"/>
    <col min="2082" max="2082" width="8.5" style="17" customWidth="1"/>
    <col min="2083" max="2083" width="7.1640625" style="17" bestFit="1" customWidth="1"/>
    <col min="2084" max="2304" width="8.83203125" style="17"/>
    <col min="2305" max="2305" width="17.33203125" style="17" customWidth="1"/>
    <col min="2306" max="2307" width="5.33203125" style="17" bestFit="1" customWidth="1"/>
    <col min="2308" max="2311" width="5.5" style="17" customWidth="1"/>
    <col min="2312" max="2312" width="3.5" style="17" bestFit="1" customWidth="1"/>
    <col min="2313" max="2318" width="4.5" style="17" bestFit="1" customWidth="1"/>
    <col min="2319" max="2319" width="5.5" style="17" bestFit="1" customWidth="1"/>
    <col min="2320" max="2321" width="4.5" style="17" bestFit="1" customWidth="1"/>
    <col min="2322" max="2323" width="5.5" style="17" bestFit="1" customWidth="1"/>
    <col min="2324" max="2324" width="6.83203125" style="17" customWidth="1"/>
    <col min="2325" max="2325" width="5.83203125" style="17" customWidth="1"/>
    <col min="2326" max="2327" width="5.33203125" style="17" customWidth="1"/>
    <col min="2328" max="2328" width="5.5" style="17" bestFit="1" customWidth="1"/>
    <col min="2329" max="2329" width="5.5" style="17" customWidth="1"/>
    <col min="2330" max="2330" width="9.83203125" style="17" customWidth="1"/>
    <col min="2331" max="2331" width="5.33203125" style="17" bestFit="1" customWidth="1"/>
    <col min="2332" max="2332" width="5.83203125" style="17" bestFit="1" customWidth="1"/>
    <col min="2333" max="2333" width="5.1640625" style="17" customWidth="1"/>
    <col min="2334" max="2334" width="5.33203125" style="17" bestFit="1" customWidth="1"/>
    <col min="2335" max="2335" width="7.83203125" style="17" customWidth="1"/>
    <col min="2336" max="2336" width="11" style="17" customWidth="1"/>
    <col min="2337" max="2337" width="7.33203125" style="17" customWidth="1"/>
    <col min="2338" max="2338" width="8.5" style="17" customWidth="1"/>
    <col min="2339" max="2339" width="7.1640625" style="17" bestFit="1" customWidth="1"/>
    <col min="2340" max="2560" width="8.83203125" style="17"/>
    <col min="2561" max="2561" width="17.33203125" style="17" customWidth="1"/>
    <col min="2562" max="2563" width="5.33203125" style="17" bestFit="1" customWidth="1"/>
    <col min="2564" max="2567" width="5.5" style="17" customWidth="1"/>
    <col min="2568" max="2568" width="3.5" style="17" bestFit="1" customWidth="1"/>
    <col min="2569" max="2574" width="4.5" style="17" bestFit="1" customWidth="1"/>
    <col min="2575" max="2575" width="5.5" style="17" bestFit="1" customWidth="1"/>
    <col min="2576" max="2577" width="4.5" style="17" bestFit="1" customWidth="1"/>
    <col min="2578" max="2579" width="5.5" style="17" bestFit="1" customWidth="1"/>
    <col min="2580" max="2580" width="6.83203125" style="17" customWidth="1"/>
    <col min="2581" max="2581" width="5.83203125" style="17" customWidth="1"/>
    <col min="2582" max="2583" width="5.33203125" style="17" customWidth="1"/>
    <col min="2584" max="2584" width="5.5" style="17" bestFit="1" customWidth="1"/>
    <col min="2585" max="2585" width="5.5" style="17" customWidth="1"/>
    <col min="2586" max="2586" width="9.83203125" style="17" customWidth="1"/>
    <col min="2587" max="2587" width="5.33203125" style="17" bestFit="1" customWidth="1"/>
    <col min="2588" max="2588" width="5.83203125" style="17" bestFit="1" customWidth="1"/>
    <col min="2589" max="2589" width="5.1640625" style="17" customWidth="1"/>
    <col min="2590" max="2590" width="5.33203125" style="17" bestFit="1" customWidth="1"/>
    <col min="2591" max="2591" width="7.83203125" style="17" customWidth="1"/>
    <col min="2592" max="2592" width="11" style="17" customWidth="1"/>
    <col min="2593" max="2593" width="7.33203125" style="17" customWidth="1"/>
    <col min="2594" max="2594" width="8.5" style="17" customWidth="1"/>
    <col min="2595" max="2595" width="7.1640625" style="17" bestFit="1" customWidth="1"/>
    <col min="2596" max="2816" width="8.83203125" style="17"/>
    <col min="2817" max="2817" width="17.33203125" style="17" customWidth="1"/>
    <col min="2818" max="2819" width="5.33203125" style="17" bestFit="1" customWidth="1"/>
    <col min="2820" max="2823" width="5.5" style="17" customWidth="1"/>
    <col min="2824" max="2824" width="3.5" style="17" bestFit="1" customWidth="1"/>
    <col min="2825" max="2830" width="4.5" style="17" bestFit="1" customWidth="1"/>
    <col min="2831" max="2831" width="5.5" style="17" bestFit="1" customWidth="1"/>
    <col min="2832" max="2833" width="4.5" style="17" bestFit="1" customWidth="1"/>
    <col min="2834" max="2835" width="5.5" style="17" bestFit="1" customWidth="1"/>
    <col min="2836" max="2836" width="6.83203125" style="17" customWidth="1"/>
    <col min="2837" max="2837" width="5.83203125" style="17" customWidth="1"/>
    <col min="2838" max="2839" width="5.33203125" style="17" customWidth="1"/>
    <col min="2840" max="2840" width="5.5" style="17" bestFit="1" customWidth="1"/>
    <col min="2841" max="2841" width="5.5" style="17" customWidth="1"/>
    <col min="2842" max="2842" width="9.83203125" style="17" customWidth="1"/>
    <col min="2843" max="2843" width="5.33203125" style="17" bestFit="1" customWidth="1"/>
    <col min="2844" max="2844" width="5.83203125" style="17" bestFit="1" customWidth="1"/>
    <col min="2845" max="2845" width="5.1640625" style="17" customWidth="1"/>
    <col min="2846" max="2846" width="5.33203125" style="17" bestFit="1" customWidth="1"/>
    <col min="2847" max="2847" width="7.83203125" style="17" customWidth="1"/>
    <col min="2848" max="2848" width="11" style="17" customWidth="1"/>
    <col min="2849" max="2849" width="7.33203125" style="17" customWidth="1"/>
    <col min="2850" max="2850" width="8.5" style="17" customWidth="1"/>
    <col min="2851" max="2851" width="7.1640625" style="17" bestFit="1" customWidth="1"/>
    <col min="2852" max="3072" width="8.83203125" style="17"/>
    <col min="3073" max="3073" width="17.33203125" style="17" customWidth="1"/>
    <col min="3074" max="3075" width="5.33203125" style="17" bestFit="1" customWidth="1"/>
    <col min="3076" max="3079" width="5.5" style="17" customWidth="1"/>
    <col min="3080" max="3080" width="3.5" style="17" bestFit="1" customWidth="1"/>
    <col min="3081" max="3086" width="4.5" style="17" bestFit="1" customWidth="1"/>
    <col min="3087" max="3087" width="5.5" style="17" bestFit="1" customWidth="1"/>
    <col min="3088" max="3089" width="4.5" style="17" bestFit="1" customWidth="1"/>
    <col min="3090" max="3091" width="5.5" style="17" bestFit="1" customWidth="1"/>
    <col min="3092" max="3092" width="6.83203125" style="17" customWidth="1"/>
    <col min="3093" max="3093" width="5.83203125" style="17" customWidth="1"/>
    <col min="3094" max="3095" width="5.33203125" style="17" customWidth="1"/>
    <col min="3096" max="3096" width="5.5" style="17" bestFit="1" customWidth="1"/>
    <col min="3097" max="3097" width="5.5" style="17" customWidth="1"/>
    <col min="3098" max="3098" width="9.83203125" style="17" customWidth="1"/>
    <col min="3099" max="3099" width="5.33203125" style="17" bestFit="1" customWidth="1"/>
    <col min="3100" max="3100" width="5.83203125" style="17" bestFit="1" customWidth="1"/>
    <col min="3101" max="3101" width="5.1640625" style="17" customWidth="1"/>
    <col min="3102" max="3102" width="5.33203125" style="17" bestFit="1" customWidth="1"/>
    <col min="3103" max="3103" width="7.83203125" style="17" customWidth="1"/>
    <col min="3104" max="3104" width="11" style="17" customWidth="1"/>
    <col min="3105" max="3105" width="7.33203125" style="17" customWidth="1"/>
    <col min="3106" max="3106" width="8.5" style="17" customWidth="1"/>
    <col min="3107" max="3107" width="7.1640625" style="17" bestFit="1" customWidth="1"/>
    <col min="3108" max="3328" width="8.83203125" style="17"/>
    <col min="3329" max="3329" width="17.33203125" style="17" customWidth="1"/>
    <col min="3330" max="3331" width="5.33203125" style="17" bestFit="1" customWidth="1"/>
    <col min="3332" max="3335" width="5.5" style="17" customWidth="1"/>
    <col min="3336" max="3336" width="3.5" style="17" bestFit="1" customWidth="1"/>
    <col min="3337" max="3342" width="4.5" style="17" bestFit="1" customWidth="1"/>
    <col min="3343" max="3343" width="5.5" style="17" bestFit="1" customWidth="1"/>
    <col min="3344" max="3345" width="4.5" style="17" bestFit="1" customWidth="1"/>
    <col min="3346" max="3347" width="5.5" style="17" bestFit="1" customWidth="1"/>
    <col min="3348" max="3348" width="6.83203125" style="17" customWidth="1"/>
    <col min="3349" max="3349" width="5.83203125" style="17" customWidth="1"/>
    <col min="3350" max="3351" width="5.33203125" style="17" customWidth="1"/>
    <col min="3352" max="3352" width="5.5" style="17" bestFit="1" customWidth="1"/>
    <col min="3353" max="3353" width="5.5" style="17" customWidth="1"/>
    <col min="3354" max="3354" width="9.83203125" style="17" customWidth="1"/>
    <col min="3355" max="3355" width="5.33203125" style="17" bestFit="1" customWidth="1"/>
    <col min="3356" max="3356" width="5.83203125" style="17" bestFit="1" customWidth="1"/>
    <col min="3357" max="3357" width="5.1640625" style="17" customWidth="1"/>
    <col min="3358" max="3358" width="5.33203125" style="17" bestFit="1" customWidth="1"/>
    <col min="3359" max="3359" width="7.83203125" style="17" customWidth="1"/>
    <col min="3360" max="3360" width="11" style="17" customWidth="1"/>
    <col min="3361" max="3361" width="7.33203125" style="17" customWidth="1"/>
    <col min="3362" max="3362" width="8.5" style="17" customWidth="1"/>
    <col min="3363" max="3363" width="7.1640625" style="17" bestFit="1" customWidth="1"/>
    <col min="3364" max="3584" width="8.83203125" style="17"/>
    <col min="3585" max="3585" width="17.33203125" style="17" customWidth="1"/>
    <col min="3586" max="3587" width="5.33203125" style="17" bestFit="1" customWidth="1"/>
    <col min="3588" max="3591" width="5.5" style="17" customWidth="1"/>
    <col min="3592" max="3592" width="3.5" style="17" bestFit="1" customWidth="1"/>
    <col min="3593" max="3598" width="4.5" style="17" bestFit="1" customWidth="1"/>
    <col min="3599" max="3599" width="5.5" style="17" bestFit="1" customWidth="1"/>
    <col min="3600" max="3601" width="4.5" style="17" bestFit="1" customWidth="1"/>
    <col min="3602" max="3603" width="5.5" style="17" bestFit="1" customWidth="1"/>
    <col min="3604" max="3604" width="6.83203125" style="17" customWidth="1"/>
    <col min="3605" max="3605" width="5.83203125" style="17" customWidth="1"/>
    <col min="3606" max="3607" width="5.33203125" style="17" customWidth="1"/>
    <col min="3608" max="3608" width="5.5" style="17" bestFit="1" customWidth="1"/>
    <col min="3609" max="3609" width="5.5" style="17" customWidth="1"/>
    <col min="3610" max="3610" width="9.83203125" style="17" customWidth="1"/>
    <col min="3611" max="3611" width="5.33203125" style="17" bestFit="1" customWidth="1"/>
    <col min="3612" max="3612" width="5.83203125" style="17" bestFit="1" customWidth="1"/>
    <col min="3613" max="3613" width="5.1640625" style="17" customWidth="1"/>
    <col min="3614" max="3614" width="5.33203125" style="17" bestFit="1" customWidth="1"/>
    <col min="3615" max="3615" width="7.83203125" style="17" customWidth="1"/>
    <col min="3616" max="3616" width="11" style="17" customWidth="1"/>
    <col min="3617" max="3617" width="7.33203125" style="17" customWidth="1"/>
    <col min="3618" max="3618" width="8.5" style="17" customWidth="1"/>
    <col min="3619" max="3619" width="7.1640625" style="17" bestFit="1" customWidth="1"/>
    <col min="3620" max="3840" width="8.83203125" style="17"/>
    <col min="3841" max="3841" width="17.33203125" style="17" customWidth="1"/>
    <col min="3842" max="3843" width="5.33203125" style="17" bestFit="1" customWidth="1"/>
    <col min="3844" max="3847" width="5.5" style="17" customWidth="1"/>
    <col min="3848" max="3848" width="3.5" style="17" bestFit="1" customWidth="1"/>
    <col min="3849" max="3854" width="4.5" style="17" bestFit="1" customWidth="1"/>
    <col min="3855" max="3855" width="5.5" style="17" bestFit="1" customWidth="1"/>
    <col min="3856" max="3857" width="4.5" style="17" bestFit="1" customWidth="1"/>
    <col min="3858" max="3859" width="5.5" style="17" bestFit="1" customWidth="1"/>
    <col min="3860" max="3860" width="6.83203125" style="17" customWidth="1"/>
    <col min="3861" max="3861" width="5.83203125" style="17" customWidth="1"/>
    <col min="3862" max="3863" width="5.33203125" style="17" customWidth="1"/>
    <col min="3864" max="3864" width="5.5" style="17" bestFit="1" customWidth="1"/>
    <col min="3865" max="3865" width="5.5" style="17" customWidth="1"/>
    <col min="3866" max="3866" width="9.83203125" style="17" customWidth="1"/>
    <col min="3867" max="3867" width="5.33203125" style="17" bestFit="1" customWidth="1"/>
    <col min="3868" max="3868" width="5.83203125" style="17" bestFit="1" customWidth="1"/>
    <col min="3869" max="3869" width="5.1640625" style="17" customWidth="1"/>
    <col min="3870" max="3870" width="5.33203125" style="17" bestFit="1" customWidth="1"/>
    <col min="3871" max="3871" width="7.83203125" style="17" customWidth="1"/>
    <col min="3872" max="3872" width="11" style="17" customWidth="1"/>
    <col min="3873" max="3873" width="7.33203125" style="17" customWidth="1"/>
    <col min="3874" max="3874" width="8.5" style="17" customWidth="1"/>
    <col min="3875" max="3875" width="7.1640625" style="17" bestFit="1" customWidth="1"/>
    <col min="3876" max="4096" width="8.83203125" style="17"/>
    <col min="4097" max="4097" width="17.33203125" style="17" customWidth="1"/>
    <col min="4098" max="4099" width="5.33203125" style="17" bestFit="1" customWidth="1"/>
    <col min="4100" max="4103" width="5.5" style="17" customWidth="1"/>
    <col min="4104" max="4104" width="3.5" style="17" bestFit="1" customWidth="1"/>
    <col min="4105" max="4110" width="4.5" style="17" bestFit="1" customWidth="1"/>
    <col min="4111" max="4111" width="5.5" style="17" bestFit="1" customWidth="1"/>
    <col min="4112" max="4113" width="4.5" style="17" bestFit="1" customWidth="1"/>
    <col min="4114" max="4115" width="5.5" style="17" bestFit="1" customWidth="1"/>
    <col min="4116" max="4116" width="6.83203125" style="17" customWidth="1"/>
    <col min="4117" max="4117" width="5.83203125" style="17" customWidth="1"/>
    <col min="4118" max="4119" width="5.33203125" style="17" customWidth="1"/>
    <col min="4120" max="4120" width="5.5" style="17" bestFit="1" customWidth="1"/>
    <col min="4121" max="4121" width="5.5" style="17" customWidth="1"/>
    <col min="4122" max="4122" width="9.83203125" style="17" customWidth="1"/>
    <col min="4123" max="4123" width="5.33203125" style="17" bestFit="1" customWidth="1"/>
    <col min="4124" max="4124" width="5.83203125" style="17" bestFit="1" customWidth="1"/>
    <col min="4125" max="4125" width="5.1640625" style="17" customWidth="1"/>
    <col min="4126" max="4126" width="5.33203125" style="17" bestFit="1" customWidth="1"/>
    <col min="4127" max="4127" width="7.83203125" style="17" customWidth="1"/>
    <col min="4128" max="4128" width="11" style="17" customWidth="1"/>
    <col min="4129" max="4129" width="7.33203125" style="17" customWidth="1"/>
    <col min="4130" max="4130" width="8.5" style="17" customWidth="1"/>
    <col min="4131" max="4131" width="7.1640625" style="17" bestFit="1" customWidth="1"/>
    <col min="4132" max="4352" width="8.83203125" style="17"/>
    <col min="4353" max="4353" width="17.33203125" style="17" customWidth="1"/>
    <col min="4354" max="4355" width="5.33203125" style="17" bestFit="1" customWidth="1"/>
    <col min="4356" max="4359" width="5.5" style="17" customWidth="1"/>
    <col min="4360" max="4360" width="3.5" style="17" bestFit="1" customWidth="1"/>
    <col min="4361" max="4366" width="4.5" style="17" bestFit="1" customWidth="1"/>
    <col min="4367" max="4367" width="5.5" style="17" bestFit="1" customWidth="1"/>
    <col min="4368" max="4369" width="4.5" style="17" bestFit="1" customWidth="1"/>
    <col min="4370" max="4371" width="5.5" style="17" bestFit="1" customWidth="1"/>
    <col min="4372" max="4372" width="6.83203125" style="17" customWidth="1"/>
    <col min="4373" max="4373" width="5.83203125" style="17" customWidth="1"/>
    <col min="4374" max="4375" width="5.33203125" style="17" customWidth="1"/>
    <col min="4376" max="4376" width="5.5" style="17" bestFit="1" customWidth="1"/>
    <col min="4377" max="4377" width="5.5" style="17" customWidth="1"/>
    <col min="4378" max="4378" width="9.83203125" style="17" customWidth="1"/>
    <col min="4379" max="4379" width="5.33203125" style="17" bestFit="1" customWidth="1"/>
    <col min="4380" max="4380" width="5.83203125" style="17" bestFit="1" customWidth="1"/>
    <col min="4381" max="4381" width="5.1640625" style="17" customWidth="1"/>
    <col min="4382" max="4382" width="5.33203125" style="17" bestFit="1" customWidth="1"/>
    <col min="4383" max="4383" width="7.83203125" style="17" customWidth="1"/>
    <col min="4384" max="4384" width="11" style="17" customWidth="1"/>
    <col min="4385" max="4385" width="7.33203125" style="17" customWidth="1"/>
    <col min="4386" max="4386" width="8.5" style="17" customWidth="1"/>
    <col min="4387" max="4387" width="7.1640625" style="17" bestFit="1" customWidth="1"/>
    <col min="4388" max="4608" width="8.83203125" style="17"/>
    <col min="4609" max="4609" width="17.33203125" style="17" customWidth="1"/>
    <col min="4610" max="4611" width="5.33203125" style="17" bestFit="1" customWidth="1"/>
    <col min="4612" max="4615" width="5.5" style="17" customWidth="1"/>
    <col min="4616" max="4616" width="3.5" style="17" bestFit="1" customWidth="1"/>
    <col min="4617" max="4622" width="4.5" style="17" bestFit="1" customWidth="1"/>
    <col min="4623" max="4623" width="5.5" style="17" bestFit="1" customWidth="1"/>
    <col min="4624" max="4625" width="4.5" style="17" bestFit="1" customWidth="1"/>
    <col min="4626" max="4627" width="5.5" style="17" bestFit="1" customWidth="1"/>
    <col min="4628" max="4628" width="6.83203125" style="17" customWidth="1"/>
    <col min="4629" max="4629" width="5.83203125" style="17" customWidth="1"/>
    <col min="4630" max="4631" width="5.33203125" style="17" customWidth="1"/>
    <col min="4632" max="4632" width="5.5" style="17" bestFit="1" customWidth="1"/>
    <col min="4633" max="4633" width="5.5" style="17" customWidth="1"/>
    <col min="4634" max="4634" width="9.83203125" style="17" customWidth="1"/>
    <col min="4635" max="4635" width="5.33203125" style="17" bestFit="1" customWidth="1"/>
    <col min="4636" max="4636" width="5.83203125" style="17" bestFit="1" customWidth="1"/>
    <col min="4637" max="4637" width="5.1640625" style="17" customWidth="1"/>
    <col min="4638" max="4638" width="5.33203125" style="17" bestFit="1" customWidth="1"/>
    <col min="4639" max="4639" width="7.83203125" style="17" customWidth="1"/>
    <col min="4640" max="4640" width="11" style="17" customWidth="1"/>
    <col min="4641" max="4641" width="7.33203125" style="17" customWidth="1"/>
    <col min="4642" max="4642" width="8.5" style="17" customWidth="1"/>
    <col min="4643" max="4643" width="7.1640625" style="17" bestFit="1" customWidth="1"/>
    <col min="4644" max="4864" width="8.83203125" style="17"/>
    <col min="4865" max="4865" width="17.33203125" style="17" customWidth="1"/>
    <col min="4866" max="4867" width="5.33203125" style="17" bestFit="1" customWidth="1"/>
    <col min="4868" max="4871" width="5.5" style="17" customWidth="1"/>
    <col min="4872" max="4872" width="3.5" style="17" bestFit="1" customWidth="1"/>
    <col min="4873" max="4878" width="4.5" style="17" bestFit="1" customWidth="1"/>
    <col min="4879" max="4879" width="5.5" style="17" bestFit="1" customWidth="1"/>
    <col min="4880" max="4881" width="4.5" style="17" bestFit="1" customWidth="1"/>
    <col min="4882" max="4883" width="5.5" style="17" bestFit="1" customWidth="1"/>
    <col min="4884" max="4884" width="6.83203125" style="17" customWidth="1"/>
    <col min="4885" max="4885" width="5.83203125" style="17" customWidth="1"/>
    <col min="4886" max="4887" width="5.33203125" style="17" customWidth="1"/>
    <col min="4888" max="4888" width="5.5" style="17" bestFit="1" customWidth="1"/>
    <col min="4889" max="4889" width="5.5" style="17" customWidth="1"/>
    <col min="4890" max="4890" width="9.83203125" style="17" customWidth="1"/>
    <col min="4891" max="4891" width="5.33203125" style="17" bestFit="1" customWidth="1"/>
    <col min="4892" max="4892" width="5.83203125" style="17" bestFit="1" customWidth="1"/>
    <col min="4893" max="4893" width="5.1640625" style="17" customWidth="1"/>
    <col min="4894" max="4894" width="5.33203125" style="17" bestFit="1" customWidth="1"/>
    <col min="4895" max="4895" width="7.83203125" style="17" customWidth="1"/>
    <col min="4896" max="4896" width="11" style="17" customWidth="1"/>
    <col min="4897" max="4897" width="7.33203125" style="17" customWidth="1"/>
    <col min="4898" max="4898" width="8.5" style="17" customWidth="1"/>
    <col min="4899" max="4899" width="7.1640625" style="17" bestFit="1" customWidth="1"/>
    <col min="4900" max="5120" width="8.83203125" style="17"/>
    <col min="5121" max="5121" width="17.33203125" style="17" customWidth="1"/>
    <col min="5122" max="5123" width="5.33203125" style="17" bestFit="1" customWidth="1"/>
    <col min="5124" max="5127" width="5.5" style="17" customWidth="1"/>
    <col min="5128" max="5128" width="3.5" style="17" bestFit="1" customWidth="1"/>
    <col min="5129" max="5134" width="4.5" style="17" bestFit="1" customWidth="1"/>
    <col min="5135" max="5135" width="5.5" style="17" bestFit="1" customWidth="1"/>
    <col min="5136" max="5137" width="4.5" style="17" bestFit="1" customWidth="1"/>
    <col min="5138" max="5139" width="5.5" style="17" bestFit="1" customWidth="1"/>
    <col min="5140" max="5140" width="6.83203125" style="17" customWidth="1"/>
    <col min="5141" max="5141" width="5.83203125" style="17" customWidth="1"/>
    <col min="5142" max="5143" width="5.33203125" style="17" customWidth="1"/>
    <col min="5144" max="5144" width="5.5" style="17" bestFit="1" customWidth="1"/>
    <col min="5145" max="5145" width="5.5" style="17" customWidth="1"/>
    <col min="5146" max="5146" width="9.83203125" style="17" customWidth="1"/>
    <col min="5147" max="5147" width="5.33203125" style="17" bestFit="1" customWidth="1"/>
    <col min="5148" max="5148" width="5.83203125" style="17" bestFit="1" customWidth="1"/>
    <col min="5149" max="5149" width="5.1640625" style="17" customWidth="1"/>
    <col min="5150" max="5150" width="5.33203125" style="17" bestFit="1" customWidth="1"/>
    <col min="5151" max="5151" width="7.83203125" style="17" customWidth="1"/>
    <col min="5152" max="5152" width="11" style="17" customWidth="1"/>
    <col min="5153" max="5153" width="7.33203125" style="17" customWidth="1"/>
    <col min="5154" max="5154" width="8.5" style="17" customWidth="1"/>
    <col min="5155" max="5155" width="7.1640625" style="17" bestFit="1" customWidth="1"/>
    <col min="5156" max="5376" width="8.83203125" style="17"/>
    <col min="5377" max="5377" width="17.33203125" style="17" customWidth="1"/>
    <col min="5378" max="5379" width="5.33203125" style="17" bestFit="1" customWidth="1"/>
    <col min="5380" max="5383" width="5.5" style="17" customWidth="1"/>
    <col min="5384" max="5384" width="3.5" style="17" bestFit="1" customWidth="1"/>
    <col min="5385" max="5390" width="4.5" style="17" bestFit="1" customWidth="1"/>
    <col min="5391" max="5391" width="5.5" style="17" bestFit="1" customWidth="1"/>
    <col min="5392" max="5393" width="4.5" style="17" bestFit="1" customWidth="1"/>
    <col min="5394" max="5395" width="5.5" style="17" bestFit="1" customWidth="1"/>
    <col min="5396" max="5396" width="6.83203125" style="17" customWidth="1"/>
    <col min="5397" max="5397" width="5.83203125" style="17" customWidth="1"/>
    <col min="5398" max="5399" width="5.33203125" style="17" customWidth="1"/>
    <col min="5400" max="5400" width="5.5" style="17" bestFit="1" customWidth="1"/>
    <col min="5401" max="5401" width="5.5" style="17" customWidth="1"/>
    <col min="5402" max="5402" width="9.83203125" style="17" customWidth="1"/>
    <col min="5403" max="5403" width="5.33203125" style="17" bestFit="1" customWidth="1"/>
    <col min="5404" max="5404" width="5.83203125" style="17" bestFit="1" customWidth="1"/>
    <col min="5405" max="5405" width="5.1640625" style="17" customWidth="1"/>
    <col min="5406" max="5406" width="5.33203125" style="17" bestFit="1" customWidth="1"/>
    <col min="5407" max="5407" width="7.83203125" style="17" customWidth="1"/>
    <col min="5408" max="5408" width="11" style="17" customWidth="1"/>
    <col min="5409" max="5409" width="7.33203125" style="17" customWidth="1"/>
    <col min="5410" max="5410" width="8.5" style="17" customWidth="1"/>
    <col min="5411" max="5411" width="7.1640625" style="17" bestFit="1" customWidth="1"/>
    <col min="5412" max="5632" width="8.83203125" style="17"/>
    <col min="5633" max="5633" width="17.33203125" style="17" customWidth="1"/>
    <col min="5634" max="5635" width="5.33203125" style="17" bestFit="1" customWidth="1"/>
    <col min="5636" max="5639" width="5.5" style="17" customWidth="1"/>
    <col min="5640" max="5640" width="3.5" style="17" bestFit="1" customWidth="1"/>
    <col min="5641" max="5646" width="4.5" style="17" bestFit="1" customWidth="1"/>
    <col min="5647" max="5647" width="5.5" style="17" bestFit="1" customWidth="1"/>
    <col min="5648" max="5649" width="4.5" style="17" bestFit="1" customWidth="1"/>
    <col min="5650" max="5651" width="5.5" style="17" bestFit="1" customWidth="1"/>
    <col min="5652" max="5652" width="6.83203125" style="17" customWidth="1"/>
    <col min="5653" max="5653" width="5.83203125" style="17" customWidth="1"/>
    <col min="5654" max="5655" width="5.33203125" style="17" customWidth="1"/>
    <col min="5656" max="5656" width="5.5" style="17" bestFit="1" customWidth="1"/>
    <col min="5657" max="5657" width="5.5" style="17" customWidth="1"/>
    <col min="5658" max="5658" width="9.83203125" style="17" customWidth="1"/>
    <col min="5659" max="5659" width="5.33203125" style="17" bestFit="1" customWidth="1"/>
    <col min="5660" max="5660" width="5.83203125" style="17" bestFit="1" customWidth="1"/>
    <col min="5661" max="5661" width="5.1640625" style="17" customWidth="1"/>
    <col min="5662" max="5662" width="5.33203125" style="17" bestFit="1" customWidth="1"/>
    <col min="5663" max="5663" width="7.83203125" style="17" customWidth="1"/>
    <col min="5664" max="5664" width="11" style="17" customWidth="1"/>
    <col min="5665" max="5665" width="7.33203125" style="17" customWidth="1"/>
    <col min="5666" max="5666" width="8.5" style="17" customWidth="1"/>
    <col min="5667" max="5667" width="7.1640625" style="17" bestFit="1" customWidth="1"/>
    <col min="5668" max="5888" width="8.83203125" style="17"/>
    <col min="5889" max="5889" width="17.33203125" style="17" customWidth="1"/>
    <col min="5890" max="5891" width="5.33203125" style="17" bestFit="1" customWidth="1"/>
    <col min="5892" max="5895" width="5.5" style="17" customWidth="1"/>
    <col min="5896" max="5896" width="3.5" style="17" bestFit="1" customWidth="1"/>
    <col min="5897" max="5902" width="4.5" style="17" bestFit="1" customWidth="1"/>
    <col min="5903" max="5903" width="5.5" style="17" bestFit="1" customWidth="1"/>
    <col min="5904" max="5905" width="4.5" style="17" bestFit="1" customWidth="1"/>
    <col min="5906" max="5907" width="5.5" style="17" bestFit="1" customWidth="1"/>
    <col min="5908" max="5908" width="6.83203125" style="17" customWidth="1"/>
    <col min="5909" max="5909" width="5.83203125" style="17" customWidth="1"/>
    <col min="5910" max="5911" width="5.33203125" style="17" customWidth="1"/>
    <col min="5912" max="5912" width="5.5" style="17" bestFit="1" customWidth="1"/>
    <col min="5913" max="5913" width="5.5" style="17" customWidth="1"/>
    <col min="5914" max="5914" width="9.83203125" style="17" customWidth="1"/>
    <col min="5915" max="5915" width="5.33203125" style="17" bestFit="1" customWidth="1"/>
    <col min="5916" max="5916" width="5.83203125" style="17" bestFit="1" customWidth="1"/>
    <col min="5917" max="5917" width="5.1640625" style="17" customWidth="1"/>
    <col min="5918" max="5918" width="5.33203125" style="17" bestFit="1" customWidth="1"/>
    <col min="5919" max="5919" width="7.83203125" style="17" customWidth="1"/>
    <col min="5920" max="5920" width="11" style="17" customWidth="1"/>
    <col min="5921" max="5921" width="7.33203125" style="17" customWidth="1"/>
    <col min="5922" max="5922" width="8.5" style="17" customWidth="1"/>
    <col min="5923" max="5923" width="7.1640625" style="17" bestFit="1" customWidth="1"/>
    <col min="5924" max="6144" width="8.83203125" style="17"/>
    <col min="6145" max="6145" width="17.33203125" style="17" customWidth="1"/>
    <col min="6146" max="6147" width="5.33203125" style="17" bestFit="1" customWidth="1"/>
    <col min="6148" max="6151" width="5.5" style="17" customWidth="1"/>
    <col min="6152" max="6152" width="3.5" style="17" bestFit="1" customWidth="1"/>
    <col min="6153" max="6158" width="4.5" style="17" bestFit="1" customWidth="1"/>
    <col min="6159" max="6159" width="5.5" style="17" bestFit="1" customWidth="1"/>
    <col min="6160" max="6161" width="4.5" style="17" bestFit="1" customWidth="1"/>
    <col min="6162" max="6163" width="5.5" style="17" bestFit="1" customWidth="1"/>
    <col min="6164" max="6164" width="6.83203125" style="17" customWidth="1"/>
    <col min="6165" max="6165" width="5.83203125" style="17" customWidth="1"/>
    <col min="6166" max="6167" width="5.33203125" style="17" customWidth="1"/>
    <col min="6168" max="6168" width="5.5" style="17" bestFit="1" customWidth="1"/>
    <col min="6169" max="6169" width="5.5" style="17" customWidth="1"/>
    <col min="6170" max="6170" width="9.83203125" style="17" customWidth="1"/>
    <col min="6171" max="6171" width="5.33203125" style="17" bestFit="1" customWidth="1"/>
    <col min="6172" max="6172" width="5.83203125" style="17" bestFit="1" customWidth="1"/>
    <col min="6173" max="6173" width="5.1640625" style="17" customWidth="1"/>
    <col min="6174" max="6174" width="5.33203125" style="17" bestFit="1" customWidth="1"/>
    <col min="6175" max="6175" width="7.83203125" style="17" customWidth="1"/>
    <col min="6176" max="6176" width="11" style="17" customWidth="1"/>
    <col min="6177" max="6177" width="7.33203125" style="17" customWidth="1"/>
    <col min="6178" max="6178" width="8.5" style="17" customWidth="1"/>
    <col min="6179" max="6179" width="7.1640625" style="17" bestFit="1" customWidth="1"/>
    <col min="6180" max="6400" width="8.83203125" style="17"/>
    <col min="6401" max="6401" width="17.33203125" style="17" customWidth="1"/>
    <col min="6402" max="6403" width="5.33203125" style="17" bestFit="1" customWidth="1"/>
    <col min="6404" max="6407" width="5.5" style="17" customWidth="1"/>
    <col min="6408" max="6408" width="3.5" style="17" bestFit="1" customWidth="1"/>
    <col min="6409" max="6414" width="4.5" style="17" bestFit="1" customWidth="1"/>
    <col min="6415" max="6415" width="5.5" style="17" bestFit="1" customWidth="1"/>
    <col min="6416" max="6417" width="4.5" style="17" bestFit="1" customWidth="1"/>
    <col min="6418" max="6419" width="5.5" style="17" bestFit="1" customWidth="1"/>
    <col min="6420" max="6420" width="6.83203125" style="17" customWidth="1"/>
    <col min="6421" max="6421" width="5.83203125" style="17" customWidth="1"/>
    <col min="6422" max="6423" width="5.33203125" style="17" customWidth="1"/>
    <col min="6424" max="6424" width="5.5" style="17" bestFit="1" customWidth="1"/>
    <col min="6425" max="6425" width="5.5" style="17" customWidth="1"/>
    <col min="6426" max="6426" width="9.83203125" style="17" customWidth="1"/>
    <col min="6427" max="6427" width="5.33203125" style="17" bestFit="1" customWidth="1"/>
    <col min="6428" max="6428" width="5.83203125" style="17" bestFit="1" customWidth="1"/>
    <col min="6429" max="6429" width="5.1640625" style="17" customWidth="1"/>
    <col min="6430" max="6430" width="5.33203125" style="17" bestFit="1" customWidth="1"/>
    <col min="6431" max="6431" width="7.83203125" style="17" customWidth="1"/>
    <col min="6432" max="6432" width="11" style="17" customWidth="1"/>
    <col min="6433" max="6433" width="7.33203125" style="17" customWidth="1"/>
    <col min="6434" max="6434" width="8.5" style="17" customWidth="1"/>
    <col min="6435" max="6435" width="7.1640625" style="17" bestFit="1" customWidth="1"/>
    <col min="6436" max="6656" width="8.83203125" style="17"/>
    <col min="6657" max="6657" width="17.33203125" style="17" customWidth="1"/>
    <col min="6658" max="6659" width="5.33203125" style="17" bestFit="1" customWidth="1"/>
    <col min="6660" max="6663" width="5.5" style="17" customWidth="1"/>
    <col min="6664" max="6664" width="3.5" style="17" bestFit="1" customWidth="1"/>
    <col min="6665" max="6670" width="4.5" style="17" bestFit="1" customWidth="1"/>
    <col min="6671" max="6671" width="5.5" style="17" bestFit="1" customWidth="1"/>
    <col min="6672" max="6673" width="4.5" style="17" bestFit="1" customWidth="1"/>
    <col min="6674" max="6675" width="5.5" style="17" bestFit="1" customWidth="1"/>
    <col min="6676" max="6676" width="6.83203125" style="17" customWidth="1"/>
    <col min="6677" max="6677" width="5.83203125" style="17" customWidth="1"/>
    <col min="6678" max="6679" width="5.33203125" style="17" customWidth="1"/>
    <col min="6680" max="6680" width="5.5" style="17" bestFit="1" customWidth="1"/>
    <col min="6681" max="6681" width="5.5" style="17" customWidth="1"/>
    <col min="6682" max="6682" width="9.83203125" style="17" customWidth="1"/>
    <col min="6683" max="6683" width="5.33203125" style="17" bestFit="1" customWidth="1"/>
    <col min="6684" max="6684" width="5.83203125" style="17" bestFit="1" customWidth="1"/>
    <col min="6685" max="6685" width="5.1640625" style="17" customWidth="1"/>
    <col min="6686" max="6686" width="5.33203125" style="17" bestFit="1" customWidth="1"/>
    <col min="6687" max="6687" width="7.83203125" style="17" customWidth="1"/>
    <col min="6688" max="6688" width="11" style="17" customWidth="1"/>
    <col min="6689" max="6689" width="7.33203125" style="17" customWidth="1"/>
    <col min="6690" max="6690" width="8.5" style="17" customWidth="1"/>
    <col min="6691" max="6691" width="7.1640625" style="17" bestFit="1" customWidth="1"/>
    <col min="6692" max="6912" width="8.83203125" style="17"/>
    <col min="6913" max="6913" width="17.33203125" style="17" customWidth="1"/>
    <col min="6914" max="6915" width="5.33203125" style="17" bestFit="1" customWidth="1"/>
    <col min="6916" max="6919" width="5.5" style="17" customWidth="1"/>
    <col min="6920" max="6920" width="3.5" style="17" bestFit="1" customWidth="1"/>
    <col min="6921" max="6926" width="4.5" style="17" bestFit="1" customWidth="1"/>
    <col min="6927" max="6927" width="5.5" style="17" bestFit="1" customWidth="1"/>
    <col min="6928" max="6929" width="4.5" style="17" bestFit="1" customWidth="1"/>
    <col min="6930" max="6931" width="5.5" style="17" bestFit="1" customWidth="1"/>
    <col min="6932" max="6932" width="6.83203125" style="17" customWidth="1"/>
    <col min="6933" max="6933" width="5.83203125" style="17" customWidth="1"/>
    <col min="6934" max="6935" width="5.33203125" style="17" customWidth="1"/>
    <col min="6936" max="6936" width="5.5" style="17" bestFit="1" customWidth="1"/>
    <col min="6937" max="6937" width="5.5" style="17" customWidth="1"/>
    <col min="6938" max="6938" width="9.83203125" style="17" customWidth="1"/>
    <col min="6939" max="6939" width="5.33203125" style="17" bestFit="1" customWidth="1"/>
    <col min="6940" max="6940" width="5.83203125" style="17" bestFit="1" customWidth="1"/>
    <col min="6941" max="6941" width="5.1640625" style="17" customWidth="1"/>
    <col min="6942" max="6942" width="5.33203125" style="17" bestFit="1" customWidth="1"/>
    <col min="6943" max="6943" width="7.83203125" style="17" customWidth="1"/>
    <col min="6944" max="6944" width="11" style="17" customWidth="1"/>
    <col min="6945" max="6945" width="7.33203125" style="17" customWidth="1"/>
    <col min="6946" max="6946" width="8.5" style="17" customWidth="1"/>
    <col min="6947" max="6947" width="7.1640625" style="17" bestFit="1" customWidth="1"/>
    <col min="6948" max="7168" width="8.83203125" style="17"/>
    <col min="7169" max="7169" width="17.33203125" style="17" customWidth="1"/>
    <col min="7170" max="7171" width="5.33203125" style="17" bestFit="1" customWidth="1"/>
    <col min="7172" max="7175" width="5.5" style="17" customWidth="1"/>
    <col min="7176" max="7176" width="3.5" style="17" bestFit="1" customWidth="1"/>
    <col min="7177" max="7182" width="4.5" style="17" bestFit="1" customWidth="1"/>
    <col min="7183" max="7183" width="5.5" style="17" bestFit="1" customWidth="1"/>
    <col min="7184" max="7185" width="4.5" style="17" bestFit="1" customWidth="1"/>
    <col min="7186" max="7187" width="5.5" style="17" bestFit="1" customWidth="1"/>
    <col min="7188" max="7188" width="6.83203125" style="17" customWidth="1"/>
    <col min="7189" max="7189" width="5.83203125" style="17" customWidth="1"/>
    <col min="7190" max="7191" width="5.33203125" style="17" customWidth="1"/>
    <col min="7192" max="7192" width="5.5" style="17" bestFit="1" customWidth="1"/>
    <col min="7193" max="7193" width="5.5" style="17" customWidth="1"/>
    <col min="7194" max="7194" width="9.83203125" style="17" customWidth="1"/>
    <col min="7195" max="7195" width="5.33203125" style="17" bestFit="1" customWidth="1"/>
    <col min="7196" max="7196" width="5.83203125" style="17" bestFit="1" customWidth="1"/>
    <col min="7197" max="7197" width="5.1640625" style="17" customWidth="1"/>
    <col min="7198" max="7198" width="5.33203125" style="17" bestFit="1" customWidth="1"/>
    <col min="7199" max="7199" width="7.83203125" style="17" customWidth="1"/>
    <col min="7200" max="7200" width="11" style="17" customWidth="1"/>
    <col min="7201" max="7201" width="7.33203125" style="17" customWidth="1"/>
    <col min="7202" max="7202" width="8.5" style="17" customWidth="1"/>
    <col min="7203" max="7203" width="7.1640625" style="17" bestFit="1" customWidth="1"/>
    <col min="7204" max="7424" width="8.83203125" style="17"/>
    <col min="7425" max="7425" width="17.33203125" style="17" customWidth="1"/>
    <col min="7426" max="7427" width="5.33203125" style="17" bestFit="1" customWidth="1"/>
    <col min="7428" max="7431" width="5.5" style="17" customWidth="1"/>
    <col min="7432" max="7432" width="3.5" style="17" bestFit="1" customWidth="1"/>
    <col min="7433" max="7438" width="4.5" style="17" bestFit="1" customWidth="1"/>
    <col min="7439" max="7439" width="5.5" style="17" bestFit="1" customWidth="1"/>
    <col min="7440" max="7441" width="4.5" style="17" bestFit="1" customWidth="1"/>
    <col min="7442" max="7443" width="5.5" style="17" bestFit="1" customWidth="1"/>
    <col min="7444" max="7444" width="6.83203125" style="17" customWidth="1"/>
    <col min="7445" max="7445" width="5.83203125" style="17" customWidth="1"/>
    <col min="7446" max="7447" width="5.33203125" style="17" customWidth="1"/>
    <col min="7448" max="7448" width="5.5" style="17" bestFit="1" customWidth="1"/>
    <col min="7449" max="7449" width="5.5" style="17" customWidth="1"/>
    <col min="7450" max="7450" width="9.83203125" style="17" customWidth="1"/>
    <col min="7451" max="7451" width="5.33203125" style="17" bestFit="1" customWidth="1"/>
    <col min="7452" max="7452" width="5.83203125" style="17" bestFit="1" customWidth="1"/>
    <col min="7453" max="7453" width="5.1640625" style="17" customWidth="1"/>
    <col min="7454" max="7454" width="5.33203125" style="17" bestFit="1" customWidth="1"/>
    <col min="7455" max="7455" width="7.83203125" style="17" customWidth="1"/>
    <col min="7456" max="7456" width="11" style="17" customWidth="1"/>
    <col min="7457" max="7457" width="7.33203125" style="17" customWidth="1"/>
    <col min="7458" max="7458" width="8.5" style="17" customWidth="1"/>
    <col min="7459" max="7459" width="7.1640625" style="17" bestFit="1" customWidth="1"/>
    <col min="7460" max="7680" width="8.83203125" style="17"/>
    <col min="7681" max="7681" width="17.33203125" style="17" customWidth="1"/>
    <col min="7682" max="7683" width="5.33203125" style="17" bestFit="1" customWidth="1"/>
    <col min="7684" max="7687" width="5.5" style="17" customWidth="1"/>
    <col min="7688" max="7688" width="3.5" style="17" bestFit="1" customWidth="1"/>
    <col min="7689" max="7694" width="4.5" style="17" bestFit="1" customWidth="1"/>
    <col min="7695" max="7695" width="5.5" style="17" bestFit="1" customWidth="1"/>
    <col min="7696" max="7697" width="4.5" style="17" bestFit="1" customWidth="1"/>
    <col min="7698" max="7699" width="5.5" style="17" bestFit="1" customWidth="1"/>
    <col min="7700" max="7700" width="6.83203125" style="17" customWidth="1"/>
    <col min="7701" max="7701" width="5.83203125" style="17" customWidth="1"/>
    <col min="7702" max="7703" width="5.33203125" style="17" customWidth="1"/>
    <col min="7704" max="7704" width="5.5" style="17" bestFit="1" customWidth="1"/>
    <col min="7705" max="7705" width="5.5" style="17" customWidth="1"/>
    <col min="7706" max="7706" width="9.83203125" style="17" customWidth="1"/>
    <col min="7707" max="7707" width="5.33203125" style="17" bestFit="1" customWidth="1"/>
    <col min="7708" max="7708" width="5.83203125" style="17" bestFit="1" customWidth="1"/>
    <col min="7709" max="7709" width="5.1640625" style="17" customWidth="1"/>
    <col min="7710" max="7710" width="5.33203125" style="17" bestFit="1" customWidth="1"/>
    <col min="7711" max="7711" width="7.83203125" style="17" customWidth="1"/>
    <col min="7712" max="7712" width="11" style="17" customWidth="1"/>
    <col min="7713" max="7713" width="7.33203125" style="17" customWidth="1"/>
    <col min="7714" max="7714" width="8.5" style="17" customWidth="1"/>
    <col min="7715" max="7715" width="7.1640625" style="17" bestFit="1" customWidth="1"/>
    <col min="7716" max="7936" width="8.83203125" style="17"/>
    <col min="7937" max="7937" width="17.33203125" style="17" customWidth="1"/>
    <col min="7938" max="7939" width="5.33203125" style="17" bestFit="1" customWidth="1"/>
    <col min="7940" max="7943" width="5.5" style="17" customWidth="1"/>
    <col min="7944" max="7944" width="3.5" style="17" bestFit="1" customWidth="1"/>
    <col min="7945" max="7950" width="4.5" style="17" bestFit="1" customWidth="1"/>
    <col min="7951" max="7951" width="5.5" style="17" bestFit="1" customWidth="1"/>
    <col min="7952" max="7953" width="4.5" style="17" bestFit="1" customWidth="1"/>
    <col min="7954" max="7955" width="5.5" style="17" bestFit="1" customWidth="1"/>
    <col min="7956" max="7956" width="6.83203125" style="17" customWidth="1"/>
    <col min="7957" max="7957" width="5.83203125" style="17" customWidth="1"/>
    <col min="7958" max="7959" width="5.33203125" style="17" customWidth="1"/>
    <col min="7960" max="7960" width="5.5" style="17" bestFit="1" customWidth="1"/>
    <col min="7961" max="7961" width="5.5" style="17" customWidth="1"/>
    <col min="7962" max="7962" width="9.83203125" style="17" customWidth="1"/>
    <col min="7963" max="7963" width="5.33203125" style="17" bestFit="1" customWidth="1"/>
    <col min="7964" max="7964" width="5.83203125" style="17" bestFit="1" customWidth="1"/>
    <col min="7965" max="7965" width="5.1640625" style="17" customWidth="1"/>
    <col min="7966" max="7966" width="5.33203125" style="17" bestFit="1" customWidth="1"/>
    <col min="7967" max="7967" width="7.83203125" style="17" customWidth="1"/>
    <col min="7968" max="7968" width="11" style="17" customWidth="1"/>
    <col min="7969" max="7969" width="7.33203125" style="17" customWidth="1"/>
    <col min="7970" max="7970" width="8.5" style="17" customWidth="1"/>
    <col min="7971" max="7971" width="7.1640625" style="17" bestFit="1" customWidth="1"/>
    <col min="7972" max="8192" width="8.83203125" style="17"/>
    <col min="8193" max="8193" width="17.33203125" style="17" customWidth="1"/>
    <col min="8194" max="8195" width="5.33203125" style="17" bestFit="1" customWidth="1"/>
    <col min="8196" max="8199" width="5.5" style="17" customWidth="1"/>
    <col min="8200" max="8200" width="3.5" style="17" bestFit="1" customWidth="1"/>
    <col min="8201" max="8206" width="4.5" style="17" bestFit="1" customWidth="1"/>
    <col min="8207" max="8207" width="5.5" style="17" bestFit="1" customWidth="1"/>
    <col min="8208" max="8209" width="4.5" style="17" bestFit="1" customWidth="1"/>
    <col min="8210" max="8211" width="5.5" style="17" bestFit="1" customWidth="1"/>
    <col min="8212" max="8212" width="6.83203125" style="17" customWidth="1"/>
    <col min="8213" max="8213" width="5.83203125" style="17" customWidth="1"/>
    <col min="8214" max="8215" width="5.33203125" style="17" customWidth="1"/>
    <col min="8216" max="8216" width="5.5" style="17" bestFit="1" customWidth="1"/>
    <col min="8217" max="8217" width="5.5" style="17" customWidth="1"/>
    <col min="8218" max="8218" width="9.83203125" style="17" customWidth="1"/>
    <col min="8219" max="8219" width="5.33203125" style="17" bestFit="1" customWidth="1"/>
    <col min="8220" max="8220" width="5.83203125" style="17" bestFit="1" customWidth="1"/>
    <col min="8221" max="8221" width="5.1640625" style="17" customWidth="1"/>
    <col min="8222" max="8222" width="5.33203125" style="17" bestFit="1" customWidth="1"/>
    <col min="8223" max="8223" width="7.83203125" style="17" customWidth="1"/>
    <col min="8224" max="8224" width="11" style="17" customWidth="1"/>
    <col min="8225" max="8225" width="7.33203125" style="17" customWidth="1"/>
    <col min="8226" max="8226" width="8.5" style="17" customWidth="1"/>
    <col min="8227" max="8227" width="7.1640625" style="17" bestFit="1" customWidth="1"/>
    <col min="8228" max="8448" width="8.83203125" style="17"/>
    <col min="8449" max="8449" width="17.33203125" style="17" customWidth="1"/>
    <col min="8450" max="8451" width="5.33203125" style="17" bestFit="1" customWidth="1"/>
    <col min="8452" max="8455" width="5.5" style="17" customWidth="1"/>
    <col min="8456" max="8456" width="3.5" style="17" bestFit="1" customWidth="1"/>
    <col min="8457" max="8462" width="4.5" style="17" bestFit="1" customWidth="1"/>
    <col min="8463" max="8463" width="5.5" style="17" bestFit="1" customWidth="1"/>
    <col min="8464" max="8465" width="4.5" style="17" bestFit="1" customWidth="1"/>
    <col min="8466" max="8467" width="5.5" style="17" bestFit="1" customWidth="1"/>
    <col min="8468" max="8468" width="6.83203125" style="17" customWidth="1"/>
    <col min="8469" max="8469" width="5.83203125" style="17" customWidth="1"/>
    <col min="8470" max="8471" width="5.33203125" style="17" customWidth="1"/>
    <col min="8472" max="8472" width="5.5" style="17" bestFit="1" customWidth="1"/>
    <col min="8473" max="8473" width="5.5" style="17" customWidth="1"/>
    <col min="8474" max="8474" width="9.83203125" style="17" customWidth="1"/>
    <col min="8475" max="8475" width="5.33203125" style="17" bestFit="1" customWidth="1"/>
    <col min="8476" max="8476" width="5.83203125" style="17" bestFit="1" customWidth="1"/>
    <col min="8477" max="8477" width="5.1640625" style="17" customWidth="1"/>
    <col min="8478" max="8478" width="5.33203125" style="17" bestFit="1" customWidth="1"/>
    <col min="8479" max="8479" width="7.83203125" style="17" customWidth="1"/>
    <col min="8480" max="8480" width="11" style="17" customWidth="1"/>
    <col min="8481" max="8481" width="7.33203125" style="17" customWidth="1"/>
    <col min="8482" max="8482" width="8.5" style="17" customWidth="1"/>
    <col min="8483" max="8483" width="7.1640625" style="17" bestFit="1" customWidth="1"/>
    <col min="8484" max="8704" width="8.83203125" style="17"/>
    <col min="8705" max="8705" width="17.33203125" style="17" customWidth="1"/>
    <col min="8706" max="8707" width="5.33203125" style="17" bestFit="1" customWidth="1"/>
    <col min="8708" max="8711" width="5.5" style="17" customWidth="1"/>
    <col min="8712" max="8712" width="3.5" style="17" bestFit="1" customWidth="1"/>
    <col min="8713" max="8718" width="4.5" style="17" bestFit="1" customWidth="1"/>
    <col min="8719" max="8719" width="5.5" style="17" bestFit="1" customWidth="1"/>
    <col min="8720" max="8721" width="4.5" style="17" bestFit="1" customWidth="1"/>
    <col min="8722" max="8723" width="5.5" style="17" bestFit="1" customWidth="1"/>
    <col min="8724" max="8724" width="6.83203125" style="17" customWidth="1"/>
    <col min="8725" max="8725" width="5.83203125" style="17" customWidth="1"/>
    <col min="8726" max="8727" width="5.33203125" style="17" customWidth="1"/>
    <col min="8728" max="8728" width="5.5" style="17" bestFit="1" customWidth="1"/>
    <col min="8729" max="8729" width="5.5" style="17" customWidth="1"/>
    <col min="8730" max="8730" width="9.83203125" style="17" customWidth="1"/>
    <col min="8731" max="8731" width="5.33203125" style="17" bestFit="1" customWidth="1"/>
    <col min="8732" max="8732" width="5.83203125" style="17" bestFit="1" customWidth="1"/>
    <col min="8733" max="8733" width="5.1640625" style="17" customWidth="1"/>
    <col min="8734" max="8734" width="5.33203125" style="17" bestFit="1" customWidth="1"/>
    <col min="8735" max="8735" width="7.83203125" style="17" customWidth="1"/>
    <col min="8736" max="8736" width="11" style="17" customWidth="1"/>
    <col min="8737" max="8737" width="7.33203125" style="17" customWidth="1"/>
    <col min="8738" max="8738" width="8.5" style="17" customWidth="1"/>
    <col min="8739" max="8739" width="7.1640625" style="17" bestFit="1" customWidth="1"/>
    <col min="8740" max="8960" width="8.83203125" style="17"/>
    <col min="8961" max="8961" width="17.33203125" style="17" customWidth="1"/>
    <col min="8962" max="8963" width="5.33203125" style="17" bestFit="1" customWidth="1"/>
    <col min="8964" max="8967" width="5.5" style="17" customWidth="1"/>
    <col min="8968" max="8968" width="3.5" style="17" bestFit="1" customWidth="1"/>
    <col min="8969" max="8974" width="4.5" style="17" bestFit="1" customWidth="1"/>
    <col min="8975" max="8975" width="5.5" style="17" bestFit="1" customWidth="1"/>
    <col min="8976" max="8977" width="4.5" style="17" bestFit="1" customWidth="1"/>
    <col min="8978" max="8979" width="5.5" style="17" bestFit="1" customWidth="1"/>
    <col min="8980" max="8980" width="6.83203125" style="17" customWidth="1"/>
    <col min="8981" max="8981" width="5.83203125" style="17" customWidth="1"/>
    <col min="8982" max="8983" width="5.33203125" style="17" customWidth="1"/>
    <col min="8984" max="8984" width="5.5" style="17" bestFit="1" customWidth="1"/>
    <col min="8985" max="8985" width="5.5" style="17" customWidth="1"/>
    <col min="8986" max="8986" width="9.83203125" style="17" customWidth="1"/>
    <col min="8987" max="8987" width="5.33203125" style="17" bestFit="1" customWidth="1"/>
    <col min="8988" max="8988" width="5.83203125" style="17" bestFit="1" customWidth="1"/>
    <col min="8989" max="8989" width="5.1640625" style="17" customWidth="1"/>
    <col min="8990" max="8990" width="5.33203125" style="17" bestFit="1" customWidth="1"/>
    <col min="8991" max="8991" width="7.83203125" style="17" customWidth="1"/>
    <col min="8992" max="8992" width="11" style="17" customWidth="1"/>
    <col min="8993" max="8993" width="7.33203125" style="17" customWidth="1"/>
    <col min="8994" max="8994" width="8.5" style="17" customWidth="1"/>
    <col min="8995" max="8995" width="7.1640625" style="17" bestFit="1" customWidth="1"/>
    <col min="8996" max="9216" width="8.83203125" style="17"/>
    <col min="9217" max="9217" width="17.33203125" style="17" customWidth="1"/>
    <col min="9218" max="9219" width="5.33203125" style="17" bestFit="1" customWidth="1"/>
    <col min="9220" max="9223" width="5.5" style="17" customWidth="1"/>
    <col min="9224" max="9224" width="3.5" style="17" bestFit="1" customWidth="1"/>
    <col min="9225" max="9230" width="4.5" style="17" bestFit="1" customWidth="1"/>
    <col min="9231" max="9231" width="5.5" style="17" bestFit="1" customWidth="1"/>
    <col min="9232" max="9233" width="4.5" style="17" bestFit="1" customWidth="1"/>
    <col min="9234" max="9235" width="5.5" style="17" bestFit="1" customWidth="1"/>
    <col min="9236" max="9236" width="6.83203125" style="17" customWidth="1"/>
    <col min="9237" max="9237" width="5.83203125" style="17" customWidth="1"/>
    <col min="9238" max="9239" width="5.33203125" style="17" customWidth="1"/>
    <col min="9240" max="9240" width="5.5" style="17" bestFit="1" customWidth="1"/>
    <col min="9241" max="9241" width="5.5" style="17" customWidth="1"/>
    <col min="9242" max="9242" width="9.83203125" style="17" customWidth="1"/>
    <col min="9243" max="9243" width="5.33203125" style="17" bestFit="1" customWidth="1"/>
    <col min="9244" max="9244" width="5.83203125" style="17" bestFit="1" customWidth="1"/>
    <col min="9245" max="9245" width="5.1640625" style="17" customWidth="1"/>
    <col min="9246" max="9246" width="5.33203125" style="17" bestFit="1" customWidth="1"/>
    <col min="9247" max="9247" width="7.83203125" style="17" customWidth="1"/>
    <col min="9248" max="9248" width="11" style="17" customWidth="1"/>
    <col min="9249" max="9249" width="7.33203125" style="17" customWidth="1"/>
    <col min="9250" max="9250" width="8.5" style="17" customWidth="1"/>
    <col min="9251" max="9251" width="7.1640625" style="17" bestFit="1" customWidth="1"/>
    <col min="9252" max="9472" width="8.83203125" style="17"/>
    <col min="9473" max="9473" width="17.33203125" style="17" customWidth="1"/>
    <col min="9474" max="9475" width="5.33203125" style="17" bestFit="1" customWidth="1"/>
    <col min="9476" max="9479" width="5.5" style="17" customWidth="1"/>
    <col min="9480" max="9480" width="3.5" style="17" bestFit="1" customWidth="1"/>
    <col min="9481" max="9486" width="4.5" style="17" bestFit="1" customWidth="1"/>
    <col min="9487" max="9487" width="5.5" style="17" bestFit="1" customWidth="1"/>
    <col min="9488" max="9489" width="4.5" style="17" bestFit="1" customWidth="1"/>
    <col min="9490" max="9491" width="5.5" style="17" bestFit="1" customWidth="1"/>
    <col min="9492" max="9492" width="6.83203125" style="17" customWidth="1"/>
    <col min="9493" max="9493" width="5.83203125" style="17" customWidth="1"/>
    <col min="9494" max="9495" width="5.33203125" style="17" customWidth="1"/>
    <col min="9496" max="9496" width="5.5" style="17" bestFit="1" customWidth="1"/>
    <col min="9497" max="9497" width="5.5" style="17" customWidth="1"/>
    <col min="9498" max="9498" width="9.83203125" style="17" customWidth="1"/>
    <col min="9499" max="9499" width="5.33203125" style="17" bestFit="1" customWidth="1"/>
    <col min="9500" max="9500" width="5.83203125" style="17" bestFit="1" customWidth="1"/>
    <col min="9501" max="9501" width="5.1640625" style="17" customWidth="1"/>
    <col min="9502" max="9502" width="5.33203125" style="17" bestFit="1" customWidth="1"/>
    <col min="9503" max="9503" width="7.83203125" style="17" customWidth="1"/>
    <col min="9504" max="9504" width="11" style="17" customWidth="1"/>
    <col min="9505" max="9505" width="7.33203125" style="17" customWidth="1"/>
    <col min="9506" max="9506" width="8.5" style="17" customWidth="1"/>
    <col min="9507" max="9507" width="7.1640625" style="17" bestFit="1" customWidth="1"/>
    <col min="9508" max="9728" width="8.83203125" style="17"/>
    <col min="9729" max="9729" width="17.33203125" style="17" customWidth="1"/>
    <col min="9730" max="9731" width="5.33203125" style="17" bestFit="1" customWidth="1"/>
    <col min="9732" max="9735" width="5.5" style="17" customWidth="1"/>
    <col min="9736" max="9736" width="3.5" style="17" bestFit="1" customWidth="1"/>
    <col min="9737" max="9742" width="4.5" style="17" bestFit="1" customWidth="1"/>
    <col min="9743" max="9743" width="5.5" style="17" bestFit="1" customWidth="1"/>
    <col min="9744" max="9745" width="4.5" style="17" bestFit="1" customWidth="1"/>
    <col min="9746" max="9747" width="5.5" style="17" bestFit="1" customWidth="1"/>
    <col min="9748" max="9748" width="6.83203125" style="17" customWidth="1"/>
    <col min="9749" max="9749" width="5.83203125" style="17" customWidth="1"/>
    <col min="9750" max="9751" width="5.33203125" style="17" customWidth="1"/>
    <col min="9752" max="9752" width="5.5" style="17" bestFit="1" customWidth="1"/>
    <col min="9753" max="9753" width="5.5" style="17" customWidth="1"/>
    <col min="9754" max="9754" width="9.83203125" style="17" customWidth="1"/>
    <col min="9755" max="9755" width="5.33203125" style="17" bestFit="1" customWidth="1"/>
    <col min="9756" max="9756" width="5.83203125" style="17" bestFit="1" customWidth="1"/>
    <col min="9757" max="9757" width="5.1640625" style="17" customWidth="1"/>
    <col min="9758" max="9758" width="5.33203125" style="17" bestFit="1" customWidth="1"/>
    <col min="9759" max="9759" width="7.83203125" style="17" customWidth="1"/>
    <col min="9760" max="9760" width="11" style="17" customWidth="1"/>
    <col min="9761" max="9761" width="7.33203125" style="17" customWidth="1"/>
    <col min="9762" max="9762" width="8.5" style="17" customWidth="1"/>
    <col min="9763" max="9763" width="7.1640625" style="17" bestFit="1" customWidth="1"/>
    <col min="9764" max="9984" width="8.83203125" style="17"/>
    <col min="9985" max="9985" width="17.33203125" style="17" customWidth="1"/>
    <col min="9986" max="9987" width="5.33203125" style="17" bestFit="1" customWidth="1"/>
    <col min="9988" max="9991" width="5.5" style="17" customWidth="1"/>
    <col min="9992" max="9992" width="3.5" style="17" bestFit="1" customWidth="1"/>
    <col min="9993" max="9998" width="4.5" style="17" bestFit="1" customWidth="1"/>
    <col min="9999" max="9999" width="5.5" style="17" bestFit="1" customWidth="1"/>
    <col min="10000" max="10001" width="4.5" style="17" bestFit="1" customWidth="1"/>
    <col min="10002" max="10003" width="5.5" style="17" bestFit="1" customWidth="1"/>
    <col min="10004" max="10004" width="6.83203125" style="17" customWidth="1"/>
    <col min="10005" max="10005" width="5.83203125" style="17" customWidth="1"/>
    <col min="10006" max="10007" width="5.33203125" style="17" customWidth="1"/>
    <col min="10008" max="10008" width="5.5" style="17" bestFit="1" customWidth="1"/>
    <col min="10009" max="10009" width="5.5" style="17" customWidth="1"/>
    <col min="10010" max="10010" width="9.83203125" style="17" customWidth="1"/>
    <col min="10011" max="10011" width="5.33203125" style="17" bestFit="1" customWidth="1"/>
    <col min="10012" max="10012" width="5.83203125" style="17" bestFit="1" customWidth="1"/>
    <col min="10013" max="10013" width="5.1640625" style="17" customWidth="1"/>
    <col min="10014" max="10014" width="5.33203125" style="17" bestFit="1" customWidth="1"/>
    <col min="10015" max="10015" width="7.83203125" style="17" customWidth="1"/>
    <col min="10016" max="10016" width="11" style="17" customWidth="1"/>
    <col min="10017" max="10017" width="7.33203125" style="17" customWidth="1"/>
    <col min="10018" max="10018" width="8.5" style="17" customWidth="1"/>
    <col min="10019" max="10019" width="7.1640625" style="17" bestFit="1" customWidth="1"/>
    <col min="10020" max="10240" width="8.83203125" style="17"/>
    <col min="10241" max="10241" width="17.33203125" style="17" customWidth="1"/>
    <col min="10242" max="10243" width="5.33203125" style="17" bestFit="1" customWidth="1"/>
    <col min="10244" max="10247" width="5.5" style="17" customWidth="1"/>
    <col min="10248" max="10248" width="3.5" style="17" bestFit="1" customWidth="1"/>
    <col min="10249" max="10254" width="4.5" style="17" bestFit="1" customWidth="1"/>
    <col min="10255" max="10255" width="5.5" style="17" bestFit="1" customWidth="1"/>
    <col min="10256" max="10257" width="4.5" style="17" bestFit="1" customWidth="1"/>
    <col min="10258" max="10259" width="5.5" style="17" bestFit="1" customWidth="1"/>
    <col min="10260" max="10260" width="6.83203125" style="17" customWidth="1"/>
    <col min="10261" max="10261" width="5.83203125" style="17" customWidth="1"/>
    <col min="10262" max="10263" width="5.33203125" style="17" customWidth="1"/>
    <col min="10264" max="10264" width="5.5" style="17" bestFit="1" customWidth="1"/>
    <col min="10265" max="10265" width="5.5" style="17" customWidth="1"/>
    <col min="10266" max="10266" width="9.83203125" style="17" customWidth="1"/>
    <col min="10267" max="10267" width="5.33203125" style="17" bestFit="1" customWidth="1"/>
    <col min="10268" max="10268" width="5.83203125" style="17" bestFit="1" customWidth="1"/>
    <col min="10269" max="10269" width="5.1640625" style="17" customWidth="1"/>
    <col min="10270" max="10270" width="5.33203125" style="17" bestFit="1" customWidth="1"/>
    <col min="10271" max="10271" width="7.83203125" style="17" customWidth="1"/>
    <col min="10272" max="10272" width="11" style="17" customWidth="1"/>
    <col min="10273" max="10273" width="7.33203125" style="17" customWidth="1"/>
    <col min="10274" max="10274" width="8.5" style="17" customWidth="1"/>
    <col min="10275" max="10275" width="7.1640625" style="17" bestFit="1" customWidth="1"/>
    <col min="10276" max="10496" width="8.83203125" style="17"/>
    <col min="10497" max="10497" width="17.33203125" style="17" customWidth="1"/>
    <col min="10498" max="10499" width="5.33203125" style="17" bestFit="1" customWidth="1"/>
    <col min="10500" max="10503" width="5.5" style="17" customWidth="1"/>
    <col min="10504" max="10504" width="3.5" style="17" bestFit="1" customWidth="1"/>
    <col min="10505" max="10510" width="4.5" style="17" bestFit="1" customWidth="1"/>
    <col min="10511" max="10511" width="5.5" style="17" bestFit="1" customWidth="1"/>
    <col min="10512" max="10513" width="4.5" style="17" bestFit="1" customWidth="1"/>
    <col min="10514" max="10515" width="5.5" style="17" bestFit="1" customWidth="1"/>
    <col min="10516" max="10516" width="6.83203125" style="17" customWidth="1"/>
    <col min="10517" max="10517" width="5.83203125" style="17" customWidth="1"/>
    <col min="10518" max="10519" width="5.33203125" style="17" customWidth="1"/>
    <col min="10520" max="10520" width="5.5" style="17" bestFit="1" customWidth="1"/>
    <col min="10521" max="10521" width="5.5" style="17" customWidth="1"/>
    <col min="10522" max="10522" width="9.83203125" style="17" customWidth="1"/>
    <col min="10523" max="10523" width="5.33203125" style="17" bestFit="1" customWidth="1"/>
    <col min="10524" max="10524" width="5.83203125" style="17" bestFit="1" customWidth="1"/>
    <col min="10525" max="10525" width="5.1640625" style="17" customWidth="1"/>
    <col min="10526" max="10526" width="5.33203125" style="17" bestFit="1" customWidth="1"/>
    <col min="10527" max="10527" width="7.83203125" style="17" customWidth="1"/>
    <col min="10528" max="10528" width="11" style="17" customWidth="1"/>
    <col min="10529" max="10529" width="7.33203125" style="17" customWidth="1"/>
    <col min="10530" max="10530" width="8.5" style="17" customWidth="1"/>
    <col min="10531" max="10531" width="7.1640625" style="17" bestFit="1" customWidth="1"/>
    <col min="10532" max="10752" width="8.83203125" style="17"/>
    <col min="10753" max="10753" width="17.33203125" style="17" customWidth="1"/>
    <col min="10754" max="10755" width="5.33203125" style="17" bestFit="1" customWidth="1"/>
    <col min="10756" max="10759" width="5.5" style="17" customWidth="1"/>
    <col min="10760" max="10760" width="3.5" style="17" bestFit="1" customWidth="1"/>
    <col min="10761" max="10766" width="4.5" style="17" bestFit="1" customWidth="1"/>
    <col min="10767" max="10767" width="5.5" style="17" bestFit="1" customWidth="1"/>
    <col min="10768" max="10769" width="4.5" style="17" bestFit="1" customWidth="1"/>
    <col min="10770" max="10771" width="5.5" style="17" bestFit="1" customWidth="1"/>
    <col min="10772" max="10772" width="6.83203125" style="17" customWidth="1"/>
    <col min="10773" max="10773" width="5.83203125" style="17" customWidth="1"/>
    <col min="10774" max="10775" width="5.33203125" style="17" customWidth="1"/>
    <col min="10776" max="10776" width="5.5" style="17" bestFit="1" customWidth="1"/>
    <col min="10777" max="10777" width="5.5" style="17" customWidth="1"/>
    <col min="10778" max="10778" width="9.83203125" style="17" customWidth="1"/>
    <col min="10779" max="10779" width="5.33203125" style="17" bestFit="1" customWidth="1"/>
    <col min="10780" max="10780" width="5.83203125" style="17" bestFit="1" customWidth="1"/>
    <col min="10781" max="10781" width="5.1640625" style="17" customWidth="1"/>
    <col min="10782" max="10782" width="5.33203125" style="17" bestFit="1" customWidth="1"/>
    <col min="10783" max="10783" width="7.83203125" style="17" customWidth="1"/>
    <col min="10784" max="10784" width="11" style="17" customWidth="1"/>
    <col min="10785" max="10785" width="7.33203125" style="17" customWidth="1"/>
    <col min="10786" max="10786" width="8.5" style="17" customWidth="1"/>
    <col min="10787" max="10787" width="7.1640625" style="17" bestFit="1" customWidth="1"/>
    <col min="10788" max="11008" width="8.83203125" style="17"/>
    <col min="11009" max="11009" width="17.33203125" style="17" customWidth="1"/>
    <col min="11010" max="11011" width="5.33203125" style="17" bestFit="1" customWidth="1"/>
    <col min="11012" max="11015" width="5.5" style="17" customWidth="1"/>
    <col min="11016" max="11016" width="3.5" style="17" bestFit="1" customWidth="1"/>
    <col min="11017" max="11022" width="4.5" style="17" bestFit="1" customWidth="1"/>
    <col min="11023" max="11023" width="5.5" style="17" bestFit="1" customWidth="1"/>
    <col min="11024" max="11025" width="4.5" style="17" bestFit="1" customWidth="1"/>
    <col min="11026" max="11027" width="5.5" style="17" bestFit="1" customWidth="1"/>
    <col min="11028" max="11028" width="6.83203125" style="17" customWidth="1"/>
    <col min="11029" max="11029" width="5.83203125" style="17" customWidth="1"/>
    <col min="11030" max="11031" width="5.33203125" style="17" customWidth="1"/>
    <col min="11032" max="11032" width="5.5" style="17" bestFit="1" customWidth="1"/>
    <col min="11033" max="11033" width="5.5" style="17" customWidth="1"/>
    <col min="11034" max="11034" width="9.83203125" style="17" customWidth="1"/>
    <col min="11035" max="11035" width="5.33203125" style="17" bestFit="1" customWidth="1"/>
    <col min="11036" max="11036" width="5.83203125" style="17" bestFit="1" customWidth="1"/>
    <col min="11037" max="11037" width="5.1640625" style="17" customWidth="1"/>
    <col min="11038" max="11038" width="5.33203125" style="17" bestFit="1" customWidth="1"/>
    <col min="11039" max="11039" width="7.83203125" style="17" customWidth="1"/>
    <col min="11040" max="11040" width="11" style="17" customWidth="1"/>
    <col min="11041" max="11041" width="7.33203125" style="17" customWidth="1"/>
    <col min="11042" max="11042" width="8.5" style="17" customWidth="1"/>
    <col min="11043" max="11043" width="7.1640625" style="17" bestFit="1" customWidth="1"/>
    <col min="11044" max="11264" width="8.83203125" style="17"/>
    <col min="11265" max="11265" width="17.33203125" style="17" customWidth="1"/>
    <col min="11266" max="11267" width="5.33203125" style="17" bestFit="1" customWidth="1"/>
    <col min="11268" max="11271" width="5.5" style="17" customWidth="1"/>
    <col min="11272" max="11272" width="3.5" style="17" bestFit="1" customWidth="1"/>
    <col min="11273" max="11278" width="4.5" style="17" bestFit="1" customWidth="1"/>
    <col min="11279" max="11279" width="5.5" style="17" bestFit="1" customWidth="1"/>
    <col min="11280" max="11281" width="4.5" style="17" bestFit="1" customWidth="1"/>
    <col min="11282" max="11283" width="5.5" style="17" bestFit="1" customWidth="1"/>
    <col min="11284" max="11284" width="6.83203125" style="17" customWidth="1"/>
    <col min="11285" max="11285" width="5.83203125" style="17" customWidth="1"/>
    <col min="11286" max="11287" width="5.33203125" style="17" customWidth="1"/>
    <col min="11288" max="11288" width="5.5" style="17" bestFit="1" customWidth="1"/>
    <col min="11289" max="11289" width="5.5" style="17" customWidth="1"/>
    <col min="11290" max="11290" width="9.83203125" style="17" customWidth="1"/>
    <col min="11291" max="11291" width="5.33203125" style="17" bestFit="1" customWidth="1"/>
    <col min="11292" max="11292" width="5.83203125" style="17" bestFit="1" customWidth="1"/>
    <col min="11293" max="11293" width="5.1640625" style="17" customWidth="1"/>
    <col min="11294" max="11294" width="5.33203125" style="17" bestFit="1" customWidth="1"/>
    <col min="11295" max="11295" width="7.83203125" style="17" customWidth="1"/>
    <col min="11296" max="11296" width="11" style="17" customWidth="1"/>
    <col min="11297" max="11297" width="7.33203125" style="17" customWidth="1"/>
    <col min="11298" max="11298" width="8.5" style="17" customWidth="1"/>
    <col min="11299" max="11299" width="7.1640625" style="17" bestFit="1" customWidth="1"/>
    <col min="11300" max="11520" width="8.83203125" style="17"/>
    <col min="11521" max="11521" width="17.33203125" style="17" customWidth="1"/>
    <col min="11522" max="11523" width="5.33203125" style="17" bestFit="1" customWidth="1"/>
    <col min="11524" max="11527" width="5.5" style="17" customWidth="1"/>
    <col min="11528" max="11528" width="3.5" style="17" bestFit="1" customWidth="1"/>
    <col min="11529" max="11534" width="4.5" style="17" bestFit="1" customWidth="1"/>
    <col min="11535" max="11535" width="5.5" style="17" bestFit="1" customWidth="1"/>
    <col min="11536" max="11537" width="4.5" style="17" bestFit="1" customWidth="1"/>
    <col min="11538" max="11539" width="5.5" style="17" bestFit="1" customWidth="1"/>
    <col min="11540" max="11540" width="6.83203125" style="17" customWidth="1"/>
    <col min="11541" max="11541" width="5.83203125" style="17" customWidth="1"/>
    <col min="11542" max="11543" width="5.33203125" style="17" customWidth="1"/>
    <col min="11544" max="11544" width="5.5" style="17" bestFit="1" customWidth="1"/>
    <col min="11545" max="11545" width="5.5" style="17" customWidth="1"/>
    <col min="11546" max="11546" width="9.83203125" style="17" customWidth="1"/>
    <col min="11547" max="11547" width="5.33203125" style="17" bestFit="1" customWidth="1"/>
    <col min="11548" max="11548" width="5.83203125" style="17" bestFit="1" customWidth="1"/>
    <col min="11549" max="11549" width="5.1640625" style="17" customWidth="1"/>
    <col min="11550" max="11550" width="5.33203125" style="17" bestFit="1" customWidth="1"/>
    <col min="11551" max="11551" width="7.83203125" style="17" customWidth="1"/>
    <col min="11552" max="11552" width="11" style="17" customWidth="1"/>
    <col min="11553" max="11553" width="7.33203125" style="17" customWidth="1"/>
    <col min="11554" max="11554" width="8.5" style="17" customWidth="1"/>
    <col min="11555" max="11555" width="7.1640625" style="17" bestFit="1" customWidth="1"/>
    <col min="11556" max="11776" width="8.83203125" style="17"/>
    <col min="11777" max="11777" width="17.33203125" style="17" customWidth="1"/>
    <col min="11778" max="11779" width="5.33203125" style="17" bestFit="1" customWidth="1"/>
    <col min="11780" max="11783" width="5.5" style="17" customWidth="1"/>
    <col min="11784" max="11784" width="3.5" style="17" bestFit="1" customWidth="1"/>
    <col min="11785" max="11790" width="4.5" style="17" bestFit="1" customWidth="1"/>
    <col min="11791" max="11791" width="5.5" style="17" bestFit="1" customWidth="1"/>
    <col min="11792" max="11793" width="4.5" style="17" bestFit="1" customWidth="1"/>
    <col min="11794" max="11795" width="5.5" style="17" bestFit="1" customWidth="1"/>
    <col min="11796" max="11796" width="6.83203125" style="17" customWidth="1"/>
    <col min="11797" max="11797" width="5.83203125" style="17" customWidth="1"/>
    <col min="11798" max="11799" width="5.33203125" style="17" customWidth="1"/>
    <col min="11800" max="11800" width="5.5" style="17" bestFit="1" customWidth="1"/>
    <col min="11801" max="11801" width="5.5" style="17" customWidth="1"/>
    <col min="11802" max="11802" width="9.83203125" style="17" customWidth="1"/>
    <col min="11803" max="11803" width="5.33203125" style="17" bestFit="1" customWidth="1"/>
    <col min="11804" max="11804" width="5.83203125" style="17" bestFit="1" customWidth="1"/>
    <col min="11805" max="11805" width="5.1640625" style="17" customWidth="1"/>
    <col min="11806" max="11806" width="5.33203125" style="17" bestFit="1" customWidth="1"/>
    <col min="11807" max="11807" width="7.83203125" style="17" customWidth="1"/>
    <col min="11808" max="11808" width="11" style="17" customWidth="1"/>
    <col min="11809" max="11809" width="7.33203125" style="17" customWidth="1"/>
    <col min="11810" max="11810" width="8.5" style="17" customWidth="1"/>
    <col min="11811" max="11811" width="7.1640625" style="17" bestFit="1" customWidth="1"/>
    <col min="11812" max="12032" width="8.83203125" style="17"/>
    <col min="12033" max="12033" width="17.33203125" style="17" customWidth="1"/>
    <col min="12034" max="12035" width="5.33203125" style="17" bestFit="1" customWidth="1"/>
    <col min="12036" max="12039" width="5.5" style="17" customWidth="1"/>
    <col min="12040" max="12040" width="3.5" style="17" bestFit="1" customWidth="1"/>
    <col min="12041" max="12046" width="4.5" style="17" bestFit="1" customWidth="1"/>
    <col min="12047" max="12047" width="5.5" style="17" bestFit="1" customWidth="1"/>
    <col min="12048" max="12049" width="4.5" style="17" bestFit="1" customWidth="1"/>
    <col min="12050" max="12051" width="5.5" style="17" bestFit="1" customWidth="1"/>
    <col min="12052" max="12052" width="6.83203125" style="17" customWidth="1"/>
    <col min="12053" max="12053" width="5.83203125" style="17" customWidth="1"/>
    <col min="12054" max="12055" width="5.33203125" style="17" customWidth="1"/>
    <col min="12056" max="12056" width="5.5" style="17" bestFit="1" customWidth="1"/>
    <col min="12057" max="12057" width="5.5" style="17" customWidth="1"/>
    <col min="12058" max="12058" width="9.83203125" style="17" customWidth="1"/>
    <col min="12059" max="12059" width="5.33203125" style="17" bestFit="1" customWidth="1"/>
    <col min="12060" max="12060" width="5.83203125" style="17" bestFit="1" customWidth="1"/>
    <col min="12061" max="12061" width="5.1640625" style="17" customWidth="1"/>
    <col min="12062" max="12062" width="5.33203125" style="17" bestFit="1" customWidth="1"/>
    <col min="12063" max="12063" width="7.83203125" style="17" customWidth="1"/>
    <col min="12064" max="12064" width="11" style="17" customWidth="1"/>
    <col min="12065" max="12065" width="7.33203125" style="17" customWidth="1"/>
    <col min="12066" max="12066" width="8.5" style="17" customWidth="1"/>
    <col min="12067" max="12067" width="7.1640625" style="17" bestFit="1" customWidth="1"/>
    <col min="12068" max="12288" width="8.83203125" style="17"/>
    <col min="12289" max="12289" width="17.33203125" style="17" customWidth="1"/>
    <col min="12290" max="12291" width="5.33203125" style="17" bestFit="1" customWidth="1"/>
    <col min="12292" max="12295" width="5.5" style="17" customWidth="1"/>
    <col min="12296" max="12296" width="3.5" style="17" bestFit="1" customWidth="1"/>
    <col min="12297" max="12302" width="4.5" style="17" bestFit="1" customWidth="1"/>
    <col min="12303" max="12303" width="5.5" style="17" bestFit="1" customWidth="1"/>
    <col min="12304" max="12305" width="4.5" style="17" bestFit="1" customWidth="1"/>
    <col min="12306" max="12307" width="5.5" style="17" bestFit="1" customWidth="1"/>
    <col min="12308" max="12308" width="6.83203125" style="17" customWidth="1"/>
    <col min="12309" max="12309" width="5.83203125" style="17" customWidth="1"/>
    <col min="12310" max="12311" width="5.33203125" style="17" customWidth="1"/>
    <col min="12312" max="12312" width="5.5" style="17" bestFit="1" customWidth="1"/>
    <col min="12313" max="12313" width="5.5" style="17" customWidth="1"/>
    <col min="12314" max="12314" width="9.83203125" style="17" customWidth="1"/>
    <col min="12315" max="12315" width="5.33203125" style="17" bestFit="1" customWidth="1"/>
    <col min="12316" max="12316" width="5.83203125" style="17" bestFit="1" customWidth="1"/>
    <col min="12317" max="12317" width="5.1640625" style="17" customWidth="1"/>
    <col min="12318" max="12318" width="5.33203125" style="17" bestFit="1" customWidth="1"/>
    <col min="12319" max="12319" width="7.83203125" style="17" customWidth="1"/>
    <col min="12320" max="12320" width="11" style="17" customWidth="1"/>
    <col min="12321" max="12321" width="7.33203125" style="17" customWidth="1"/>
    <col min="12322" max="12322" width="8.5" style="17" customWidth="1"/>
    <col min="12323" max="12323" width="7.1640625" style="17" bestFit="1" customWidth="1"/>
    <col min="12324" max="12544" width="8.83203125" style="17"/>
    <col min="12545" max="12545" width="17.33203125" style="17" customWidth="1"/>
    <col min="12546" max="12547" width="5.33203125" style="17" bestFit="1" customWidth="1"/>
    <col min="12548" max="12551" width="5.5" style="17" customWidth="1"/>
    <col min="12552" max="12552" width="3.5" style="17" bestFit="1" customWidth="1"/>
    <col min="12553" max="12558" width="4.5" style="17" bestFit="1" customWidth="1"/>
    <col min="12559" max="12559" width="5.5" style="17" bestFit="1" customWidth="1"/>
    <col min="12560" max="12561" width="4.5" style="17" bestFit="1" customWidth="1"/>
    <col min="12562" max="12563" width="5.5" style="17" bestFit="1" customWidth="1"/>
    <col min="12564" max="12564" width="6.83203125" style="17" customWidth="1"/>
    <col min="12565" max="12565" width="5.83203125" style="17" customWidth="1"/>
    <col min="12566" max="12567" width="5.33203125" style="17" customWidth="1"/>
    <col min="12568" max="12568" width="5.5" style="17" bestFit="1" customWidth="1"/>
    <col min="12569" max="12569" width="5.5" style="17" customWidth="1"/>
    <col min="12570" max="12570" width="9.83203125" style="17" customWidth="1"/>
    <col min="12571" max="12571" width="5.33203125" style="17" bestFit="1" customWidth="1"/>
    <col min="12572" max="12572" width="5.83203125" style="17" bestFit="1" customWidth="1"/>
    <col min="12573" max="12573" width="5.1640625" style="17" customWidth="1"/>
    <col min="12574" max="12574" width="5.33203125" style="17" bestFit="1" customWidth="1"/>
    <col min="12575" max="12575" width="7.83203125" style="17" customWidth="1"/>
    <col min="12576" max="12576" width="11" style="17" customWidth="1"/>
    <col min="12577" max="12577" width="7.33203125" style="17" customWidth="1"/>
    <col min="12578" max="12578" width="8.5" style="17" customWidth="1"/>
    <col min="12579" max="12579" width="7.1640625" style="17" bestFit="1" customWidth="1"/>
    <col min="12580" max="12800" width="8.83203125" style="17"/>
    <col min="12801" max="12801" width="17.33203125" style="17" customWidth="1"/>
    <col min="12802" max="12803" width="5.33203125" style="17" bestFit="1" customWidth="1"/>
    <col min="12804" max="12807" width="5.5" style="17" customWidth="1"/>
    <col min="12808" max="12808" width="3.5" style="17" bestFit="1" customWidth="1"/>
    <col min="12809" max="12814" width="4.5" style="17" bestFit="1" customWidth="1"/>
    <col min="12815" max="12815" width="5.5" style="17" bestFit="1" customWidth="1"/>
    <col min="12816" max="12817" width="4.5" style="17" bestFit="1" customWidth="1"/>
    <col min="12818" max="12819" width="5.5" style="17" bestFit="1" customWidth="1"/>
    <col min="12820" max="12820" width="6.83203125" style="17" customWidth="1"/>
    <col min="12821" max="12821" width="5.83203125" style="17" customWidth="1"/>
    <col min="12822" max="12823" width="5.33203125" style="17" customWidth="1"/>
    <col min="12824" max="12824" width="5.5" style="17" bestFit="1" customWidth="1"/>
    <col min="12825" max="12825" width="5.5" style="17" customWidth="1"/>
    <col min="12826" max="12826" width="9.83203125" style="17" customWidth="1"/>
    <col min="12827" max="12827" width="5.33203125" style="17" bestFit="1" customWidth="1"/>
    <col min="12828" max="12828" width="5.83203125" style="17" bestFit="1" customWidth="1"/>
    <col min="12829" max="12829" width="5.1640625" style="17" customWidth="1"/>
    <col min="12830" max="12830" width="5.33203125" style="17" bestFit="1" customWidth="1"/>
    <col min="12831" max="12831" width="7.83203125" style="17" customWidth="1"/>
    <col min="12832" max="12832" width="11" style="17" customWidth="1"/>
    <col min="12833" max="12833" width="7.33203125" style="17" customWidth="1"/>
    <col min="12834" max="12834" width="8.5" style="17" customWidth="1"/>
    <col min="12835" max="12835" width="7.1640625" style="17" bestFit="1" customWidth="1"/>
    <col min="12836" max="13056" width="8.83203125" style="17"/>
    <col min="13057" max="13057" width="17.33203125" style="17" customWidth="1"/>
    <col min="13058" max="13059" width="5.33203125" style="17" bestFit="1" customWidth="1"/>
    <col min="13060" max="13063" width="5.5" style="17" customWidth="1"/>
    <col min="13064" max="13064" width="3.5" style="17" bestFit="1" customWidth="1"/>
    <col min="13065" max="13070" width="4.5" style="17" bestFit="1" customWidth="1"/>
    <col min="13071" max="13071" width="5.5" style="17" bestFit="1" customWidth="1"/>
    <col min="13072" max="13073" width="4.5" style="17" bestFit="1" customWidth="1"/>
    <col min="13074" max="13075" width="5.5" style="17" bestFit="1" customWidth="1"/>
    <col min="13076" max="13076" width="6.83203125" style="17" customWidth="1"/>
    <col min="13077" max="13077" width="5.83203125" style="17" customWidth="1"/>
    <col min="13078" max="13079" width="5.33203125" style="17" customWidth="1"/>
    <col min="13080" max="13080" width="5.5" style="17" bestFit="1" customWidth="1"/>
    <col min="13081" max="13081" width="5.5" style="17" customWidth="1"/>
    <col min="13082" max="13082" width="9.83203125" style="17" customWidth="1"/>
    <col min="13083" max="13083" width="5.33203125" style="17" bestFit="1" customWidth="1"/>
    <col min="13084" max="13084" width="5.83203125" style="17" bestFit="1" customWidth="1"/>
    <col min="13085" max="13085" width="5.1640625" style="17" customWidth="1"/>
    <col min="13086" max="13086" width="5.33203125" style="17" bestFit="1" customWidth="1"/>
    <col min="13087" max="13087" width="7.83203125" style="17" customWidth="1"/>
    <col min="13088" max="13088" width="11" style="17" customWidth="1"/>
    <col min="13089" max="13089" width="7.33203125" style="17" customWidth="1"/>
    <col min="13090" max="13090" width="8.5" style="17" customWidth="1"/>
    <col min="13091" max="13091" width="7.1640625" style="17" bestFit="1" customWidth="1"/>
    <col min="13092" max="13312" width="8.83203125" style="17"/>
    <col min="13313" max="13313" width="17.33203125" style="17" customWidth="1"/>
    <col min="13314" max="13315" width="5.33203125" style="17" bestFit="1" customWidth="1"/>
    <col min="13316" max="13319" width="5.5" style="17" customWidth="1"/>
    <col min="13320" max="13320" width="3.5" style="17" bestFit="1" customWidth="1"/>
    <col min="13321" max="13326" width="4.5" style="17" bestFit="1" customWidth="1"/>
    <col min="13327" max="13327" width="5.5" style="17" bestFit="1" customWidth="1"/>
    <col min="13328" max="13329" width="4.5" style="17" bestFit="1" customWidth="1"/>
    <col min="13330" max="13331" width="5.5" style="17" bestFit="1" customWidth="1"/>
    <col min="13332" max="13332" width="6.83203125" style="17" customWidth="1"/>
    <col min="13333" max="13333" width="5.83203125" style="17" customWidth="1"/>
    <col min="13334" max="13335" width="5.33203125" style="17" customWidth="1"/>
    <col min="13336" max="13336" width="5.5" style="17" bestFit="1" customWidth="1"/>
    <col min="13337" max="13337" width="5.5" style="17" customWidth="1"/>
    <col min="13338" max="13338" width="9.83203125" style="17" customWidth="1"/>
    <col min="13339" max="13339" width="5.33203125" style="17" bestFit="1" customWidth="1"/>
    <col min="13340" max="13340" width="5.83203125" style="17" bestFit="1" customWidth="1"/>
    <col min="13341" max="13341" width="5.1640625" style="17" customWidth="1"/>
    <col min="13342" max="13342" width="5.33203125" style="17" bestFit="1" customWidth="1"/>
    <col min="13343" max="13343" width="7.83203125" style="17" customWidth="1"/>
    <col min="13344" max="13344" width="11" style="17" customWidth="1"/>
    <col min="13345" max="13345" width="7.33203125" style="17" customWidth="1"/>
    <col min="13346" max="13346" width="8.5" style="17" customWidth="1"/>
    <col min="13347" max="13347" width="7.1640625" style="17" bestFit="1" customWidth="1"/>
    <col min="13348" max="13568" width="8.83203125" style="17"/>
    <col min="13569" max="13569" width="17.33203125" style="17" customWidth="1"/>
    <col min="13570" max="13571" width="5.33203125" style="17" bestFit="1" customWidth="1"/>
    <col min="13572" max="13575" width="5.5" style="17" customWidth="1"/>
    <col min="13576" max="13576" width="3.5" style="17" bestFit="1" customWidth="1"/>
    <col min="13577" max="13582" width="4.5" style="17" bestFit="1" customWidth="1"/>
    <col min="13583" max="13583" width="5.5" style="17" bestFit="1" customWidth="1"/>
    <col min="13584" max="13585" width="4.5" style="17" bestFit="1" customWidth="1"/>
    <col min="13586" max="13587" width="5.5" style="17" bestFit="1" customWidth="1"/>
    <col min="13588" max="13588" width="6.83203125" style="17" customWidth="1"/>
    <col min="13589" max="13589" width="5.83203125" style="17" customWidth="1"/>
    <col min="13590" max="13591" width="5.33203125" style="17" customWidth="1"/>
    <col min="13592" max="13592" width="5.5" style="17" bestFit="1" customWidth="1"/>
    <col min="13593" max="13593" width="5.5" style="17" customWidth="1"/>
    <col min="13594" max="13594" width="9.83203125" style="17" customWidth="1"/>
    <col min="13595" max="13595" width="5.33203125" style="17" bestFit="1" customWidth="1"/>
    <col min="13596" max="13596" width="5.83203125" style="17" bestFit="1" customWidth="1"/>
    <col min="13597" max="13597" width="5.1640625" style="17" customWidth="1"/>
    <col min="13598" max="13598" width="5.33203125" style="17" bestFit="1" customWidth="1"/>
    <col min="13599" max="13599" width="7.83203125" style="17" customWidth="1"/>
    <col min="13600" max="13600" width="11" style="17" customWidth="1"/>
    <col min="13601" max="13601" width="7.33203125" style="17" customWidth="1"/>
    <col min="13602" max="13602" width="8.5" style="17" customWidth="1"/>
    <col min="13603" max="13603" width="7.1640625" style="17" bestFit="1" customWidth="1"/>
    <col min="13604" max="13824" width="8.83203125" style="17"/>
    <col min="13825" max="13825" width="17.33203125" style="17" customWidth="1"/>
    <col min="13826" max="13827" width="5.33203125" style="17" bestFit="1" customWidth="1"/>
    <col min="13828" max="13831" width="5.5" style="17" customWidth="1"/>
    <col min="13832" max="13832" width="3.5" style="17" bestFit="1" customWidth="1"/>
    <col min="13833" max="13838" width="4.5" style="17" bestFit="1" customWidth="1"/>
    <col min="13839" max="13839" width="5.5" style="17" bestFit="1" customWidth="1"/>
    <col min="13840" max="13841" width="4.5" style="17" bestFit="1" customWidth="1"/>
    <col min="13842" max="13843" width="5.5" style="17" bestFit="1" customWidth="1"/>
    <col min="13844" max="13844" width="6.83203125" style="17" customWidth="1"/>
    <col min="13845" max="13845" width="5.83203125" style="17" customWidth="1"/>
    <col min="13846" max="13847" width="5.33203125" style="17" customWidth="1"/>
    <col min="13848" max="13848" width="5.5" style="17" bestFit="1" customWidth="1"/>
    <col min="13849" max="13849" width="5.5" style="17" customWidth="1"/>
    <col min="13850" max="13850" width="9.83203125" style="17" customWidth="1"/>
    <col min="13851" max="13851" width="5.33203125" style="17" bestFit="1" customWidth="1"/>
    <col min="13852" max="13852" width="5.83203125" style="17" bestFit="1" customWidth="1"/>
    <col min="13853" max="13853" width="5.1640625" style="17" customWidth="1"/>
    <col min="13854" max="13854" width="5.33203125" style="17" bestFit="1" customWidth="1"/>
    <col min="13855" max="13855" width="7.83203125" style="17" customWidth="1"/>
    <col min="13856" max="13856" width="11" style="17" customWidth="1"/>
    <col min="13857" max="13857" width="7.33203125" style="17" customWidth="1"/>
    <col min="13858" max="13858" width="8.5" style="17" customWidth="1"/>
    <col min="13859" max="13859" width="7.1640625" style="17" bestFit="1" customWidth="1"/>
    <col min="13860" max="14080" width="8.83203125" style="17"/>
    <col min="14081" max="14081" width="17.33203125" style="17" customWidth="1"/>
    <col min="14082" max="14083" width="5.33203125" style="17" bestFit="1" customWidth="1"/>
    <col min="14084" max="14087" width="5.5" style="17" customWidth="1"/>
    <col min="14088" max="14088" width="3.5" style="17" bestFit="1" customWidth="1"/>
    <col min="14089" max="14094" width="4.5" style="17" bestFit="1" customWidth="1"/>
    <col min="14095" max="14095" width="5.5" style="17" bestFit="1" customWidth="1"/>
    <col min="14096" max="14097" width="4.5" style="17" bestFit="1" customWidth="1"/>
    <col min="14098" max="14099" width="5.5" style="17" bestFit="1" customWidth="1"/>
    <col min="14100" max="14100" width="6.83203125" style="17" customWidth="1"/>
    <col min="14101" max="14101" width="5.83203125" style="17" customWidth="1"/>
    <col min="14102" max="14103" width="5.33203125" style="17" customWidth="1"/>
    <col min="14104" max="14104" width="5.5" style="17" bestFit="1" customWidth="1"/>
    <col min="14105" max="14105" width="5.5" style="17" customWidth="1"/>
    <col min="14106" max="14106" width="9.83203125" style="17" customWidth="1"/>
    <col min="14107" max="14107" width="5.33203125" style="17" bestFit="1" customWidth="1"/>
    <col min="14108" max="14108" width="5.83203125" style="17" bestFit="1" customWidth="1"/>
    <col min="14109" max="14109" width="5.1640625" style="17" customWidth="1"/>
    <col min="14110" max="14110" width="5.33203125" style="17" bestFit="1" customWidth="1"/>
    <col min="14111" max="14111" width="7.83203125" style="17" customWidth="1"/>
    <col min="14112" max="14112" width="11" style="17" customWidth="1"/>
    <col min="14113" max="14113" width="7.33203125" style="17" customWidth="1"/>
    <col min="14114" max="14114" width="8.5" style="17" customWidth="1"/>
    <col min="14115" max="14115" width="7.1640625" style="17" bestFit="1" customWidth="1"/>
    <col min="14116" max="14336" width="8.83203125" style="17"/>
    <col min="14337" max="14337" width="17.33203125" style="17" customWidth="1"/>
    <col min="14338" max="14339" width="5.33203125" style="17" bestFit="1" customWidth="1"/>
    <col min="14340" max="14343" width="5.5" style="17" customWidth="1"/>
    <col min="14344" max="14344" width="3.5" style="17" bestFit="1" customWidth="1"/>
    <col min="14345" max="14350" width="4.5" style="17" bestFit="1" customWidth="1"/>
    <col min="14351" max="14351" width="5.5" style="17" bestFit="1" customWidth="1"/>
    <col min="14352" max="14353" width="4.5" style="17" bestFit="1" customWidth="1"/>
    <col min="14354" max="14355" width="5.5" style="17" bestFit="1" customWidth="1"/>
    <col min="14356" max="14356" width="6.83203125" style="17" customWidth="1"/>
    <col min="14357" max="14357" width="5.83203125" style="17" customWidth="1"/>
    <col min="14358" max="14359" width="5.33203125" style="17" customWidth="1"/>
    <col min="14360" max="14360" width="5.5" style="17" bestFit="1" customWidth="1"/>
    <col min="14361" max="14361" width="5.5" style="17" customWidth="1"/>
    <col min="14362" max="14362" width="9.83203125" style="17" customWidth="1"/>
    <col min="14363" max="14363" width="5.33203125" style="17" bestFit="1" customWidth="1"/>
    <col min="14364" max="14364" width="5.83203125" style="17" bestFit="1" customWidth="1"/>
    <col min="14365" max="14365" width="5.1640625" style="17" customWidth="1"/>
    <col min="14366" max="14366" width="5.33203125" style="17" bestFit="1" customWidth="1"/>
    <col min="14367" max="14367" width="7.83203125" style="17" customWidth="1"/>
    <col min="14368" max="14368" width="11" style="17" customWidth="1"/>
    <col min="14369" max="14369" width="7.33203125" style="17" customWidth="1"/>
    <col min="14370" max="14370" width="8.5" style="17" customWidth="1"/>
    <col min="14371" max="14371" width="7.1640625" style="17" bestFit="1" customWidth="1"/>
    <col min="14372" max="14592" width="8.83203125" style="17"/>
    <col min="14593" max="14593" width="17.33203125" style="17" customWidth="1"/>
    <col min="14594" max="14595" width="5.33203125" style="17" bestFit="1" customWidth="1"/>
    <col min="14596" max="14599" width="5.5" style="17" customWidth="1"/>
    <col min="14600" max="14600" width="3.5" style="17" bestFit="1" customWidth="1"/>
    <col min="14601" max="14606" width="4.5" style="17" bestFit="1" customWidth="1"/>
    <col min="14607" max="14607" width="5.5" style="17" bestFit="1" customWidth="1"/>
    <col min="14608" max="14609" width="4.5" style="17" bestFit="1" customWidth="1"/>
    <col min="14610" max="14611" width="5.5" style="17" bestFit="1" customWidth="1"/>
    <col min="14612" max="14612" width="6.83203125" style="17" customWidth="1"/>
    <col min="14613" max="14613" width="5.83203125" style="17" customWidth="1"/>
    <col min="14614" max="14615" width="5.33203125" style="17" customWidth="1"/>
    <col min="14616" max="14616" width="5.5" style="17" bestFit="1" customWidth="1"/>
    <col min="14617" max="14617" width="5.5" style="17" customWidth="1"/>
    <col min="14618" max="14618" width="9.83203125" style="17" customWidth="1"/>
    <col min="14619" max="14619" width="5.33203125" style="17" bestFit="1" customWidth="1"/>
    <col min="14620" max="14620" width="5.83203125" style="17" bestFit="1" customWidth="1"/>
    <col min="14621" max="14621" width="5.1640625" style="17" customWidth="1"/>
    <col min="14622" max="14622" width="5.33203125" style="17" bestFit="1" customWidth="1"/>
    <col min="14623" max="14623" width="7.83203125" style="17" customWidth="1"/>
    <col min="14624" max="14624" width="11" style="17" customWidth="1"/>
    <col min="14625" max="14625" width="7.33203125" style="17" customWidth="1"/>
    <col min="14626" max="14626" width="8.5" style="17" customWidth="1"/>
    <col min="14627" max="14627" width="7.1640625" style="17" bestFit="1" customWidth="1"/>
    <col min="14628" max="14848" width="8.83203125" style="17"/>
    <col min="14849" max="14849" width="17.33203125" style="17" customWidth="1"/>
    <col min="14850" max="14851" width="5.33203125" style="17" bestFit="1" customWidth="1"/>
    <col min="14852" max="14855" width="5.5" style="17" customWidth="1"/>
    <col min="14856" max="14856" width="3.5" style="17" bestFit="1" customWidth="1"/>
    <col min="14857" max="14862" width="4.5" style="17" bestFit="1" customWidth="1"/>
    <col min="14863" max="14863" width="5.5" style="17" bestFit="1" customWidth="1"/>
    <col min="14864" max="14865" width="4.5" style="17" bestFit="1" customWidth="1"/>
    <col min="14866" max="14867" width="5.5" style="17" bestFit="1" customWidth="1"/>
    <col min="14868" max="14868" width="6.83203125" style="17" customWidth="1"/>
    <col min="14869" max="14869" width="5.83203125" style="17" customWidth="1"/>
    <col min="14870" max="14871" width="5.33203125" style="17" customWidth="1"/>
    <col min="14872" max="14872" width="5.5" style="17" bestFit="1" customWidth="1"/>
    <col min="14873" max="14873" width="5.5" style="17" customWidth="1"/>
    <col min="14874" max="14874" width="9.83203125" style="17" customWidth="1"/>
    <col min="14875" max="14875" width="5.33203125" style="17" bestFit="1" customWidth="1"/>
    <col min="14876" max="14876" width="5.83203125" style="17" bestFit="1" customWidth="1"/>
    <col min="14877" max="14877" width="5.1640625" style="17" customWidth="1"/>
    <col min="14878" max="14878" width="5.33203125" style="17" bestFit="1" customWidth="1"/>
    <col min="14879" max="14879" width="7.83203125" style="17" customWidth="1"/>
    <col min="14880" max="14880" width="11" style="17" customWidth="1"/>
    <col min="14881" max="14881" width="7.33203125" style="17" customWidth="1"/>
    <col min="14882" max="14882" width="8.5" style="17" customWidth="1"/>
    <col min="14883" max="14883" width="7.1640625" style="17" bestFit="1" customWidth="1"/>
    <col min="14884" max="15104" width="8.83203125" style="17"/>
    <col min="15105" max="15105" width="17.33203125" style="17" customWidth="1"/>
    <col min="15106" max="15107" width="5.33203125" style="17" bestFit="1" customWidth="1"/>
    <col min="15108" max="15111" width="5.5" style="17" customWidth="1"/>
    <col min="15112" max="15112" width="3.5" style="17" bestFit="1" customWidth="1"/>
    <col min="15113" max="15118" width="4.5" style="17" bestFit="1" customWidth="1"/>
    <col min="15119" max="15119" width="5.5" style="17" bestFit="1" customWidth="1"/>
    <col min="15120" max="15121" width="4.5" style="17" bestFit="1" customWidth="1"/>
    <col min="15122" max="15123" width="5.5" style="17" bestFit="1" customWidth="1"/>
    <col min="15124" max="15124" width="6.83203125" style="17" customWidth="1"/>
    <col min="15125" max="15125" width="5.83203125" style="17" customWidth="1"/>
    <col min="15126" max="15127" width="5.33203125" style="17" customWidth="1"/>
    <col min="15128" max="15128" width="5.5" style="17" bestFit="1" customWidth="1"/>
    <col min="15129" max="15129" width="5.5" style="17" customWidth="1"/>
    <col min="15130" max="15130" width="9.83203125" style="17" customWidth="1"/>
    <col min="15131" max="15131" width="5.33203125" style="17" bestFit="1" customWidth="1"/>
    <col min="15132" max="15132" width="5.83203125" style="17" bestFit="1" customWidth="1"/>
    <col min="15133" max="15133" width="5.1640625" style="17" customWidth="1"/>
    <col min="15134" max="15134" width="5.33203125" style="17" bestFit="1" customWidth="1"/>
    <col min="15135" max="15135" width="7.83203125" style="17" customWidth="1"/>
    <col min="15136" max="15136" width="11" style="17" customWidth="1"/>
    <col min="15137" max="15137" width="7.33203125" style="17" customWidth="1"/>
    <col min="15138" max="15138" width="8.5" style="17" customWidth="1"/>
    <col min="15139" max="15139" width="7.1640625" style="17" bestFit="1" customWidth="1"/>
    <col min="15140" max="15360" width="8.83203125" style="17"/>
    <col min="15361" max="15361" width="17.33203125" style="17" customWidth="1"/>
    <col min="15362" max="15363" width="5.33203125" style="17" bestFit="1" customWidth="1"/>
    <col min="15364" max="15367" width="5.5" style="17" customWidth="1"/>
    <col min="15368" max="15368" width="3.5" style="17" bestFit="1" customWidth="1"/>
    <col min="15369" max="15374" width="4.5" style="17" bestFit="1" customWidth="1"/>
    <col min="15375" max="15375" width="5.5" style="17" bestFit="1" customWidth="1"/>
    <col min="15376" max="15377" width="4.5" style="17" bestFit="1" customWidth="1"/>
    <col min="15378" max="15379" width="5.5" style="17" bestFit="1" customWidth="1"/>
    <col min="15380" max="15380" width="6.83203125" style="17" customWidth="1"/>
    <col min="15381" max="15381" width="5.83203125" style="17" customWidth="1"/>
    <col min="15382" max="15383" width="5.33203125" style="17" customWidth="1"/>
    <col min="15384" max="15384" width="5.5" style="17" bestFit="1" customWidth="1"/>
    <col min="15385" max="15385" width="5.5" style="17" customWidth="1"/>
    <col min="15386" max="15386" width="9.83203125" style="17" customWidth="1"/>
    <col min="15387" max="15387" width="5.33203125" style="17" bestFit="1" customWidth="1"/>
    <col min="15388" max="15388" width="5.83203125" style="17" bestFit="1" customWidth="1"/>
    <col min="15389" max="15389" width="5.1640625" style="17" customWidth="1"/>
    <col min="15390" max="15390" width="5.33203125" style="17" bestFit="1" customWidth="1"/>
    <col min="15391" max="15391" width="7.83203125" style="17" customWidth="1"/>
    <col min="15392" max="15392" width="11" style="17" customWidth="1"/>
    <col min="15393" max="15393" width="7.33203125" style="17" customWidth="1"/>
    <col min="15394" max="15394" width="8.5" style="17" customWidth="1"/>
    <col min="15395" max="15395" width="7.1640625" style="17" bestFit="1" customWidth="1"/>
    <col min="15396" max="15616" width="8.83203125" style="17"/>
    <col min="15617" max="15617" width="17.33203125" style="17" customWidth="1"/>
    <col min="15618" max="15619" width="5.33203125" style="17" bestFit="1" customWidth="1"/>
    <col min="15620" max="15623" width="5.5" style="17" customWidth="1"/>
    <col min="15624" max="15624" width="3.5" style="17" bestFit="1" customWidth="1"/>
    <col min="15625" max="15630" width="4.5" style="17" bestFit="1" customWidth="1"/>
    <col min="15631" max="15631" width="5.5" style="17" bestFit="1" customWidth="1"/>
    <col min="15632" max="15633" width="4.5" style="17" bestFit="1" customWidth="1"/>
    <col min="15634" max="15635" width="5.5" style="17" bestFit="1" customWidth="1"/>
    <col min="15636" max="15636" width="6.83203125" style="17" customWidth="1"/>
    <col min="15637" max="15637" width="5.83203125" style="17" customWidth="1"/>
    <col min="15638" max="15639" width="5.33203125" style="17" customWidth="1"/>
    <col min="15640" max="15640" width="5.5" style="17" bestFit="1" customWidth="1"/>
    <col min="15641" max="15641" width="5.5" style="17" customWidth="1"/>
    <col min="15642" max="15642" width="9.83203125" style="17" customWidth="1"/>
    <col min="15643" max="15643" width="5.33203125" style="17" bestFit="1" customWidth="1"/>
    <col min="15644" max="15644" width="5.83203125" style="17" bestFit="1" customWidth="1"/>
    <col min="15645" max="15645" width="5.1640625" style="17" customWidth="1"/>
    <col min="15646" max="15646" width="5.33203125" style="17" bestFit="1" customWidth="1"/>
    <col min="15647" max="15647" width="7.83203125" style="17" customWidth="1"/>
    <col min="15648" max="15648" width="11" style="17" customWidth="1"/>
    <col min="15649" max="15649" width="7.33203125" style="17" customWidth="1"/>
    <col min="15650" max="15650" width="8.5" style="17" customWidth="1"/>
    <col min="15651" max="15651" width="7.1640625" style="17" bestFit="1" customWidth="1"/>
    <col min="15652" max="15872" width="8.83203125" style="17"/>
    <col min="15873" max="15873" width="17.33203125" style="17" customWidth="1"/>
    <col min="15874" max="15875" width="5.33203125" style="17" bestFit="1" customWidth="1"/>
    <col min="15876" max="15879" width="5.5" style="17" customWidth="1"/>
    <col min="15880" max="15880" width="3.5" style="17" bestFit="1" customWidth="1"/>
    <col min="15881" max="15886" width="4.5" style="17" bestFit="1" customWidth="1"/>
    <col min="15887" max="15887" width="5.5" style="17" bestFit="1" customWidth="1"/>
    <col min="15888" max="15889" width="4.5" style="17" bestFit="1" customWidth="1"/>
    <col min="15890" max="15891" width="5.5" style="17" bestFit="1" customWidth="1"/>
    <col min="15892" max="15892" width="6.83203125" style="17" customWidth="1"/>
    <col min="15893" max="15893" width="5.83203125" style="17" customWidth="1"/>
    <col min="15894" max="15895" width="5.33203125" style="17" customWidth="1"/>
    <col min="15896" max="15896" width="5.5" style="17" bestFit="1" customWidth="1"/>
    <col min="15897" max="15897" width="5.5" style="17" customWidth="1"/>
    <col min="15898" max="15898" width="9.83203125" style="17" customWidth="1"/>
    <col min="15899" max="15899" width="5.33203125" style="17" bestFit="1" customWidth="1"/>
    <col min="15900" max="15900" width="5.83203125" style="17" bestFit="1" customWidth="1"/>
    <col min="15901" max="15901" width="5.1640625" style="17" customWidth="1"/>
    <col min="15902" max="15902" width="5.33203125" style="17" bestFit="1" customWidth="1"/>
    <col min="15903" max="15903" width="7.83203125" style="17" customWidth="1"/>
    <col min="15904" max="15904" width="11" style="17" customWidth="1"/>
    <col min="15905" max="15905" width="7.33203125" style="17" customWidth="1"/>
    <col min="15906" max="15906" width="8.5" style="17" customWidth="1"/>
    <col min="15907" max="15907" width="7.1640625" style="17" bestFit="1" customWidth="1"/>
    <col min="15908" max="16128" width="8.83203125" style="17"/>
    <col min="16129" max="16129" width="17.33203125" style="17" customWidth="1"/>
    <col min="16130" max="16131" width="5.33203125" style="17" bestFit="1" customWidth="1"/>
    <col min="16132" max="16135" width="5.5" style="17" customWidth="1"/>
    <col min="16136" max="16136" width="3.5" style="17" bestFit="1" customWidth="1"/>
    <col min="16137" max="16142" width="4.5" style="17" bestFit="1" customWidth="1"/>
    <col min="16143" max="16143" width="5.5" style="17" bestFit="1" customWidth="1"/>
    <col min="16144" max="16145" width="4.5" style="17" bestFit="1" customWidth="1"/>
    <col min="16146" max="16147" width="5.5" style="17" bestFit="1" customWidth="1"/>
    <col min="16148" max="16148" width="6.83203125" style="17" customWidth="1"/>
    <col min="16149" max="16149" width="5.83203125" style="17" customWidth="1"/>
    <col min="16150" max="16151" width="5.33203125" style="17" customWidth="1"/>
    <col min="16152" max="16152" width="5.5" style="17" bestFit="1" customWidth="1"/>
    <col min="16153" max="16153" width="5.5" style="17" customWidth="1"/>
    <col min="16154" max="16154" width="9.83203125" style="17" customWidth="1"/>
    <col min="16155" max="16155" width="5.33203125" style="17" bestFit="1" customWidth="1"/>
    <col min="16156" max="16156" width="5.83203125" style="17" bestFit="1" customWidth="1"/>
    <col min="16157" max="16157" width="5.1640625" style="17" customWidth="1"/>
    <col min="16158" max="16158" width="5.33203125" style="17" bestFit="1" customWidth="1"/>
    <col min="16159" max="16159" width="7.83203125" style="17" customWidth="1"/>
    <col min="16160" max="16160" width="11" style="17" customWidth="1"/>
    <col min="16161" max="16161" width="7.33203125" style="17" customWidth="1"/>
    <col min="16162" max="16162" width="8.5" style="17" customWidth="1"/>
    <col min="16163" max="16163" width="7.1640625" style="17" bestFit="1" customWidth="1"/>
    <col min="16164" max="16384" width="8.83203125" style="17"/>
  </cols>
  <sheetData>
    <row r="1" spans="1:38" ht="15">
      <c r="A1" s="13" t="s">
        <v>62</v>
      </c>
      <c r="B1" s="14"/>
      <c r="C1" s="14"/>
      <c r="D1" s="15"/>
      <c r="E1" s="15"/>
      <c r="F1" s="15"/>
      <c r="G1" s="15"/>
      <c r="H1" s="15"/>
      <c r="I1" s="15"/>
      <c r="J1" s="15"/>
      <c r="K1" s="14"/>
      <c r="L1" s="15"/>
      <c r="M1" s="15"/>
      <c r="N1" s="15"/>
      <c r="O1" s="15"/>
      <c r="P1" s="15"/>
      <c r="Q1" s="15"/>
      <c r="R1" s="15"/>
      <c r="S1" s="15"/>
      <c r="T1" s="16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</row>
    <row r="2" spans="1:38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6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</row>
    <row r="3" spans="1:38" ht="12" thickBot="1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6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</row>
    <row r="4" spans="1:38" ht="12" thickBot="1">
      <c r="B4" s="105" t="s">
        <v>31</v>
      </c>
      <c r="C4" s="106"/>
      <c r="D4" s="106"/>
      <c r="E4" s="106"/>
      <c r="F4" s="106"/>
      <c r="G4" s="107"/>
      <c r="H4" s="105" t="s">
        <v>32</v>
      </c>
      <c r="I4" s="106"/>
      <c r="J4" s="106"/>
      <c r="K4" s="106"/>
      <c r="L4" s="106"/>
      <c r="M4" s="107"/>
      <c r="N4" s="105" t="s">
        <v>33</v>
      </c>
      <c r="O4" s="106"/>
      <c r="P4" s="106"/>
      <c r="Q4" s="106"/>
      <c r="R4" s="106"/>
      <c r="S4" s="107"/>
      <c r="T4" s="105" t="s">
        <v>34</v>
      </c>
      <c r="U4" s="107"/>
      <c r="V4" s="105" t="s">
        <v>35</v>
      </c>
      <c r="W4" s="106"/>
      <c r="X4" s="106"/>
      <c r="Y4" s="107"/>
    </row>
    <row r="5" spans="1:38" ht="45" thickBot="1">
      <c r="A5" s="18" t="s">
        <v>27</v>
      </c>
      <c r="B5" s="19">
        <v>7</v>
      </c>
      <c r="C5" s="20">
        <v>8</v>
      </c>
      <c r="D5" s="21">
        <v>9</v>
      </c>
      <c r="E5" s="21">
        <v>10</v>
      </c>
      <c r="F5" s="21">
        <v>11</v>
      </c>
      <c r="G5" s="21">
        <v>12</v>
      </c>
      <c r="H5" s="22">
        <v>7</v>
      </c>
      <c r="I5" s="21">
        <v>8</v>
      </c>
      <c r="J5" s="21">
        <v>9</v>
      </c>
      <c r="K5" s="21">
        <v>10</v>
      </c>
      <c r="L5" s="21">
        <v>11</v>
      </c>
      <c r="M5" s="23">
        <v>12</v>
      </c>
      <c r="N5" s="22">
        <v>7</v>
      </c>
      <c r="O5" s="21">
        <v>8</v>
      </c>
      <c r="P5" s="21">
        <v>9</v>
      </c>
      <c r="Q5" s="21">
        <v>10</v>
      </c>
      <c r="R5" s="21">
        <v>11</v>
      </c>
      <c r="S5" s="23">
        <v>12</v>
      </c>
      <c r="T5" s="24" t="s">
        <v>36</v>
      </c>
      <c r="U5" s="25" t="s">
        <v>37</v>
      </c>
      <c r="V5" s="26" t="s">
        <v>38</v>
      </c>
      <c r="W5" s="27" t="s">
        <v>39</v>
      </c>
      <c r="X5" s="27" t="s">
        <v>40</v>
      </c>
      <c r="Y5" s="28" t="s">
        <v>41</v>
      </c>
      <c r="Z5" s="29" t="s">
        <v>42</v>
      </c>
      <c r="AA5" s="30" t="s">
        <v>43</v>
      </c>
      <c r="AB5" s="31" t="s">
        <v>44</v>
      </c>
      <c r="AC5" s="32" t="s">
        <v>45</v>
      </c>
      <c r="AD5" s="30" t="s">
        <v>46</v>
      </c>
      <c r="AE5" s="33" t="s">
        <v>47</v>
      </c>
      <c r="AF5" s="34" t="s">
        <v>48</v>
      </c>
      <c r="AG5" s="29" t="s">
        <v>49</v>
      </c>
      <c r="AH5" s="33" t="s">
        <v>50</v>
      </c>
      <c r="AI5" s="35" t="s">
        <v>51</v>
      </c>
      <c r="AK5" s="36"/>
      <c r="AL5" s="37"/>
    </row>
    <row r="6" spans="1:38">
      <c r="A6" s="38" t="s">
        <v>1</v>
      </c>
      <c r="B6" s="39">
        <v>79195</v>
      </c>
      <c r="C6" s="40">
        <v>79363</v>
      </c>
      <c r="D6" s="41">
        <v>83857</v>
      </c>
      <c r="E6" s="42">
        <v>80683</v>
      </c>
      <c r="F6" s="42">
        <v>79469</v>
      </c>
      <c r="G6" s="43">
        <v>72570</v>
      </c>
      <c r="H6" s="44">
        <v>764</v>
      </c>
      <c r="I6" s="42">
        <v>1279</v>
      </c>
      <c r="J6" s="42">
        <v>2039</v>
      </c>
      <c r="K6" s="42">
        <v>2419</v>
      </c>
      <c r="L6" s="42">
        <v>3494</v>
      </c>
      <c r="M6" s="43">
        <v>5113</v>
      </c>
      <c r="N6" s="45">
        <f t="shared" ref="N6:S21" si="0">IF(AND(ISNUMBER(B6),ISNUMBER(H6)),IF(B6=0,"0%",H6/B6),"0%")</f>
        <v>9.647073678893869E-3</v>
      </c>
      <c r="O6" s="46">
        <f t="shared" si="0"/>
        <v>1.6115822234542544E-2</v>
      </c>
      <c r="P6" s="46">
        <f t="shared" si="0"/>
        <v>2.4315203262697212E-2</v>
      </c>
      <c r="Q6" s="46">
        <f t="shared" si="0"/>
        <v>2.998153266487364E-2</v>
      </c>
      <c r="R6" s="46">
        <f t="shared" si="0"/>
        <v>4.3966829833016648E-2</v>
      </c>
      <c r="S6" s="46">
        <f t="shared" si="0"/>
        <v>7.0456111340774424E-2</v>
      </c>
      <c r="T6" s="47">
        <v>6064</v>
      </c>
      <c r="U6" s="48">
        <f>IF(AND(ISNUMBER(G6),ISNUMBER(M6)),T6/G6,"0%")</f>
        <v>8.3560700013779798E-2</v>
      </c>
      <c r="V6" s="49">
        <f>(1-P6)</f>
        <v>0.9756847967373028</v>
      </c>
      <c r="W6" s="46">
        <f t="shared" ref="W6:Y22" si="1">V6*(1-Q6)</f>
        <v>0.94643227113330275</v>
      </c>
      <c r="X6" s="46">
        <f t="shared" si="1"/>
        <v>0.90482064451990929</v>
      </c>
      <c r="Y6" s="50">
        <f t="shared" si="1"/>
        <v>0.84107050044618326</v>
      </c>
      <c r="Z6" s="51">
        <f>IF(AND(ISNUMBER(Y6),ISNUMBER(X6),ISNUMBER(U6)),X6*(1-(U6+S6)),"NA")</f>
        <v>0.76546305400318027</v>
      </c>
      <c r="AA6" s="42">
        <v>61393</v>
      </c>
      <c r="AB6" s="52">
        <f>IF(AND(ISNUMBER(Z6),ISNUMBER(AA6)),(AA6/Z6),"NA")</f>
        <v>80203.74030977716</v>
      </c>
      <c r="AC6" s="53">
        <v>4853</v>
      </c>
      <c r="AD6" s="54">
        <f>AA6+AC6</f>
        <v>66246</v>
      </c>
      <c r="AE6" s="55">
        <f>IF(AND(ISNUMBER(AD6)),AD6/AB6,"NA")</f>
        <v>0.82597145400118388</v>
      </c>
      <c r="AF6" s="56" t="s">
        <v>1</v>
      </c>
      <c r="AG6" s="49">
        <f>SUM(1-Y6)</f>
        <v>0.15892949955381674</v>
      </c>
      <c r="AH6" s="48">
        <f>SUM(1-Z6-AG6)</f>
        <v>7.560744644300299E-2</v>
      </c>
      <c r="AI6" s="57">
        <f>IF(OR(ISNUMBER(P6),ISNUMBER(Q6),ISNUMBER(R6),ISNUMBER(S6)),(J6+K6+L6+M6)/(D6+E6+F6+G6),"NA")</f>
        <v>4.1269319822224468E-2</v>
      </c>
      <c r="AK6" s="58"/>
      <c r="AL6" s="59"/>
    </row>
    <row r="7" spans="1:38">
      <c r="A7" s="60" t="s">
        <v>52</v>
      </c>
      <c r="B7" s="61">
        <v>1371</v>
      </c>
      <c r="C7" s="62">
        <v>1389</v>
      </c>
      <c r="D7" s="62">
        <v>1430</v>
      </c>
      <c r="E7" s="62">
        <v>1349</v>
      </c>
      <c r="F7" s="62">
        <v>1239</v>
      </c>
      <c r="G7" s="63">
        <v>1109</v>
      </c>
      <c r="H7" s="61">
        <v>24</v>
      </c>
      <c r="I7" s="62">
        <v>32</v>
      </c>
      <c r="J7" s="62">
        <v>71</v>
      </c>
      <c r="K7" s="62">
        <v>109</v>
      </c>
      <c r="L7" s="62">
        <v>114</v>
      </c>
      <c r="M7" s="63">
        <v>158</v>
      </c>
      <c r="N7" s="45">
        <f t="shared" si="0"/>
        <v>1.7505470459518599E-2</v>
      </c>
      <c r="O7" s="64">
        <f t="shared" si="0"/>
        <v>2.3038156947444204E-2</v>
      </c>
      <c r="P7" s="64">
        <f t="shared" si="0"/>
        <v>4.9650349650349652E-2</v>
      </c>
      <c r="Q7" s="64">
        <f t="shared" si="0"/>
        <v>8.0800593031875464E-2</v>
      </c>
      <c r="R7" s="64">
        <f t="shared" si="0"/>
        <v>9.2009685230024216E-2</v>
      </c>
      <c r="S7" s="64">
        <f t="shared" si="0"/>
        <v>0.1424706943192065</v>
      </c>
      <c r="T7" s="61">
        <v>169</v>
      </c>
      <c r="U7" s="65">
        <f t="shared" ref="U7:U22" si="2">IF(AND(ISNUMBER(G7),ISNUMBER(M7)),T7/G7,"0%")</f>
        <v>0.15238954012623984</v>
      </c>
      <c r="V7" s="66">
        <f t="shared" ref="V7:V22" si="3">(1-P7)</f>
        <v>0.95034965034965035</v>
      </c>
      <c r="W7" s="67">
        <f t="shared" si="1"/>
        <v>0.87356083501376314</v>
      </c>
      <c r="X7" s="67">
        <f t="shared" si="1"/>
        <v>0.79318477755486971</v>
      </c>
      <c r="Y7" s="68">
        <f t="shared" si="1"/>
        <v>0.68017919157320206</v>
      </c>
      <c r="Z7" s="69">
        <f t="shared" ref="Z7:Z22" si="4">IF(AND(ISNUMBER(Y7),ISNUMBER(X7),ISNUMBER(U7)),X7*(1-(U7+S7)),"NA")</f>
        <v>0.55930612808648161</v>
      </c>
      <c r="AA7" s="62">
        <v>782</v>
      </c>
      <c r="AB7" s="70">
        <f t="shared" ref="AB7:AB22" si="5">IF(AND(ISNUMBER(Z7),ISNUMBER(AA7)),(AA7/Z7),"NA")</f>
        <v>1398.1609725525568</v>
      </c>
      <c r="AC7" s="61">
        <v>108</v>
      </c>
      <c r="AD7" s="54">
        <f t="shared" ref="AD7:AD22" si="6">AA7+AC7</f>
        <v>890</v>
      </c>
      <c r="AE7" s="55">
        <f>IF(AND(ISNUMBER(AD7)),AD7/AB7,"NA")</f>
        <v>0.63655045268154553</v>
      </c>
      <c r="AF7" s="71" t="s">
        <v>52</v>
      </c>
      <c r="AG7" s="66">
        <f t="shared" ref="AG7:AG22" si="7">SUM(1-Y7)</f>
        <v>0.31982080842679794</v>
      </c>
      <c r="AH7" s="65">
        <f t="shared" ref="AH7:AH22" si="8">SUM(1-Z7-AG7)</f>
        <v>0.12087306348672044</v>
      </c>
      <c r="AI7" s="57">
        <f t="shared" ref="AI7:AI22" si="9">IF(OR(ISNUMBER(P7),ISNUMBER(Q7),ISNUMBER(R7),ISNUMBER(S7)),(J7+K7+L7+M7)/(D7+E7+F7+G7),"NA")</f>
        <v>8.8160717768675637E-2</v>
      </c>
      <c r="AK7" s="58"/>
      <c r="AL7" s="59"/>
    </row>
    <row r="8" spans="1:38">
      <c r="A8" s="60" t="s">
        <v>53</v>
      </c>
      <c r="B8" s="61">
        <v>6155</v>
      </c>
      <c r="C8" s="62">
        <v>6388</v>
      </c>
      <c r="D8" s="62">
        <v>6877</v>
      </c>
      <c r="E8" s="62">
        <v>6683</v>
      </c>
      <c r="F8" s="62">
        <v>6532</v>
      </c>
      <c r="G8" s="63">
        <v>6172</v>
      </c>
      <c r="H8" s="61">
        <v>59</v>
      </c>
      <c r="I8" s="62">
        <v>132</v>
      </c>
      <c r="J8" s="62">
        <v>131</v>
      </c>
      <c r="K8" s="62">
        <v>126</v>
      </c>
      <c r="L8" s="62">
        <v>171</v>
      </c>
      <c r="M8" s="63">
        <v>272</v>
      </c>
      <c r="N8" s="45">
        <f t="shared" si="0"/>
        <v>9.5857026807473593E-3</v>
      </c>
      <c r="O8" s="64">
        <f t="shared" si="0"/>
        <v>2.0663744520976832E-2</v>
      </c>
      <c r="P8" s="64">
        <f t="shared" si="0"/>
        <v>1.904900392613058E-2</v>
      </c>
      <c r="Q8" s="64">
        <f t="shared" si="0"/>
        <v>1.8853808169983541E-2</v>
      </c>
      <c r="R8" s="64">
        <f t="shared" si="0"/>
        <v>2.6178812002449481E-2</v>
      </c>
      <c r="S8" s="64">
        <f t="shared" si="0"/>
        <v>4.4069993519118597E-2</v>
      </c>
      <c r="T8" s="61">
        <v>441</v>
      </c>
      <c r="U8" s="65">
        <f t="shared" si="2"/>
        <v>7.1451717433570969E-2</v>
      </c>
      <c r="V8" s="66">
        <f t="shared" si="3"/>
        <v>0.98095099607386937</v>
      </c>
      <c r="W8" s="67">
        <f t="shared" si="1"/>
        <v>0.96245633416973841</v>
      </c>
      <c r="X8" s="67">
        <f t="shared" si="1"/>
        <v>0.93726037073694213</v>
      </c>
      <c r="Y8" s="68">
        <f t="shared" si="1"/>
        <v>0.89595531227283842</v>
      </c>
      <c r="Z8" s="69">
        <f t="shared" si="4"/>
        <v>0.8289864491012584</v>
      </c>
      <c r="AA8" s="62">
        <v>5459</v>
      </c>
      <c r="AB8" s="70">
        <f t="shared" si="5"/>
        <v>6585.1498609155169</v>
      </c>
      <c r="AC8" s="61">
        <v>406</v>
      </c>
      <c r="AD8" s="54">
        <f t="shared" si="6"/>
        <v>5865</v>
      </c>
      <c r="AE8" s="55">
        <f t="shared" ref="AE8:AE22" si="10">IF(AND(ISNUMBER(AD8)),AD8/AB8,"NA")</f>
        <v>0.89064032313223673</v>
      </c>
      <c r="AF8" s="71" t="s">
        <v>53</v>
      </c>
      <c r="AG8" s="66">
        <f t="shared" si="7"/>
        <v>0.10404468772716158</v>
      </c>
      <c r="AH8" s="65">
        <f t="shared" si="8"/>
        <v>6.6968863171580018E-2</v>
      </c>
      <c r="AI8" s="57">
        <f t="shared" si="9"/>
        <v>2.6652452025586353E-2</v>
      </c>
      <c r="AK8" s="58"/>
      <c r="AL8" s="59"/>
    </row>
    <row r="9" spans="1:38">
      <c r="A9" s="60" t="s">
        <v>54</v>
      </c>
      <c r="B9" s="61">
        <v>5487</v>
      </c>
      <c r="C9" s="62">
        <v>5736</v>
      </c>
      <c r="D9" s="62">
        <v>6125</v>
      </c>
      <c r="E9" s="62">
        <v>6026</v>
      </c>
      <c r="F9" s="62">
        <v>5958</v>
      </c>
      <c r="G9" s="63">
        <v>5596</v>
      </c>
      <c r="H9" s="61">
        <v>45</v>
      </c>
      <c r="I9" s="62">
        <v>111</v>
      </c>
      <c r="J9" s="62">
        <v>99</v>
      </c>
      <c r="K9" s="62">
        <v>101</v>
      </c>
      <c r="L9" s="62">
        <v>130</v>
      </c>
      <c r="M9" s="63">
        <v>200</v>
      </c>
      <c r="N9" s="45">
        <f t="shared" si="0"/>
        <v>8.2012028430836527E-3</v>
      </c>
      <c r="O9" s="64">
        <f t="shared" si="0"/>
        <v>1.9351464435146442E-2</v>
      </c>
      <c r="P9" s="64">
        <f t="shared" si="0"/>
        <v>1.616326530612245E-2</v>
      </c>
      <c r="Q9" s="64">
        <f t="shared" si="0"/>
        <v>1.676070361765682E-2</v>
      </c>
      <c r="R9" s="64">
        <f t="shared" si="0"/>
        <v>2.1819402484055051E-2</v>
      </c>
      <c r="S9" s="64">
        <f t="shared" si="0"/>
        <v>3.5739814152966405E-2</v>
      </c>
      <c r="T9" s="61">
        <v>360</v>
      </c>
      <c r="U9" s="65">
        <f t="shared" si="2"/>
        <v>6.4331665475339528E-2</v>
      </c>
      <c r="V9" s="66">
        <f t="shared" si="3"/>
        <v>0.98383673469387756</v>
      </c>
      <c r="W9" s="67">
        <f t="shared" si="1"/>
        <v>0.96734693877551026</v>
      </c>
      <c r="X9" s="67">
        <f t="shared" si="1"/>
        <v>0.94624000657664886</v>
      </c>
      <c r="Y9" s="68">
        <f t="shared" si="1"/>
        <v>0.91242156459749768</v>
      </c>
      <c r="Z9" s="69">
        <f t="shared" si="4"/>
        <v>0.85154836903502562</v>
      </c>
      <c r="AA9" s="62">
        <v>5036</v>
      </c>
      <c r="AB9" s="70">
        <f t="shared" si="5"/>
        <v>5913.9329991399009</v>
      </c>
      <c r="AC9" s="61">
        <v>342</v>
      </c>
      <c r="AD9" s="54">
        <f t="shared" si="6"/>
        <v>5378</v>
      </c>
      <c r="AE9" s="55">
        <f t="shared" si="10"/>
        <v>0.90937790481937408</v>
      </c>
      <c r="AF9" s="71" t="s">
        <v>54</v>
      </c>
      <c r="AG9" s="66">
        <f t="shared" si="7"/>
        <v>8.7578435402502319E-2</v>
      </c>
      <c r="AH9" s="65">
        <f t="shared" si="8"/>
        <v>6.087319556247206E-2</v>
      </c>
      <c r="AI9" s="57">
        <f t="shared" si="9"/>
        <v>2.235815228854672E-2</v>
      </c>
      <c r="AK9" s="58"/>
      <c r="AL9" s="59"/>
    </row>
    <row r="10" spans="1:38">
      <c r="A10" s="60" t="s">
        <v>55</v>
      </c>
      <c r="B10" s="61">
        <v>668</v>
      </c>
      <c r="C10" s="62">
        <v>652</v>
      </c>
      <c r="D10" s="62">
        <v>752</v>
      </c>
      <c r="E10" s="62">
        <v>657</v>
      </c>
      <c r="F10" s="62">
        <v>574</v>
      </c>
      <c r="G10" s="63">
        <v>576</v>
      </c>
      <c r="H10" s="61">
        <v>14</v>
      </c>
      <c r="I10" s="62">
        <v>21</v>
      </c>
      <c r="J10" s="62">
        <v>32</v>
      </c>
      <c r="K10" s="62">
        <v>25</v>
      </c>
      <c r="L10" s="62">
        <v>41</v>
      </c>
      <c r="M10" s="63">
        <v>72</v>
      </c>
      <c r="N10" s="45">
        <f t="shared" si="0"/>
        <v>2.0958083832335328E-2</v>
      </c>
      <c r="O10" s="64">
        <f t="shared" si="0"/>
        <v>3.2208588957055216E-2</v>
      </c>
      <c r="P10" s="64">
        <f t="shared" si="0"/>
        <v>4.2553191489361701E-2</v>
      </c>
      <c r="Q10" s="64">
        <f t="shared" si="0"/>
        <v>3.8051750380517502E-2</v>
      </c>
      <c r="R10" s="64">
        <f t="shared" si="0"/>
        <v>7.1428571428571425E-2</v>
      </c>
      <c r="S10" s="64">
        <f t="shared" si="0"/>
        <v>0.125</v>
      </c>
      <c r="T10" s="61">
        <v>81</v>
      </c>
      <c r="U10" s="65">
        <f t="shared" si="2"/>
        <v>0.140625</v>
      </c>
      <c r="V10" s="66">
        <f t="shared" si="3"/>
        <v>0.95744680851063835</v>
      </c>
      <c r="W10" s="67">
        <f t="shared" si="1"/>
        <v>0.9210142815505683</v>
      </c>
      <c r="X10" s="67">
        <f t="shared" si="1"/>
        <v>0.85522754715409921</v>
      </c>
      <c r="Y10" s="68">
        <f t="shared" si="1"/>
        <v>0.74832410375983682</v>
      </c>
      <c r="Z10" s="69">
        <f t="shared" si="4"/>
        <v>0.62805772994129161</v>
      </c>
      <c r="AA10" s="62">
        <v>423</v>
      </c>
      <c r="AB10" s="70">
        <f t="shared" si="5"/>
        <v>673.50496592015577</v>
      </c>
      <c r="AC10" s="61">
        <v>64</v>
      </c>
      <c r="AD10" s="54">
        <f t="shared" si="6"/>
        <v>487</v>
      </c>
      <c r="AE10" s="55">
        <f t="shared" si="10"/>
        <v>0.72308301295841371</v>
      </c>
      <c r="AF10" s="71" t="s">
        <v>55</v>
      </c>
      <c r="AG10" s="66">
        <f t="shared" si="7"/>
        <v>0.25167589624016318</v>
      </c>
      <c r="AH10" s="65">
        <f t="shared" si="8"/>
        <v>0.12026637381854521</v>
      </c>
      <c r="AI10" s="57">
        <f t="shared" si="9"/>
        <v>6.6432200078155534E-2</v>
      </c>
      <c r="AK10" s="58"/>
      <c r="AL10" s="59"/>
    </row>
    <row r="11" spans="1:38">
      <c r="A11" s="60" t="s">
        <v>4</v>
      </c>
      <c r="B11" s="61">
        <v>3754</v>
      </c>
      <c r="C11" s="62">
        <v>3710</v>
      </c>
      <c r="D11" s="62">
        <v>4239</v>
      </c>
      <c r="E11" s="62">
        <v>3941</v>
      </c>
      <c r="F11" s="62">
        <v>3574</v>
      </c>
      <c r="G11" s="63">
        <v>3172</v>
      </c>
      <c r="H11" s="61">
        <v>80</v>
      </c>
      <c r="I11" s="62">
        <v>168</v>
      </c>
      <c r="J11" s="62">
        <v>220</v>
      </c>
      <c r="K11" s="62">
        <v>196</v>
      </c>
      <c r="L11" s="62">
        <v>214</v>
      </c>
      <c r="M11" s="63">
        <v>285</v>
      </c>
      <c r="N11" s="45">
        <f t="shared" si="0"/>
        <v>2.1310602024507193E-2</v>
      </c>
      <c r="O11" s="64">
        <f t="shared" si="0"/>
        <v>4.5283018867924525E-2</v>
      </c>
      <c r="P11" s="64">
        <f t="shared" si="0"/>
        <v>5.1899032790752538E-2</v>
      </c>
      <c r="Q11" s="64">
        <f t="shared" si="0"/>
        <v>4.9733570159857902E-2</v>
      </c>
      <c r="R11" s="64">
        <f t="shared" si="0"/>
        <v>5.9876888640179073E-2</v>
      </c>
      <c r="S11" s="64">
        <f t="shared" si="0"/>
        <v>8.9848675914249679E-2</v>
      </c>
      <c r="T11" s="61">
        <v>341</v>
      </c>
      <c r="U11" s="65">
        <f t="shared" si="2"/>
        <v>0.1075031525851198</v>
      </c>
      <c r="V11" s="66">
        <f t="shared" si="3"/>
        <v>0.94810096720924741</v>
      </c>
      <c r="W11" s="67">
        <f t="shared" si="1"/>
        <v>0.90094852123791713</v>
      </c>
      <c r="X11" s="67">
        <f t="shared" si="1"/>
        <v>0.84700252696122036</v>
      </c>
      <c r="Y11" s="68">
        <f t="shared" si="1"/>
        <v>0.7709004714177311</v>
      </c>
      <c r="Z11" s="69">
        <f t="shared" si="4"/>
        <v>0.67984502952183701</v>
      </c>
      <c r="AA11" s="62">
        <v>2546</v>
      </c>
      <c r="AB11" s="70">
        <f t="shared" si="5"/>
        <v>3744.9711175952948</v>
      </c>
      <c r="AC11" s="61">
        <v>336</v>
      </c>
      <c r="AD11" s="54">
        <f t="shared" si="6"/>
        <v>2882</v>
      </c>
      <c r="AE11" s="55">
        <f t="shared" si="10"/>
        <v>0.76956534763626638</v>
      </c>
      <c r="AF11" s="71" t="s">
        <v>4</v>
      </c>
      <c r="AG11" s="66">
        <f t="shared" si="7"/>
        <v>0.2290995285822689</v>
      </c>
      <c r="AH11" s="65">
        <f t="shared" si="8"/>
        <v>9.1055441895894096E-2</v>
      </c>
      <c r="AI11" s="57">
        <f t="shared" si="9"/>
        <v>6.1302425298137481E-2</v>
      </c>
      <c r="AK11" s="58"/>
      <c r="AL11" s="59"/>
    </row>
    <row r="12" spans="1:38">
      <c r="A12" s="60" t="s">
        <v>5</v>
      </c>
      <c r="B12" s="61">
        <v>15299</v>
      </c>
      <c r="C12" s="62">
        <v>14675</v>
      </c>
      <c r="D12" s="62">
        <v>15605</v>
      </c>
      <c r="E12" s="62">
        <v>13937</v>
      </c>
      <c r="F12" s="62">
        <v>12952</v>
      </c>
      <c r="G12" s="63">
        <v>10883</v>
      </c>
      <c r="H12" s="61">
        <v>178</v>
      </c>
      <c r="I12" s="62">
        <v>263</v>
      </c>
      <c r="J12" s="62">
        <v>606</v>
      </c>
      <c r="K12" s="62">
        <v>623</v>
      </c>
      <c r="L12" s="62">
        <v>772</v>
      </c>
      <c r="M12" s="63">
        <v>1052</v>
      </c>
      <c r="N12" s="45">
        <f t="shared" si="0"/>
        <v>1.1634747369109091E-2</v>
      </c>
      <c r="O12" s="64">
        <f t="shared" si="0"/>
        <v>1.7921635434412265E-2</v>
      </c>
      <c r="P12" s="64">
        <f t="shared" si="0"/>
        <v>3.8833707145145786E-2</v>
      </c>
      <c r="Q12" s="64">
        <f t="shared" si="0"/>
        <v>4.4701155198392767E-2</v>
      </c>
      <c r="R12" s="64">
        <f t="shared" si="0"/>
        <v>5.9604694255713402E-2</v>
      </c>
      <c r="S12" s="64">
        <f t="shared" si="0"/>
        <v>9.6664522650004595E-2</v>
      </c>
      <c r="T12" s="61">
        <v>1283</v>
      </c>
      <c r="U12" s="65">
        <f t="shared" si="2"/>
        <v>0.11789028760452082</v>
      </c>
      <c r="V12" s="66">
        <f t="shared" si="3"/>
        <v>0.96116629285485422</v>
      </c>
      <c r="W12" s="67">
        <f t="shared" si="1"/>
        <v>0.91820104922648549</v>
      </c>
      <c r="X12" s="67">
        <f t="shared" si="1"/>
        <v>0.86347195642206565</v>
      </c>
      <c r="Y12" s="68">
        <f t="shared" si="1"/>
        <v>0.78000485193286107</v>
      </c>
      <c r="Z12" s="69">
        <f t="shared" si="4"/>
        <v>0.67820989465182557</v>
      </c>
      <c r="AA12" s="62">
        <v>8548</v>
      </c>
      <c r="AB12" s="70">
        <f t="shared" si="5"/>
        <v>12603.767753032134</v>
      </c>
      <c r="AC12" s="61">
        <v>1047</v>
      </c>
      <c r="AD12" s="54">
        <f t="shared" si="6"/>
        <v>9595</v>
      </c>
      <c r="AE12" s="55">
        <f t="shared" si="10"/>
        <v>0.76128029237064421</v>
      </c>
      <c r="AF12" s="71" t="s">
        <v>5</v>
      </c>
      <c r="AG12" s="66">
        <f t="shared" si="7"/>
        <v>0.21999514806713893</v>
      </c>
      <c r="AH12" s="65">
        <f t="shared" si="8"/>
        <v>0.10179495728103549</v>
      </c>
      <c r="AI12" s="57">
        <f t="shared" si="9"/>
        <v>5.7196920021732205E-2</v>
      </c>
      <c r="AK12" s="58"/>
      <c r="AL12" s="59"/>
    </row>
    <row r="13" spans="1:38">
      <c r="A13" s="60" t="s">
        <v>6</v>
      </c>
      <c r="B13" s="61">
        <v>47825</v>
      </c>
      <c r="C13" s="62">
        <v>48722</v>
      </c>
      <c r="D13" s="62">
        <v>50998</v>
      </c>
      <c r="E13" s="62">
        <v>50454</v>
      </c>
      <c r="F13" s="62">
        <v>51098</v>
      </c>
      <c r="G13" s="63">
        <v>47874</v>
      </c>
      <c r="H13" s="61">
        <v>377</v>
      </c>
      <c r="I13" s="62">
        <v>596</v>
      </c>
      <c r="J13" s="62">
        <v>902</v>
      </c>
      <c r="K13" s="62">
        <v>1236</v>
      </c>
      <c r="L13" s="62">
        <v>2023</v>
      </c>
      <c r="M13" s="63">
        <v>3083</v>
      </c>
      <c r="N13" s="45">
        <f t="shared" si="0"/>
        <v>7.8829064296915847E-3</v>
      </c>
      <c r="O13" s="64">
        <f t="shared" si="0"/>
        <v>1.2232666967694265E-2</v>
      </c>
      <c r="P13" s="64">
        <f t="shared" si="0"/>
        <v>1.7686968116396723E-2</v>
      </c>
      <c r="Q13" s="64">
        <f t="shared" si="0"/>
        <v>2.4497562135806873E-2</v>
      </c>
      <c r="R13" s="64">
        <f t="shared" si="0"/>
        <v>3.9590590629770245E-2</v>
      </c>
      <c r="S13" s="64">
        <f t="shared" si="0"/>
        <v>6.4398211973096045E-2</v>
      </c>
      <c r="T13" s="61">
        <v>3553</v>
      </c>
      <c r="U13" s="65">
        <f t="shared" si="2"/>
        <v>7.4215649413042567E-2</v>
      </c>
      <c r="V13" s="66">
        <f t="shared" si="3"/>
        <v>0.9823130318836033</v>
      </c>
      <c r="W13" s="67">
        <f t="shared" si="1"/>
        <v>0.9582487573482219</v>
      </c>
      <c r="X13" s="67">
        <f t="shared" si="1"/>
        <v>0.92031112307456242</v>
      </c>
      <c r="Y13" s="68">
        <f t="shared" si="1"/>
        <v>0.86104473228960865</v>
      </c>
      <c r="Z13" s="69">
        <f t="shared" si="4"/>
        <v>0.79274324462858348</v>
      </c>
      <c r="AA13" s="62">
        <v>41238</v>
      </c>
      <c r="AB13" s="70">
        <f t="shared" si="5"/>
        <v>52019.364755761308</v>
      </c>
      <c r="AC13" s="61">
        <v>2766</v>
      </c>
      <c r="AD13" s="54">
        <f t="shared" si="6"/>
        <v>44004</v>
      </c>
      <c r="AE13" s="55">
        <f t="shared" si="10"/>
        <v>0.84591575092478266</v>
      </c>
      <c r="AF13" s="71" t="s">
        <v>6</v>
      </c>
      <c r="AG13" s="66">
        <f t="shared" si="7"/>
        <v>0.13895526771039135</v>
      </c>
      <c r="AH13" s="65">
        <f t="shared" si="8"/>
        <v>6.8301487661025173E-2</v>
      </c>
      <c r="AI13" s="57">
        <f t="shared" si="9"/>
        <v>3.6143376042789284E-2</v>
      </c>
      <c r="AK13" s="58"/>
      <c r="AL13" s="59"/>
    </row>
    <row r="14" spans="1:38">
      <c r="A14" s="72" t="s">
        <v>56</v>
      </c>
      <c r="B14" s="61">
        <v>4791</v>
      </c>
      <c r="C14" s="62">
        <v>4479</v>
      </c>
      <c r="D14" s="62">
        <v>4708</v>
      </c>
      <c r="E14" s="62">
        <v>4319</v>
      </c>
      <c r="F14" s="62">
        <v>4074</v>
      </c>
      <c r="G14" s="63">
        <v>3360</v>
      </c>
      <c r="H14" s="61">
        <v>46</v>
      </c>
      <c r="I14" s="62">
        <v>88</v>
      </c>
      <c r="J14" s="62">
        <v>109</v>
      </c>
      <c r="K14" s="62">
        <v>129</v>
      </c>
      <c r="L14" s="62">
        <v>200</v>
      </c>
      <c r="M14" s="63">
        <v>263</v>
      </c>
      <c r="N14" s="45">
        <f t="shared" si="0"/>
        <v>9.6013358380296395E-3</v>
      </c>
      <c r="O14" s="64">
        <f t="shared" si="0"/>
        <v>1.9647242688100024E-2</v>
      </c>
      <c r="P14" s="64">
        <f t="shared" si="0"/>
        <v>2.3152081563296515E-2</v>
      </c>
      <c r="Q14" s="64">
        <f t="shared" si="0"/>
        <v>2.9868025005788376E-2</v>
      </c>
      <c r="R14" s="64">
        <f t="shared" si="0"/>
        <v>4.9091801669121256E-2</v>
      </c>
      <c r="S14" s="64">
        <f t="shared" si="0"/>
        <v>7.8273809523809523E-2</v>
      </c>
      <c r="T14" s="61">
        <v>277</v>
      </c>
      <c r="U14" s="65">
        <f t="shared" si="2"/>
        <v>8.2440476190476189E-2</v>
      </c>
      <c r="V14" s="66">
        <f t="shared" si="3"/>
        <v>0.97684791843670349</v>
      </c>
      <c r="W14" s="67">
        <f t="shared" si="1"/>
        <v>0.94767140038198372</v>
      </c>
      <c r="X14" s="67">
        <f t="shared" si="1"/>
        <v>0.90114850394693291</v>
      </c>
      <c r="Y14" s="68">
        <f t="shared" si="1"/>
        <v>0.83061217759632477</v>
      </c>
      <c r="Z14" s="69">
        <f t="shared" si="4"/>
        <v>0.75632106581260439</v>
      </c>
      <c r="AA14" s="62">
        <v>2820</v>
      </c>
      <c r="AB14" s="70">
        <f t="shared" si="5"/>
        <v>3728.5752406884812</v>
      </c>
      <c r="AC14" s="61">
        <v>190</v>
      </c>
      <c r="AD14" s="54">
        <f t="shared" si="6"/>
        <v>3010</v>
      </c>
      <c r="AE14" s="55">
        <f t="shared" si="10"/>
        <v>0.80727886811912741</v>
      </c>
      <c r="AF14" s="71" t="s">
        <v>56</v>
      </c>
      <c r="AG14" s="66">
        <f t="shared" si="7"/>
        <v>0.16938782240367523</v>
      </c>
      <c r="AH14" s="65">
        <f t="shared" si="8"/>
        <v>7.4291111783720387E-2</v>
      </c>
      <c r="AI14" s="57">
        <f t="shared" si="9"/>
        <v>4.2585505133345483E-2</v>
      </c>
      <c r="AK14" s="58"/>
      <c r="AL14" s="59"/>
    </row>
    <row r="15" spans="1:38">
      <c r="A15" s="60" t="s">
        <v>57</v>
      </c>
      <c r="B15" s="61">
        <v>4370</v>
      </c>
      <c r="C15" s="62">
        <v>3697</v>
      </c>
      <c r="D15" s="62">
        <v>4197</v>
      </c>
      <c r="E15" s="62">
        <v>3235</v>
      </c>
      <c r="F15" s="62">
        <v>2709</v>
      </c>
      <c r="G15" s="63">
        <v>1928</v>
      </c>
      <c r="H15" s="61">
        <v>50</v>
      </c>
      <c r="I15" s="62">
        <v>74</v>
      </c>
      <c r="J15" s="62">
        <v>174</v>
      </c>
      <c r="K15" s="62">
        <v>195</v>
      </c>
      <c r="L15" s="62">
        <v>192</v>
      </c>
      <c r="M15" s="63">
        <v>262</v>
      </c>
      <c r="N15" s="45">
        <f t="shared" si="0"/>
        <v>1.1441647597254004E-2</v>
      </c>
      <c r="O15" s="64">
        <f t="shared" si="0"/>
        <v>2.0016229375169056E-2</v>
      </c>
      <c r="P15" s="64">
        <f t="shared" si="0"/>
        <v>4.1458184417441028E-2</v>
      </c>
      <c r="Q15" s="64">
        <f t="shared" si="0"/>
        <v>6.0278207109737247E-2</v>
      </c>
      <c r="R15" s="64">
        <f t="shared" si="0"/>
        <v>7.0874861572535988E-2</v>
      </c>
      <c r="S15" s="64">
        <f t="shared" si="0"/>
        <v>0.1358921161825726</v>
      </c>
      <c r="T15" s="61">
        <v>463</v>
      </c>
      <c r="U15" s="65">
        <f t="shared" si="2"/>
        <v>0.24014522821576764</v>
      </c>
      <c r="V15" s="66">
        <f t="shared" si="3"/>
        <v>0.95854181558255902</v>
      </c>
      <c r="W15" s="67">
        <f t="shared" si="1"/>
        <v>0.90076263349953001</v>
      </c>
      <c r="X15" s="67">
        <f t="shared" si="1"/>
        <v>0.83692120654053781</v>
      </c>
      <c r="Y15" s="68">
        <f t="shared" si="1"/>
        <v>0.72319021270567219</v>
      </c>
      <c r="Z15" s="69">
        <f t="shared" si="4"/>
        <v>0.52220757856237909</v>
      </c>
      <c r="AA15" s="62">
        <v>1203</v>
      </c>
      <c r="AB15" s="70">
        <f t="shared" si="5"/>
        <v>2303.6816189298152</v>
      </c>
      <c r="AC15" s="61">
        <v>302</v>
      </c>
      <c r="AD15" s="54">
        <f t="shared" si="6"/>
        <v>1505</v>
      </c>
      <c r="AE15" s="55">
        <f t="shared" si="10"/>
        <v>0.65330208290638447</v>
      </c>
      <c r="AF15" s="71" t="s">
        <v>57</v>
      </c>
      <c r="AG15" s="66">
        <f t="shared" si="7"/>
        <v>0.27680978729432781</v>
      </c>
      <c r="AH15" s="65">
        <f t="shared" si="8"/>
        <v>0.20098263414329309</v>
      </c>
      <c r="AI15" s="57">
        <f t="shared" si="9"/>
        <v>6.8191233739332169E-2</v>
      </c>
      <c r="AK15" s="58"/>
      <c r="AL15" s="59"/>
    </row>
    <row r="16" spans="1:38">
      <c r="A16" s="60" t="s">
        <v>29</v>
      </c>
      <c r="B16" s="61">
        <v>39034</v>
      </c>
      <c r="C16" s="62">
        <v>37688</v>
      </c>
      <c r="D16" s="62">
        <v>39321</v>
      </c>
      <c r="E16" s="62">
        <v>35447</v>
      </c>
      <c r="F16" s="62">
        <v>32379</v>
      </c>
      <c r="G16" s="63">
        <v>27584</v>
      </c>
      <c r="H16" s="61">
        <v>444</v>
      </c>
      <c r="I16" s="62">
        <v>712</v>
      </c>
      <c r="J16" s="62">
        <v>1295</v>
      </c>
      <c r="K16" s="62">
        <v>1471</v>
      </c>
      <c r="L16" s="62">
        <v>2012</v>
      </c>
      <c r="M16" s="63">
        <v>2571</v>
      </c>
      <c r="N16" s="45">
        <f t="shared" si="0"/>
        <v>1.1374698980376083E-2</v>
      </c>
      <c r="O16" s="64">
        <f t="shared" si="0"/>
        <v>1.8891954998938653E-2</v>
      </c>
      <c r="P16" s="64">
        <f t="shared" si="0"/>
        <v>3.2934055593703111E-2</v>
      </c>
      <c r="Q16" s="64">
        <f t="shared" si="0"/>
        <v>4.149857533782831E-2</v>
      </c>
      <c r="R16" s="64">
        <f t="shared" si="0"/>
        <v>6.213904073627969E-2</v>
      </c>
      <c r="S16" s="64">
        <f t="shared" si="0"/>
        <v>9.3206206496519728E-2</v>
      </c>
      <c r="T16" s="61">
        <v>3509</v>
      </c>
      <c r="U16" s="65">
        <f t="shared" si="2"/>
        <v>0.12721142691415313</v>
      </c>
      <c r="V16" s="66">
        <f t="shared" si="3"/>
        <v>0.9670659444062969</v>
      </c>
      <c r="W16" s="67">
        <f t="shared" si="1"/>
        <v>0.9269340854557041</v>
      </c>
      <c r="X16" s="67">
        <f t="shared" si="1"/>
        <v>0.86933529055972592</v>
      </c>
      <c r="Y16" s="68">
        <f t="shared" si="1"/>
        <v>0.7883078459531041</v>
      </c>
      <c r="Z16" s="69">
        <f t="shared" si="4"/>
        <v>0.6777184631741715</v>
      </c>
      <c r="AA16" s="62">
        <v>21504</v>
      </c>
      <c r="AB16" s="70">
        <f t="shared" si="5"/>
        <v>31729.989912453573</v>
      </c>
      <c r="AC16" s="61">
        <v>2664</v>
      </c>
      <c r="AD16" s="54">
        <f t="shared" si="6"/>
        <v>24168</v>
      </c>
      <c r="AE16" s="55">
        <f t="shared" si="10"/>
        <v>0.76167688885757889</v>
      </c>
      <c r="AF16" s="71" t="s">
        <v>29</v>
      </c>
      <c r="AG16" s="66">
        <f t="shared" si="7"/>
        <v>0.2116921540468959</v>
      </c>
      <c r="AH16" s="65">
        <f t="shared" si="8"/>
        <v>0.1105893827789326</v>
      </c>
      <c r="AI16" s="57">
        <f t="shared" si="9"/>
        <v>5.4545724443520793E-2</v>
      </c>
      <c r="AK16" s="58"/>
      <c r="AL16" s="59"/>
    </row>
    <row r="17" spans="1:38">
      <c r="A17" s="60" t="s">
        <v>58</v>
      </c>
      <c r="B17" s="61">
        <v>10374</v>
      </c>
      <c r="C17" s="62">
        <v>9647</v>
      </c>
      <c r="D17" s="62">
        <v>9745</v>
      </c>
      <c r="E17" s="62">
        <v>8967</v>
      </c>
      <c r="F17" s="62">
        <v>8154</v>
      </c>
      <c r="G17" s="63">
        <v>6932</v>
      </c>
      <c r="H17" s="61">
        <v>98</v>
      </c>
      <c r="I17" s="62">
        <v>154</v>
      </c>
      <c r="J17" s="62">
        <v>255</v>
      </c>
      <c r="K17" s="62">
        <v>336</v>
      </c>
      <c r="L17" s="62">
        <v>434</v>
      </c>
      <c r="M17" s="63">
        <v>655</v>
      </c>
      <c r="N17" s="45">
        <f t="shared" si="0"/>
        <v>9.4466936572199737E-3</v>
      </c>
      <c r="O17" s="64">
        <f t="shared" si="0"/>
        <v>1.596351197263398E-2</v>
      </c>
      <c r="P17" s="64">
        <f t="shared" si="0"/>
        <v>2.6167265264238071E-2</v>
      </c>
      <c r="Q17" s="64">
        <f t="shared" si="0"/>
        <v>3.7470725995316159E-2</v>
      </c>
      <c r="R17" s="64">
        <f t="shared" si="0"/>
        <v>5.3225410841304881E-2</v>
      </c>
      <c r="S17" s="64">
        <f t="shared" si="0"/>
        <v>9.448932487016734E-2</v>
      </c>
      <c r="T17" s="61">
        <v>1730</v>
      </c>
      <c r="U17" s="65">
        <f t="shared" si="2"/>
        <v>0.24956722446624352</v>
      </c>
      <c r="V17" s="66">
        <f t="shared" si="3"/>
        <v>0.97383273473576193</v>
      </c>
      <c r="W17" s="67">
        <f t="shared" si="1"/>
        <v>0.93734251516720879</v>
      </c>
      <c r="X17" s="67">
        <f t="shared" si="1"/>
        <v>0.88745207469841214</v>
      </c>
      <c r="Y17" s="68">
        <f t="shared" si="1"/>
        <v>0.8035973273055298</v>
      </c>
      <c r="Z17" s="69">
        <f t="shared" si="4"/>
        <v>0.58211837617623774</v>
      </c>
      <c r="AA17" s="62">
        <v>4547</v>
      </c>
      <c r="AB17" s="70">
        <f t="shared" si="5"/>
        <v>7811.1260288120247</v>
      </c>
      <c r="AC17" s="61">
        <v>1146</v>
      </c>
      <c r="AD17" s="54">
        <f t="shared" si="6"/>
        <v>5693</v>
      </c>
      <c r="AE17" s="55">
        <f t="shared" si="10"/>
        <v>0.72883217848500581</v>
      </c>
      <c r="AF17" s="71" t="s">
        <v>58</v>
      </c>
      <c r="AG17" s="66">
        <f t="shared" si="7"/>
        <v>0.1964026726944702</v>
      </c>
      <c r="AH17" s="65">
        <f t="shared" si="8"/>
        <v>0.22147895112929206</v>
      </c>
      <c r="AI17" s="57">
        <f t="shared" si="9"/>
        <v>4.970708325936446E-2</v>
      </c>
      <c r="AK17" s="58"/>
      <c r="AL17" s="59"/>
    </row>
    <row r="18" spans="1:38">
      <c r="A18" s="60" t="s">
        <v>59</v>
      </c>
      <c r="B18" s="61">
        <v>1565</v>
      </c>
      <c r="C18" s="62">
        <v>1589</v>
      </c>
      <c r="D18" s="62">
        <v>1543</v>
      </c>
      <c r="E18" s="62">
        <v>1474</v>
      </c>
      <c r="F18" s="62">
        <v>1459</v>
      </c>
      <c r="G18" s="63">
        <v>1275</v>
      </c>
      <c r="H18" s="61">
        <v>17</v>
      </c>
      <c r="I18" s="62">
        <v>24</v>
      </c>
      <c r="J18" s="62">
        <v>44</v>
      </c>
      <c r="K18" s="62">
        <v>59</v>
      </c>
      <c r="L18" s="62">
        <v>91</v>
      </c>
      <c r="M18" s="63">
        <v>89</v>
      </c>
      <c r="N18" s="45">
        <f t="shared" si="0"/>
        <v>1.0862619808306708E-2</v>
      </c>
      <c r="O18" s="64">
        <f t="shared" si="0"/>
        <v>1.5103838892385148E-2</v>
      </c>
      <c r="P18" s="64">
        <f t="shared" si="0"/>
        <v>2.8515878159429683E-2</v>
      </c>
      <c r="Q18" s="64">
        <f t="shared" si="0"/>
        <v>4.0027137042062413E-2</v>
      </c>
      <c r="R18" s="64">
        <f t="shared" si="0"/>
        <v>6.2371487320082249E-2</v>
      </c>
      <c r="S18" s="64">
        <f t="shared" si="0"/>
        <v>6.9803921568627456E-2</v>
      </c>
      <c r="T18" s="61">
        <v>197</v>
      </c>
      <c r="U18" s="65">
        <f t="shared" si="2"/>
        <v>0.15450980392156863</v>
      </c>
      <c r="V18" s="66">
        <f t="shared" si="3"/>
        <v>0.97148412184057031</v>
      </c>
      <c r="W18" s="67">
        <f t="shared" si="1"/>
        <v>0.93259839376147013</v>
      </c>
      <c r="X18" s="67">
        <f t="shared" si="1"/>
        <v>0.87443084487024758</v>
      </c>
      <c r="Y18" s="68">
        <f t="shared" si="1"/>
        <v>0.81339214275773619</v>
      </c>
      <c r="Z18" s="69">
        <f t="shared" si="4"/>
        <v>0.6782840043738626</v>
      </c>
      <c r="AA18" s="62">
        <v>989</v>
      </c>
      <c r="AB18" s="70">
        <f t="shared" si="5"/>
        <v>1458.0912915865758</v>
      </c>
      <c r="AC18" s="61">
        <v>128</v>
      </c>
      <c r="AD18" s="54">
        <f t="shared" si="6"/>
        <v>1117</v>
      </c>
      <c r="AE18" s="55">
        <f t="shared" si="10"/>
        <v>0.76607000291769922</v>
      </c>
      <c r="AF18" s="71" t="s">
        <v>59</v>
      </c>
      <c r="AG18" s="66">
        <f t="shared" si="7"/>
        <v>0.18660785724226381</v>
      </c>
      <c r="AH18" s="65">
        <f t="shared" si="8"/>
        <v>0.13510813838387359</v>
      </c>
      <c r="AI18" s="57">
        <f t="shared" si="9"/>
        <v>4.9208833246391935E-2</v>
      </c>
      <c r="AK18" s="58"/>
      <c r="AL18" s="59"/>
    </row>
    <row r="19" spans="1:38">
      <c r="A19" s="73">
        <v>504</v>
      </c>
      <c r="B19" s="61">
        <v>2120</v>
      </c>
      <c r="C19" s="62">
        <v>2339</v>
      </c>
      <c r="D19" s="62">
        <v>2466</v>
      </c>
      <c r="E19" s="62">
        <v>2489</v>
      </c>
      <c r="F19" s="62">
        <v>2426</v>
      </c>
      <c r="G19" s="63">
        <v>2140</v>
      </c>
      <c r="H19" s="61">
        <v>15</v>
      </c>
      <c r="I19" s="62">
        <v>27</v>
      </c>
      <c r="J19" s="62">
        <v>36</v>
      </c>
      <c r="K19" s="62">
        <v>49</v>
      </c>
      <c r="L19" s="62">
        <v>69</v>
      </c>
      <c r="M19" s="63">
        <v>125</v>
      </c>
      <c r="N19" s="45">
        <f t="shared" si="0"/>
        <v>7.0754716981132077E-3</v>
      </c>
      <c r="O19" s="64">
        <f t="shared" si="0"/>
        <v>1.1543394613082514E-2</v>
      </c>
      <c r="P19" s="64">
        <f t="shared" si="0"/>
        <v>1.4598540145985401E-2</v>
      </c>
      <c r="Q19" s="64">
        <f t="shared" si="0"/>
        <v>1.9686621132985135E-2</v>
      </c>
      <c r="R19" s="64">
        <f t="shared" si="0"/>
        <v>2.8441879637262985E-2</v>
      </c>
      <c r="S19" s="64">
        <f t="shared" si="0"/>
        <v>5.8411214953271028E-2</v>
      </c>
      <c r="T19" s="61">
        <v>167</v>
      </c>
      <c r="U19" s="65">
        <f>IF(AND(ISNUMBER(G19),ISNUMBER(M19)),T19/G19,"0%")</f>
        <v>7.8037383177570099E-2</v>
      </c>
      <c r="V19" s="66">
        <f>(1-P19)</f>
        <v>0.98540145985401462</v>
      </c>
      <c r="W19" s="67">
        <f t="shared" si="1"/>
        <v>0.96600223464997814</v>
      </c>
      <c r="X19" s="67">
        <f t="shared" si="1"/>
        <v>0.93852731536273637</v>
      </c>
      <c r="Y19" s="68">
        <f t="shared" si="1"/>
        <v>0.88370679460556711</v>
      </c>
      <c r="Z19" s="69">
        <f>IF(AND(ISNUMBER(Y19),ISNUMBER(X19),ISNUMBER(U19)),X19*(1-(U19+S19)),"NA")</f>
        <v>0.81046657887398921</v>
      </c>
      <c r="AA19" s="62">
        <v>1848</v>
      </c>
      <c r="AB19" s="70">
        <f>IF(AND(ISNUMBER(Z19),ISNUMBER(AA19)),(AA19/Z19),"NA")</f>
        <v>2280.1680515530866</v>
      </c>
      <c r="AC19" s="61">
        <v>106</v>
      </c>
      <c r="AD19" s="54">
        <f>AA19+AC19</f>
        <v>1954</v>
      </c>
      <c r="AE19" s="55">
        <f>IF(AND(ISNUMBER(AD19)),AD19/AB19,"NA")</f>
        <v>0.85695438047606876</v>
      </c>
      <c r="AF19" s="74">
        <v>504</v>
      </c>
      <c r="AG19" s="66">
        <f>SUM(1-Y19)</f>
        <v>0.11629320539443289</v>
      </c>
      <c r="AH19" s="65">
        <f>SUM(1-Z19-AG19)</f>
        <v>7.3240215731577907E-2</v>
      </c>
      <c r="AI19" s="57">
        <f>IF(OR(ISNUMBER(P19),ISNUMBER(Q19),ISNUMBER(R19),ISNUMBER(S19)),(J19+K19+L19+M19)/(D19+E19+F19+G19),"NA")</f>
        <v>2.9303644575149668E-2</v>
      </c>
      <c r="AK19" s="58"/>
      <c r="AL19" s="59"/>
    </row>
    <row r="20" spans="1:38">
      <c r="A20" s="73" t="s">
        <v>14</v>
      </c>
      <c r="B20" s="61">
        <v>98</v>
      </c>
      <c r="C20" s="62">
        <v>103</v>
      </c>
      <c r="D20" s="62">
        <v>123</v>
      </c>
      <c r="E20" s="62">
        <v>123</v>
      </c>
      <c r="F20" s="62">
        <v>95</v>
      </c>
      <c r="G20" s="63">
        <v>80</v>
      </c>
      <c r="H20" s="61">
        <v>4</v>
      </c>
      <c r="I20" s="62">
        <v>2</v>
      </c>
      <c r="J20" s="62">
        <v>9</v>
      </c>
      <c r="K20" s="62">
        <v>7</v>
      </c>
      <c r="L20" s="62">
        <v>11</v>
      </c>
      <c r="M20" s="63">
        <v>18</v>
      </c>
      <c r="N20" s="45">
        <f t="shared" si="0"/>
        <v>4.0816326530612242E-2</v>
      </c>
      <c r="O20" s="64">
        <f t="shared" si="0"/>
        <v>1.9417475728155338E-2</v>
      </c>
      <c r="P20" s="64">
        <f t="shared" si="0"/>
        <v>7.3170731707317069E-2</v>
      </c>
      <c r="Q20" s="64">
        <f t="shared" si="0"/>
        <v>5.6910569105691054E-2</v>
      </c>
      <c r="R20" s="64">
        <f t="shared" si="0"/>
        <v>0.11578947368421053</v>
      </c>
      <c r="S20" s="64">
        <f t="shared" si="0"/>
        <v>0.22500000000000001</v>
      </c>
      <c r="T20" s="61">
        <v>12</v>
      </c>
      <c r="U20" s="65">
        <f>IF(AND(ISNUMBER(G20),ISNUMBER(M20)),T20/G20,"0%")</f>
        <v>0.15</v>
      </c>
      <c r="V20" s="66">
        <f>(1-P20)</f>
        <v>0.92682926829268297</v>
      </c>
      <c r="W20" s="67">
        <f t="shared" si="1"/>
        <v>0.87408288717033522</v>
      </c>
      <c r="X20" s="67">
        <f t="shared" si="1"/>
        <v>0.77287328970850688</v>
      </c>
      <c r="Y20" s="68">
        <f t="shared" si="1"/>
        <v>0.59897679952409288</v>
      </c>
      <c r="Z20" s="69">
        <f>IF(AND(ISNUMBER(Y20),ISNUMBER(X20),ISNUMBER(U20)),X20*(1-(U20+S20)),"NA")</f>
        <v>0.48304580606781677</v>
      </c>
      <c r="AA20" s="62">
        <v>50</v>
      </c>
      <c r="AB20" s="70">
        <f>IF(AND(ISNUMBER(Z20),ISNUMBER(AA20)),(AA20/Z20),"NA")</f>
        <v>103.50985221674877</v>
      </c>
      <c r="AC20" s="61">
        <v>7</v>
      </c>
      <c r="AD20" s="54">
        <f>AA20+AC20</f>
        <v>57</v>
      </c>
      <c r="AE20" s="55">
        <f>IF(AND(ISNUMBER(AD20)),AD20/AB20,"NA")</f>
        <v>0.55067221891731111</v>
      </c>
      <c r="AF20" s="71" t="s">
        <v>14</v>
      </c>
      <c r="AG20" s="66">
        <f>SUM(1-Y20)</f>
        <v>0.40102320047590712</v>
      </c>
      <c r="AH20" s="65">
        <f>SUM(1-Z20-AG20)</f>
        <v>0.11593099345627611</v>
      </c>
      <c r="AI20" s="57">
        <f>IF(OR(ISNUMBER(P20),ISNUMBER(Q20),ISNUMBER(R20),ISNUMBER(S20)),(J20+K20+L20+M20)/(D20+E20+F20+G20),"NA")</f>
        <v>0.10688836104513064</v>
      </c>
      <c r="AK20" s="58"/>
      <c r="AL20" s="59"/>
    </row>
    <row r="21" spans="1:38">
      <c r="A21" s="60" t="s">
        <v>9</v>
      </c>
      <c r="B21" s="61">
        <v>38314</v>
      </c>
      <c r="C21" s="62">
        <v>38566</v>
      </c>
      <c r="D21" s="62">
        <v>40531</v>
      </c>
      <c r="E21" s="62">
        <v>39195</v>
      </c>
      <c r="F21" s="62">
        <v>38940</v>
      </c>
      <c r="G21" s="63">
        <v>36370</v>
      </c>
      <c r="H21" s="61">
        <v>342</v>
      </c>
      <c r="I21" s="62">
        <v>657</v>
      </c>
      <c r="J21" s="62">
        <v>919</v>
      </c>
      <c r="K21" s="62">
        <v>1061</v>
      </c>
      <c r="L21" s="62">
        <v>1536</v>
      </c>
      <c r="M21" s="63">
        <v>2212</v>
      </c>
      <c r="N21" s="45">
        <f t="shared" si="0"/>
        <v>8.9262410607088786E-3</v>
      </c>
      <c r="O21" s="64">
        <f t="shared" si="0"/>
        <v>1.7035730954726963E-2</v>
      </c>
      <c r="P21" s="64">
        <f t="shared" si="0"/>
        <v>2.2674002615282129E-2</v>
      </c>
      <c r="Q21" s="64">
        <f t="shared" si="0"/>
        <v>2.7069779308585278E-2</v>
      </c>
      <c r="R21" s="64">
        <f t="shared" si="0"/>
        <v>3.9445300462249616E-2</v>
      </c>
      <c r="S21" s="64">
        <f t="shared" si="0"/>
        <v>6.0819356612592794E-2</v>
      </c>
      <c r="T21" s="61">
        <v>2464</v>
      </c>
      <c r="U21" s="65">
        <f t="shared" si="2"/>
        <v>6.7748144074786909E-2</v>
      </c>
      <c r="V21" s="66">
        <f t="shared" si="3"/>
        <v>0.97732599738471793</v>
      </c>
      <c r="W21" s="67">
        <f t="shared" si="1"/>
        <v>0.9508699983229707</v>
      </c>
      <c r="X21" s="67">
        <f t="shared" si="1"/>
        <v>0.91336264553858237</v>
      </c>
      <c r="Y21" s="68">
        <f t="shared" si="1"/>
        <v>0.85781251708295014</v>
      </c>
      <c r="Z21" s="69">
        <f t="shared" si="4"/>
        <v>0.79593389298047379</v>
      </c>
      <c r="AA21" s="62">
        <v>31694</v>
      </c>
      <c r="AB21" s="70">
        <f t="shared" si="5"/>
        <v>39819.889917387314</v>
      </c>
      <c r="AC21" s="61">
        <v>2004</v>
      </c>
      <c r="AD21" s="54">
        <f t="shared" si="6"/>
        <v>33698</v>
      </c>
      <c r="AE21" s="55">
        <f t="shared" si="10"/>
        <v>0.84626050121966312</v>
      </c>
      <c r="AF21" s="71" t="s">
        <v>9</v>
      </c>
      <c r="AG21" s="66">
        <f t="shared" si="7"/>
        <v>0.14218748291704986</v>
      </c>
      <c r="AH21" s="65">
        <f t="shared" si="8"/>
        <v>6.1878624102476354E-2</v>
      </c>
      <c r="AI21" s="57">
        <f t="shared" si="9"/>
        <v>3.6946257643386049E-2</v>
      </c>
      <c r="AK21" s="58"/>
      <c r="AL21" s="59"/>
    </row>
    <row r="22" spans="1:38" ht="12" thickBot="1">
      <c r="A22" s="75" t="s">
        <v>10</v>
      </c>
      <c r="B22" s="76">
        <v>40881</v>
      </c>
      <c r="C22" s="77">
        <v>40797</v>
      </c>
      <c r="D22" s="77">
        <v>43326</v>
      </c>
      <c r="E22" s="77">
        <v>41488</v>
      </c>
      <c r="F22" s="77">
        <v>40529</v>
      </c>
      <c r="G22" s="78">
        <v>36200</v>
      </c>
      <c r="H22" s="76">
        <v>422</v>
      </c>
      <c r="I22" s="77">
        <v>622</v>
      </c>
      <c r="J22" s="77">
        <v>1120</v>
      </c>
      <c r="K22" s="77">
        <v>1358</v>
      </c>
      <c r="L22" s="77">
        <v>1958</v>
      </c>
      <c r="M22" s="78">
        <v>2901</v>
      </c>
      <c r="N22" s="79"/>
      <c r="O22" s="80">
        <f t="shared" ref="O22:S22" si="11">IF(AND(ISNUMBER(C22),ISNUMBER(I22)),IF(C22=0,"0%",I22/C22),"0%")</f>
        <v>1.5246219084736622E-2</v>
      </c>
      <c r="P22" s="80">
        <f t="shared" si="11"/>
        <v>2.585052855098555E-2</v>
      </c>
      <c r="Q22" s="80">
        <f t="shared" si="11"/>
        <v>3.2732356344003087E-2</v>
      </c>
      <c r="R22" s="80">
        <f t="shared" si="11"/>
        <v>4.8311085889116437E-2</v>
      </c>
      <c r="S22" s="80">
        <f t="shared" si="11"/>
        <v>8.013812154696133E-2</v>
      </c>
      <c r="T22" s="76">
        <v>3600</v>
      </c>
      <c r="U22" s="81">
        <f t="shared" si="2"/>
        <v>9.9447513812154692E-2</v>
      </c>
      <c r="V22" s="82">
        <f t="shared" si="3"/>
        <v>0.97414947144901443</v>
      </c>
      <c r="W22" s="83">
        <f t="shared" si="1"/>
        <v>0.94226326381722303</v>
      </c>
      <c r="X22" s="83">
        <f t="shared" si="1"/>
        <v>0.89674150234878991</v>
      </c>
      <c r="Y22" s="84">
        <f t="shared" si="1"/>
        <v>0.82487832283735785</v>
      </c>
      <c r="Z22" s="85">
        <f t="shared" si="4"/>
        <v>0.73569960989659422</v>
      </c>
      <c r="AA22" s="77">
        <v>29699</v>
      </c>
      <c r="AB22" s="86">
        <f t="shared" si="5"/>
        <v>40368.378072368861</v>
      </c>
      <c r="AC22" s="76">
        <v>2849</v>
      </c>
      <c r="AD22" s="87">
        <f t="shared" si="6"/>
        <v>32548</v>
      </c>
      <c r="AE22" s="88">
        <f t="shared" si="10"/>
        <v>0.8062746524433263</v>
      </c>
      <c r="AF22" s="89" t="s">
        <v>10</v>
      </c>
      <c r="AG22" s="82">
        <f t="shared" si="7"/>
        <v>0.17512167716264215</v>
      </c>
      <c r="AH22" s="81">
        <f t="shared" si="8"/>
        <v>8.9178712940763627E-2</v>
      </c>
      <c r="AI22" s="90">
        <f t="shared" si="9"/>
        <v>4.541824777303876E-2</v>
      </c>
      <c r="AK22" s="58"/>
      <c r="AL22" s="59"/>
    </row>
    <row r="23" spans="1:38">
      <c r="AK23" s="59"/>
      <c r="AL23" s="59"/>
    </row>
  </sheetData>
  <mergeCells count="5">
    <mergeCell ref="B4:G4"/>
    <mergeCell ref="H4:M4"/>
    <mergeCell ref="N4:S4"/>
    <mergeCell ref="T4:U4"/>
    <mergeCell ref="V4:Y4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2012 4-Year Cohort</vt:lpstr>
      <vt:lpstr>2012 5-Year Cohort</vt:lpstr>
      <vt:lpstr>2011-12 Est. Annual Results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Statewide Annual Estimated Graduation and Dropout Results, School Year 2011-12</dc:title>
  <dc:creator/>
  <cp:lastModifiedBy>Nicholas Hunt-Walker</cp:lastModifiedBy>
  <cp:lastPrinted>2012-02-20T17:48:34Z</cp:lastPrinted>
  <dcterms:created xsi:type="dcterms:W3CDTF">2012-02-09T23:04:43Z</dcterms:created>
  <dcterms:modified xsi:type="dcterms:W3CDTF">2015-03-16T20:28:15Z</dcterms:modified>
</cp:coreProperties>
</file>