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personal\CV\"/>
    </mc:Choice>
  </mc:AlternateContent>
  <bookViews>
    <workbookView xWindow="22032" yWindow="468" windowWidth="1980" windowHeight="16440"/>
  </bookViews>
  <sheets>
    <sheet name="Sheet1" sheetId="5" r:id="rId1"/>
    <sheet name="양식" sheetId="4" r:id="rId2"/>
  </sheets>
  <definedNames>
    <definedName name="_xlnm._FilterDatabase" localSheetId="1" hidden="1">양식!$B$2:$O$72</definedName>
    <definedName name="_xlnm.Print_Area" localSheetId="1">양식!$B$1:$N$72</definedName>
    <definedName name="_xlnm.Print_Titles" localSheetId="1">양식!$10:$11</definedName>
  </definedNames>
  <calcPr calcId="162913"/>
</workbook>
</file>

<file path=xl/calcChain.xml><?xml version="1.0" encoding="utf-8"?>
<calcChain xmlns="http://schemas.openxmlformats.org/spreadsheetml/2006/main">
  <c r="B5" i="5" l="1"/>
  <c r="B3" i="5"/>
  <c r="E8" i="5"/>
  <c r="D8" i="5"/>
  <c r="L7" i="5"/>
  <c r="K7" i="5"/>
  <c r="J7" i="5"/>
  <c r="I7" i="5"/>
  <c r="G7" i="5"/>
  <c r="F7" i="5"/>
  <c r="E7" i="5"/>
  <c r="D7" i="5"/>
  <c r="L6" i="5"/>
  <c r="G6" i="5"/>
  <c r="F6" i="5"/>
  <c r="E6" i="5"/>
  <c r="D6" i="5"/>
  <c r="I5" i="5"/>
  <c r="G5" i="5"/>
  <c r="F5" i="5"/>
  <c r="E5" i="5"/>
  <c r="D5" i="5"/>
  <c r="L4" i="5"/>
  <c r="K4" i="5"/>
  <c r="J4" i="5"/>
  <c r="I4" i="5"/>
  <c r="G4" i="5"/>
  <c r="F4" i="5"/>
  <c r="E4" i="5"/>
  <c r="D4" i="5"/>
  <c r="H9" i="4"/>
  <c r="G5" i="4"/>
  <c r="G6" i="4"/>
  <c r="E4" i="4"/>
  <c r="H5" i="4"/>
  <c r="I5" i="4"/>
  <c r="J5" i="4"/>
  <c r="L5" i="4"/>
  <c r="M5" i="4"/>
  <c r="E6" i="4"/>
  <c r="H6" i="4"/>
  <c r="I6" i="4"/>
  <c r="J6" i="4"/>
  <c r="L6" i="4"/>
  <c r="G7" i="4"/>
  <c r="H7" i="4"/>
  <c r="I7" i="4"/>
  <c r="J7" i="4"/>
  <c r="G8" i="4"/>
  <c r="H8" i="4"/>
  <c r="I8" i="4"/>
  <c r="J8" i="4"/>
  <c r="L8" i="4"/>
  <c r="M8" i="4"/>
  <c r="G9" i="4"/>
  <c r="O8" i="4"/>
  <c r="N8" i="4"/>
  <c r="O7" i="4" l="1"/>
  <c r="O5" i="4"/>
  <c r="N5" i="4"/>
</calcChain>
</file>

<file path=xl/comments1.xml><?xml version="1.0" encoding="utf-8"?>
<comments xmlns="http://schemas.openxmlformats.org/spreadsheetml/2006/main">
  <authors>
    <author>snu-cns</author>
  </authors>
  <commentList>
    <comment ref="D9" authorId="0" shapeId="0">
      <text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IF</t>
        </r>
        <r>
          <rPr>
            <b/>
            <sz val="9"/>
            <color indexed="81"/>
            <rFont val="돋움"/>
            <family val="3"/>
            <charset val="129"/>
          </rPr>
          <t>값으로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>(Please write latest IF)</t>
        </r>
      </text>
    </comment>
  </commentList>
</comments>
</file>

<file path=xl/comments2.xml><?xml version="1.0" encoding="utf-8"?>
<comments xmlns="http://schemas.openxmlformats.org/spreadsheetml/2006/main">
  <authors>
    <author>snu-cns</author>
  </authors>
  <commentList>
    <comment ref="E10" authorId="0" shapeId="0">
      <text>
        <r>
          <rPr>
            <b/>
            <sz val="9"/>
            <color indexed="81"/>
            <rFont val="돋움"/>
            <family val="3"/>
            <charset val="129"/>
          </rPr>
          <t>반드시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IF</t>
        </r>
        <r>
          <rPr>
            <b/>
            <sz val="9"/>
            <color indexed="81"/>
            <rFont val="돋움"/>
            <family val="3"/>
            <charset val="129"/>
          </rPr>
          <t>값으로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>(Please write latest IF)</t>
        </r>
      </text>
    </comment>
  </commentList>
</comments>
</file>

<file path=xl/sharedStrings.xml><?xml version="1.0" encoding="utf-8"?>
<sst xmlns="http://schemas.openxmlformats.org/spreadsheetml/2006/main" count="760" uniqueCount="215">
  <si>
    <t>①</t>
    <phoneticPr fontId="1" type="noConversion"/>
  </si>
  <si>
    <t>②</t>
    <phoneticPr fontId="1" type="noConversion"/>
  </si>
  <si>
    <t>SCI</t>
  </si>
  <si>
    <t>Optics Express</t>
  </si>
  <si>
    <t>https://doi.org/10.1364/OE.26.023661</t>
  </si>
  <si>
    <t>Deep-learning-based ghost imaging</t>
  </si>
  <si>
    <t>Phase-only hologram encoding with one-dimensional grating function</t>
  </si>
  <si>
    <t>Analysis of the noise in back-projection light field acquisition and its optimization</t>
  </si>
  <si>
    <t>Automatic focusing for multisectional objects in digital holography using the structure tensor</t>
  </si>
  <si>
    <t>Resolution enhancement of optical scanning holography with a spiral modulated point spread function</t>
  </si>
  <si>
    <t>Extended focused imaging and depth map reconstruction in optical scanning holography</t>
  </si>
  <si>
    <t>Fast-converging algorithm for wavefront reconstruction based on a sequence of diffracted intensity image</t>
  </si>
  <si>
    <t>Applied Optics</t>
  </si>
  <si>
    <t>Scientific Reports</t>
  </si>
  <si>
    <t>Acta Optica Sinica</t>
  </si>
  <si>
    <t>Optics Letters</t>
  </si>
  <si>
    <t>Photonics Research</t>
  </si>
  <si>
    <t xml:space="preserve">Journal of the Optical Society of Korea </t>
  </si>
  <si>
    <t xml:space="preserve">Journal of Information Display </t>
  </si>
  <si>
    <t>Chinese Optics Letters</t>
  </si>
  <si>
    <t>Recent issues on integral imaging and its applications</t>
  </si>
  <si>
    <t>Acceleration method for computer generated spherical hologram calculation of real objects using graphics processing unit</t>
  </si>
  <si>
    <t>http://iopscience.iop.org/article/10.1088/2040-8986/aad453</t>
  </si>
  <si>
    <t>https://www.nature.com/articles/s41598-017-18171-7</t>
  </si>
  <si>
    <t>http://jtp.cnki.net/bilingual/detail/html/GXXB201709009</t>
  </si>
  <si>
    <t>https://doi.org/10.1364/AO.57.00A250</t>
  </si>
  <si>
    <t>https://doi.org/10.1364/AO.56.000F20</t>
  </si>
  <si>
    <t>https://doi.org/10.1364/OL.42.001720</t>
  </si>
  <si>
    <t>https://doi.org/10.1364/AO.55.001751 </t>
  </si>
  <si>
    <t>https://doi.org/10.1364/PRJ.4.000001</t>
  </si>
  <si>
    <t>https://doi.org/10.1364/AO.55.001040 </t>
  </si>
  <si>
    <t>http://koreascience.or.kr/article/ArticleFullRecord.jsp?cn=E1OSAB_2014_v18n3_217</t>
  </si>
  <si>
    <t>https://www.osapublishing.org/col/abstract.cfm?uri=col-12-6-060016</t>
  </si>
  <si>
    <t>https://www.tandfonline.com/doi/abs/10.1080/15980316.2013.867906</t>
  </si>
  <si>
    <t>Ni Chen</t>
  </si>
  <si>
    <t>Study on hologram synthesis of real 3D objects under incoherent illumination</t>
  </si>
  <si>
    <t>Young scientist exchange program between Korea and China</t>
  </si>
  <si>
    <t>Development of photographic based high-resolution holographic technologies</t>
  </si>
  <si>
    <t>2017.09
-2018.09</t>
  </si>
  <si>
    <t>2017.05
-2020.04</t>
  </si>
  <si>
    <t>2016.08
-2021.07</t>
  </si>
  <si>
    <t>Sino-German Cooperation Group on Computational Imaging</t>
  </si>
  <si>
    <t>2018.01
-2020.12</t>
  </si>
  <si>
    <t>https://doi.org/10.1117/12.2307581</t>
  </si>
  <si>
    <t>https://doi.org/10.1364/3D.2018.JTh3A.5</t>
  </si>
  <si>
    <t>https://doi.org/10.1364/DH.2018.DW2F.2</t>
  </si>
  <si>
    <t>Wavefront reconstruction using multiple illuminations and single-shot intensity image</t>
  </si>
  <si>
    <t>Fourier hologram synthesis from two photographic images captured at different focal planes</t>
  </si>
  <si>
    <t>In-line hologram reconstruction with deep learning</t>
  </si>
  <si>
    <t>High-resolution light field acquisition without defocus noise</t>
  </si>
  <si>
    <t>Fast light source misalignment correction of Fourier ptychographic microscopy</t>
  </si>
  <si>
    <t>Photoncounted integral holography using orthographic projection images</t>
  </si>
  <si>
    <t>Analysis of Fourier ptychographic microscopy with half reduced images</t>
  </si>
  <si>
    <t>High performance light field acquisition</t>
  </si>
  <si>
    <t>Light field imaging based on defocused photographic images</t>
  </si>
  <si>
    <t>3D imaging based on depth measurement technologies</t>
  </si>
  <si>
    <t>Sensors</t>
  </si>
  <si>
    <t>https://doi.org/10.1117/12.1000098</t>
  </si>
  <si>
    <t xml:space="preserve">https://doi.org/10.1117/12.840175 </t>
  </si>
  <si>
    <t xml:space="preserve">https://doi.org/10.1117/12.852487 </t>
  </si>
  <si>
    <t>https://doi.org/10.1364/BIOMED.2010.JMA29</t>
  </si>
  <si>
    <t xml:space="preserve">https://doi.org/10.1007/978-3-642-36359-7_60 </t>
  </si>
  <si>
    <t>https://doi.org/10.1364/AIO.2014.JTu4A.6</t>
  </si>
  <si>
    <t>https://ieeexplore.ieee.org/document/6995305/</t>
  </si>
  <si>
    <t>https://doi.org/10.1364/OE.21.014047</t>
  </si>
  <si>
    <t>https://doi.org/10.1364/OE.19.026917</t>
  </si>
  <si>
    <t>https://doi.org/10.1364/AO.50.000H87</t>
  </si>
  <si>
    <t>https://doi.org/10.1364/OE.18.002152</t>
  </si>
  <si>
    <t xml:space="preserve">http://www.preprints.org/manuscript/201809.0039/v1 </t>
  </si>
  <si>
    <t>https://doi.org/10.1117/12.2287075</t>
  </si>
  <si>
    <t>https://doi.org/10.1364/DH.2017.W2A.21</t>
  </si>
  <si>
    <t>https://doi.org/10.1364/DH.2017.W3A.3</t>
  </si>
  <si>
    <t>https://ieeexplore.ieee.org/document/7294471/</t>
  </si>
  <si>
    <t xml:space="preserve"> https://doi.org/10.1364/DH.2015.DW2A.3</t>
  </si>
  <si>
    <t>https://doi.org/10.1364/DH.2015.DT4A.4</t>
  </si>
  <si>
    <t>2018.10</t>
  </si>
  <si>
    <t>2014.10</t>
  </si>
  <si>
    <t>2010.10</t>
  </si>
  <si>
    <t>2009.10</t>
  </si>
  <si>
    <t>Numerical phase–only Fresnel hologram generation of three–dimensional object</t>
  </si>
  <si>
    <t>Resolution analysis of Fourier hologram using integral imaging</t>
  </si>
  <si>
    <t>Resolution analysis of Fourier hologram using integral imaging and its enhancement</t>
  </si>
  <si>
    <t>Color reconstruction of 3d objects from single–plane Fourier hologram based on integral imaging</t>
  </si>
  <si>
    <t>Hologram synthesis from defocused images captured under incoherent illumination</t>
  </si>
  <si>
    <t>Resolution enhanced Fourier hologram using integral imaging</t>
  </si>
  <si>
    <t>Fourier hologram generation from multiple incoherent defocused images</t>
  </si>
  <si>
    <t>Depth resolution improvement based on an integrated phase hologram image</t>
  </si>
  <si>
    <t>Phase-only hologram generation from multiple defocused images of three-dimensional object</t>
  </si>
  <si>
    <t>High resolution Fourier hologram generation using hexagonal lens array based on integral imaging</t>
  </si>
  <si>
    <t>Analysis of the resolution of hologram reconstruction related to the lens array shape based on integral imaging</t>
  </si>
  <si>
    <t>Hologram generation based on incoherent capturing</t>
  </si>
  <si>
    <t>Digital hologram recording using transport of intensity equation</t>
  </si>
  <si>
    <t>Hologram recording using one single color intensity image</t>
  </si>
  <si>
    <t>Experiment verification of hologram generation using intensity images</t>
  </si>
  <si>
    <t>Hologram generation from intensity images</t>
  </si>
  <si>
    <t>Wavefront measurement using intensity images</t>
  </si>
  <si>
    <t>Acceleration of spherical hologram generation with spherical wavefront recording surface</t>
  </si>
  <si>
    <t>Optimized phase retrieval algorithm with multiple illuminations</t>
  </si>
  <si>
    <t>New technologies and perspective for 3d-imaging</t>
  </si>
  <si>
    <t>Extended focused imaging in a holographic microscopy imaging system</t>
  </si>
  <si>
    <t>Depth enhancement of optical scanning holography with a spiral phase plate</t>
  </si>
  <si>
    <t>Fast and high-resolution light field acquisition using defocus modulation</t>
  </si>
  <si>
    <t>Analysis of Fourier ptychographic microscopy with half of the captured images</t>
  </si>
  <si>
    <t>Fast and robust misalignment correction of Fourier ptychographic microscopy for full field of view reconstruction</t>
  </si>
  <si>
    <t>Journal of Optics</t>
  </si>
  <si>
    <t>High efficiency computer generated multi–plane phase only hologram algorithm</t>
  </si>
  <si>
    <t>https://doi.org/10.1364/DH.2011.DMB3</t>
  </si>
  <si>
    <t>Others</t>
  </si>
  <si>
    <t>Resolution enhancement of holographic
printer using a hogel overlapping method</t>
  </si>
  <si>
    <t>IF</t>
  </si>
  <si>
    <t>Patents</t>
  </si>
  <si>
    <t>Article</t>
  </si>
  <si>
    <t>Books</t>
  </si>
  <si>
    <t>Papers</t>
  </si>
  <si>
    <t>Funding</t>
  </si>
  <si>
    <t>NSFS</t>
  </si>
  <si>
    <t>NSFC</t>
  </si>
  <si>
    <t>KRF</t>
  </si>
  <si>
    <t>EI</t>
  </si>
  <si>
    <t>Corresponding</t>
  </si>
  <si>
    <t>First-author</t>
  </si>
  <si>
    <t>Co-author</t>
  </si>
  <si>
    <t>Single-author</t>
  </si>
  <si>
    <t xml:space="preserve">SCI </t>
  </si>
  <si>
    <t>Name</t>
  </si>
  <si>
    <t>Full List of Research Achievements</t>
  </si>
  <si>
    <t>Title</t>
  </si>
  <si>
    <t>Date</t>
  </si>
  <si>
    <t>Publisher</t>
  </si>
  <si>
    <t>Type</t>
  </si>
  <si>
    <t>Author</t>
  </si>
  <si>
    <t>Remark</t>
  </si>
  <si>
    <t>No.</t>
  </si>
  <si>
    <t>Co-work</t>
  </si>
  <si>
    <t>Online address</t>
  </si>
  <si>
    <t>Proceeding</t>
  </si>
  <si>
    <t>PI</t>
  </si>
  <si>
    <t>Co-PI</t>
  </si>
  <si>
    <t xml:space="preserve"> Co-author</t>
  </si>
  <si>
    <t xml:space="preserve">First-author </t>
  </si>
  <si>
    <t>Total</t>
  </si>
  <si>
    <t>NRF</t>
  </si>
  <si>
    <t>National Research Foundation of Korea</t>
  </si>
  <si>
    <t xml:space="preserve">National Science Foundation of Shanghai </t>
  </si>
  <si>
    <t>National Science Foundation of China </t>
  </si>
  <si>
    <t>National Science Foundation of China, The Sino-German Center</t>
  </si>
  <si>
    <t>Conf.:  The 18th International Meeting on Information Display</t>
  </si>
  <si>
    <t>Conf.: Imaging and Applied Optics 2018, OSA</t>
  </si>
  <si>
    <t>Conf.: Digital Holography &amp; 3–D Imaging, OSA</t>
  </si>
  <si>
    <t>Conf.: 2015 IEEE International Conference on Imaging System &amp; Techniques</t>
  </si>
  <si>
    <t>Conf.: 2014 IEEE Photonics Conference</t>
  </si>
  <si>
    <t>Conf.: Imaging and Applied Optics 2014, OSA</t>
  </si>
  <si>
    <t>Conf.: The 7th International Workshop on Advanced Optical Metrology</t>
  </si>
  <si>
    <t>Conf.: Photonics Conference 2013</t>
  </si>
  <si>
    <t xml:space="preserve">Conf.: Optics and Photonics Taiwan, the International Conference 2013 </t>
  </si>
  <si>
    <t>Conf.: The Optical Society of Korea Annual Meeting 2013</t>
  </si>
  <si>
    <t>Conf.: The 2th Korea–Japan Workshop on Digital Holography and Information Photonics</t>
  </si>
  <si>
    <t>Conf.: Information Optics and Optical Data Storage II, SPIE</t>
  </si>
  <si>
    <t>Conf.: In The 12th International Meeting on Information Display</t>
  </si>
  <si>
    <t>Conf.: The 4th International Conference on 3D system and Applications</t>
  </si>
  <si>
    <t>Conf.: 4th International Workshop on Perspectives of Optical Imaging and Metrology</t>
  </si>
  <si>
    <t>Conf.: The first Korea-Japan Workshop on Digital Holography and Information Photonics</t>
  </si>
  <si>
    <t>Conf.: The 11th International Meeting on Information Display</t>
  </si>
  <si>
    <t>Conf.: 18th Conference on Optoelectronics and Optical Communication</t>
  </si>
  <si>
    <t>Conf.: Digital Holography and Three-Dimensional Imaging</t>
  </si>
  <si>
    <t>Conf.: The Optical Society of Korea Annual Meeting 2011</t>
  </si>
  <si>
    <t xml:space="preserve">Conf.: Digital Holography and 3D Imaging, </t>
  </si>
  <si>
    <t>Conf.: 10th International Meeting on Information Display</t>
  </si>
  <si>
    <t xml:space="preserve">Conf.: SPIE Photonics West 2010, </t>
  </si>
  <si>
    <t>Conf.: 20th Anniversary of the Optical Society of Korea</t>
  </si>
  <si>
    <t>Conf.: 14th 3D Display Media Technical Workshop</t>
  </si>
  <si>
    <t>Conf.: SPIE Three-Dimensional Imaging, Visualization, and Display 2009</t>
  </si>
  <si>
    <t>Conf.: 16th Conference on Optoelectronics and Optical Communication</t>
  </si>
  <si>
    <t xml:space="preserve"> Corresponding-author</t>
  </si>
  <si>
    <t>Parameter analysis of integral Fourier hologram and its resolution enhancement</t>
  </si>
  <si>
    <t>Pub. type</t>
  </si>
  <si>
    <t>Resolution comparison between integral imaging based hologram synthesis methods using rectangular and hexagonal lens arrays</t>
  </si>
  <si>
    <t>Three-dimensional display technologies of recent interest: principles, status, and issues</t>
  </si>
  <si>
    <t>High resolution Fourier hologram synthesis from photographic images through computing the light field</t>
  </si>
  <si>
    <t>Hologram generation from orthographic view images of three–dimensional object and its optimization</t>
  </si>
  <si>
    <t>Resolution enhanced Fourier hologram using integral imaging with lens array shifting</t>
  </si>
  <si>
    <t>Autofocusing of optical scanning holography based on entropy minimization</t>
  </si>
  <si>
    <t>Scattering Imaging</t>
  </si>
  <si>
    <t>Shanghai Institute of Optics and Fine Mechanics</t>
  </si>
  <si>
    <t>Study on ultra-depth imaging in complex medium</t>
  </si>
  <si>
    <t>2016.08-2021.07</t>
  </si>
  <si>
    <t>2018.01-2020.12</t>
  </si>
  <si>
    <t>Key Research Projects of frontier Science of Chinese Academy of Science</t>
  </si>
  <si>
    <t>SIOM</t>
  </si>
  <si>
    <t>CAS</t>
  </si>
  <si>
    <t>Participant</t>
  </si>
  <si>
    <t>Other</t>
  </si>
  <si>
    <t>Conf.: SPIE Photonics Europe 2018</t>
  </si>
  <si>
    <t>Conf.: 2017 International Conference on Optical Instruments and Technology</t>
  </si>
  <si>
    <t xml:space="preserve"> Corresponding</t>
  </si>
  <si>
    <t>10.3390/s18113711</t>
  </si>
  <si>
    <t>10.1364/OE.26.023661</t>
  </si>
  <si>
    <t>10.1088/2040-8986/aad453</t>
  </si>
  <si>
    <t>10.1364/AO.57.00A250</t>
  </si>
  <si>
    <t>s41598-017-18171-7</t>
  </si>
  <si>
    <t>GXXB201709009</t>
  </si>
  <si>
    <t>10.1364/AO.56.000F20</t>
  </si>
  <si>
    <t>10.1364/OL.42.001720</t>
  </si>
  <si>
    <t>10.1364/AO.55.001751 </t>
  </si>
  <si>
    <t>10.1364/PRJ.4.000001</t>
  </si>
  <si>
    <t>10.1364/AO.55.001040 </t>
  </si>
  <si>
    <t>10.3807/JOSK.2014.18.3.217</t>
  </si>
  <si>
    <t>Research Achievements</t>
  </si>
  <si>
    <t>10.1080/15980316.2013.867906</t>
  </si>
  <si>
    <t>10.1364/OE.21.014047</t>
  </si>
  <si>
    <t>10.1364/AO.50.000H87</t>
  </si>
  <si>
    <t>10.1364/OE.18.002152</t>
  </si>
  <si>
    <t>10.1364/DH.2018.DW2F.2</t>
  </si>
  <si>
    <t>10.3788/COL201412.060016</t>
  </si>
  <si>
    <t>10.1364/OE.19.026917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</si>
</sst>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0_ "/>
  </numFmts>
  <fonts count="21"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9.35"/>
      <color indexed="12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333333"/>
      <name val="Calibri"/>
      <family val="2"/>
      <scheme val="minor"/>
    </font>
    <font>
      <u/>
      <sz val="9"/>
      <color indexed="12"/>
      <name val="Calibri"/>
      <family val="2"/>
      <scheme val="minor"/>
    </font>
    <font>
      <b/>
      <sz val="10"/>
      <name val="Calibri"/>
      <family val="3"/>
      <charset val="129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u/>
      <sz val="9"/>
      <color indexed="1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9" fillId="0" borderId="7" xfId="0" applyFont="1" applyBorder="1" applyAlignment="1">
      <alignment horizontal="center" vertical="center" wrapText="1"/>
    </xf>
    <xf numFmtId="164" fontId="13" fillId="0" borderId="17" xfId="0" applyNumberFormat="1" applyFont="1" applyBorder="1" applyAlignment="1" applyProtection="1">
      <alignment horizontal="center" vertical="center" wrapText="1"/>
    </xf>
    <xf numFmtId="0" fontId="14" fillId="0" borderId="16" xfId="0" applyFont="1" applyBorder="1" applyAlignment="1" applyProtection="1">
      <alignment vertical="center" wrapText="1"/>
      <protection locked="0"/>
    </xf>
    <xf numFmtId="0" fontId="13" fillId="0" borderId="16" xfId="0" applyFont="1" applyBorder="1" applyAlignment="1" applyProtection="1">
      <alignment horizontal="center" vertical="center" wrapText="1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21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7" xfId="0" applyFont="1" applyBorder="1" applyAlignment="1" applyProtection="1">
      <alignment vertical="center" wrapText="1"/>
      <protection locked="0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justify" vertical="center" wrapText="1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left" vertical="center" wrapText="1"/>
      <protection locked="0"/>
    </xf>
    <xf numFmtId="165" fontId="13" fillId="0" borderId="17" xfId="0" applyNumberFormat="1" applyFont="1" applyBorder="1" applyAlignment="1">
      <alignment horizontal="center" vertical="center" wrapText="1"/>
    </xf>
    <xf numFmtId="49" fontId="6" fillId="0" borderId="0" xfId="0" applyNumberFormat="1" applyFont="1">
      <alignment vertical="center"/>
    </xf>
    <xf numFmtId="49" fontId="13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13" fillId="0" borderId="17" xfId="0" applyNumberFormat="1" applyFont="1" applyBorder="1" applyAlignment="1" applyProtection="1">
      <alignment horizontal="center" vertical="center"/>
      <protection locked="0"/>
    </xf>
    <xf numFmtId="49" fontId="13" fillId="0" borderId="17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Protection="1">
      <alignment vertical="center"/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0" fontId="16" fillId="0" borderId="16" xfId="1" applyFont="1" applyBorder="1" applyAlignment="1" applyProtection="1">
      <alignment horizontal="justify" vertical="center"/>
      <protection locked="0"/>
    </xf>
    <xf numFmtId="0" fontId="5" fillId="0" borderId="0" xfId="0" applyFont="1">
      <alignment vertical="center"/>
    </xf>
    <xf numFmtId="0" fontId="17" fillId="0" borderId="13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5" fillId="0" borderId="0" xfId="0" applyFont="1" applyAlignment="1" applyProtection="1">
      <alignment horizontal="left" vertical="center" wrapText="1"/>
      <protection locked="0"/>
    </xf>
    <xf numFmtId="0" fontId="19" fillId="0" borderId="13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3" fillId="0" borderId="18" xfId="0" applyFont="1" applyBorder="1" applyAlignment="1" applyProtection="1">
      <alignment horizontal="left" vertical="center" wrapText="1"/>
      <protection locked="0"/>
    </xf>
    <xf numFmtId="0" fontId="13" fillId="0" borderId="19" xfId="0" applyFont="1" applyBorder="1" applyAlignment="1" applyProtection="1">
      <alignment horizontal="left" vertical="center" wrapText="1"/>
      <protection locked="0"/>
    </xf>
    <xf numFmtId="0" fontId="17" fillId="0" borderId="2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/>
    </xf>
    <xf numFmtId="0" fontId="13" fillId="0" borderId="18" xfId="0" applyFont="1" applyBorder="1" applyAlignment="1" applyProtection="1">
      <alignment vertical="center" wrapText="1"/>
      <protection locked="0"/>
    </xf>
    <xf numFmtId="0" fontId="13" fillId="0" borderId="19" xfId="0" applyFont="1" applyBorder="1" applyAlignment="1" applyProtection="1">
      <alignment vertical="center" wrapText="1"/>
      <protection locked="0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49" fontId="17" fillId="0" borderId="9" xfId="0" applyNumberFormat="1" applyFont="1" applyFill="1" applyBorder="1" applyAlignment="1">
      <alignment horizontal="center" vertical="center" wrapText="1"/>
    </xf>
    <xf numFmtId="49" fontId="5" fillId="0" borderId="13" xfId="0" applyNumberFormat="1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4" xfId="0" applyFont="1" applyBorder="1">
      <alignment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164" fontId="18" fillId="2" borderId="26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38" xfId="0" applyFont="1" applyFill="1" applyBorder="1" applyAlignment="1">
      <alignment horizontal="center" vertical="center" wrapText="1"/>
    </xf>
    <xf numFmtId="0" fontId="17" fillId="3" borderId="39" xfId="0" applyFont="1" applyFill="1" applyBorder="1" applyAlignment="1">
      <alignment horizontal="center" vertical="center" wrapText="1"/>
    </xf>
    <xf numFmtId="164" fontId="18" fillId="2" borderId="25" xfId="0" applyNumberFormat="1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20" fillId="0" borderId="16" xfId="1" applyFont="1" applyBorder="1" applyAlignment="1" applyProtection="1">
      <alignment horizontal="justify" vertical="center"/>
      <protection locked="0"/>
    </xf>
    <xf numFmtId="0" fontId="13" fillId="0" borderId="41" xfId="0" applyFont="1" applyBorder="1" applyAlignment="1" applyProtection="1">
      <alignment vertical="center" wrapText="1"/>
      <protection locked="0"/>
    </xf>
    <xf numFmtId="0" fontId="13" fillId="0" borderId="42" xfId="0" applyFont="1" applyBorder="1" applyAlignment="1" applyProtection="1">
      <alignment vertical="center" wrapText="1"/>
      <protection locked="0"/>
    </xf>
    <xf numFmtId="164" fontId="13" fillId="0" borderId="16" xfId="0" applyNumberFormat="1" applyFont="1" applyBorder="1" applyAlignment="1" applyProtection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3" fillId="0" borderId="43" xfId="0" applyFont="1" applyBorder="1" applyAlignment="1" applyProtection="1">
      <alignment vertical="center" wrapText="1"/>
      <protection locked="0"/>
    </xf>
    <xf numFmtId="0" fontId="13" fillId="0" borderId="44" xfId="0" applyFont="1" applyBorder="1" applyAlignment="1" applyProtection="1">
      <alignment vertical="center" wrapText="1"/>
      <protection locked="0"/>
    </xf>
    <xf numFmtId="49" fontId="13" fillId="0" borderId="13" xfId="0" applyNumberFormat="1" applyFont="1" applyBorder="1" applyAlignment="1" applyProtection="1">
      <alignment horizontal="center" vertical="center"/>
      <protection locked="0"/>
    </xf>
    <xf numFmtId="164" fontId="13" fillId="0" borderId="13" xfId="0" applyNumberFormat="1" applyFont="1" applyBorder="1" applyAlignment="1" applyProtection="1">
      <alignment horizontal="center" vertical="center" wrapText="1"/>
    </xf>
    <xf numFmtId="0" fontId="14" fillId="0" borderId="13" xfId="0" applyFont="1" applyBorder="1" applyAlignment="1" applyProtection="1">
      <alignment vertical="center" wrapText="1"/>
      <protection locked="0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6" fillId="0" borderId="13" xfId="1" applyFont="1" applyBorder="1" applyAlignment="1" applyProtection="1">
      <alignment horizontal="justify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364/DH.2018.DW2F.2" TargetMode="External"/><Relationship Id="rId13" Type="http://schemas.openxmlformats.org/officeDocument/2006/relationships/hyperlink" Target="https://doi.org/10.1364/OE.21.014047" TargetMode="External"/><Relationship Id="rId18" Type="http://schemas.openxmlformats.org/officeDocument/2006/relationships/hyperlink" Target="https://doi.org/10.1364/DH.2017.W2A.21" TargetMode="External"/><Relationship Id="rId26" Type="http://schemas.openxmlformats.org/officeDocument/2006/relationships/hyperlink" Target="http://koreascience.or.kr/article/ArticleFullRecord.jsp?cn=E1OSAB_2014_v18n3_217" TargetMode="External"/><Relationship Id="rId3" Type="http://schemas.openxmlformats.org/officeDocument/2006/relationships/hyperlink" Target="http://jtp.cnki.net/bilingual/detail/html/GXXB201709009" TargetMode="External"/><Relationship Id="rId21" Type="http://schemas.openxmlformats.org/officeDocument/2006/relationships/hyperlink" Target="https://doi.org/10.1364/DH.2015.DT4A.4" TargetMode="External"/><Relationship Id="rId7" Type="http://schemas.openxmlformats.org/officeDocument/2006/relationships/hyperlink" Target="https://doi.org/10.1364/3D.2018.JTh3A.5" TargetMode="External"/><Relationship Id="rId12" Type="http://schemas.openxmlformats.org/officeDocument/2006/relationships/hyperlink" Target="https://ieeexplore.ieee.org/document/6995305/" TargetMode="External"/><Relationship Id="rId17" Type="http://schemas.openxmlformats.org/officeDocument/2006/relationships/hyperlink" Target="https://www.mdpi.com/1424-8220/18/11/3711" TargetMode="External"/><Relationship Id="rId25" Type="http://schemas.openxmlformats.org/officeDocument/2006/relationships/hyperlink" Target="https://doi.org/10.1364/AO.55.001040" TargetMode="External"/><Relationship Id="rId2" Type="http://schemas.openxmlformats.org/officeDocument/2006/relationships/hyperlink" Target="http://iopscience.iop.org/article/10.1088/2040-8986/aad453" TargetMode="External"/><Relationship Id="rId16" Type="http://schemas.openxmlformats.org/officeDocument/2006/relationships/hyperlink" Target="https://doi.org/10.1364/OE.18.002152" TargetMode="External"/><Relationship Id="rId20" Type="http://schemas.openxmlformats.org/officeDocument/2006/relationships/hyperlink" Target="https://doi.org/10.1364/BIOMED.2010.JMA29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364/OE.26.023661" TargetMode="External"/><Relationship Id="rId6" Type="http://schemas.openxmlformats.org/officeDocument/2006/relationships/hyperlink" Target="https://doi.org/10.1364/AO.57.00A250" TargetMode="External"/><Relationship Id="rId11" Type="http://schemas.openxmlformats.org/officeDocument/2006/relationships/hyperlink" Target="https://doi.org/10.1007/978-3-642-36359-7_60" TargetMode="External"/><Relationship Id="rId24" Type="http://schemas.openxmlformats.org/officeDocument/2006/relationships/hyperlink" Target="https://doi.org/10.1364/PRJ.4.000001" TargetMode="External"/><Relationship Id="rId5" Type="http://schemas.openxmlformats.org/officeDocument/2006/relationships/hyperlink" Target="https://doi.org/10.1364/AO.55.001751&#160;" TargetMode="External"/><Relationship Id="rId15" Type="http://schemas.openxmlformats.org/officeDocument/2006/relationships/hyperlink" Target="https://doi.org/10.1364/AO.50.000H87" TargetMode="External"/><Relationship Id="rId23" Type="http://schemas.openxmlformats.org/officeDocument/2006/relationships/hyperlink" Target="https://doi.org/10.1364/OL.42.001720" TargetMode="External"/><Relationship Id="rId28" Type="http://schemas.openxmlformats.org/officeDocument/2006/relationships/hyperlink" Target="https://www.tandfonline.com/doi/abs/10.1080/15980316.2013.867906" TargetMode="External"/><Relationship Id="rId10" Type="http://schemas.openxmlformats.org/officeDocument/2006/relationships/hyperlink" Target="https://doi.org/10.1364/AIO.2014.JTu4A.6" TargetMode="External"/><Relationship Id="rId19" Type="http://schemas.openxmlformats.org/officeDocument/2006/relationships/hyperlink" Target="https://doi.org/10.1364/DH.2017.W3A.3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www.nature.com/articles/s41598-017-18171-7" TargetMode="External"/><Relationship Id="rId9" Type="http://schemas.openxmlformats.org/officeDocument/2006/relationships/hyperlink" Target="https://doi.org/10.1117/12.1000098" TargetMode="External"/><Relationship Id="rId14" Type="http://schemas.openxmlformats.org/officeDocument/2006/relationships/hyperlink" Target="https://doi.org/10.1364/OE.19.026917" TargetMode="External"/><Relationship Id="rId22" Type="http://schemas.openxmlformats.org/officeDocument/2006/relationships/hyperlink" Target="https://doi.org/10.1364/AO.56.000F20" TargetMode="External"/><Relationship Id="rId27" Type="http://schemas.openxmlformats.org/officeDocument/2006/relationships/hyperlink" Target="https://www.osapublishing.org/col/abstract.cfm?uri=col-12-6-060016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364/DH.2018.DW2F.2" TargetMode="External"/><Relationship Id="rId13" Type="http://schemas.openxmlformats.org/officeDocument/2006/relationships/hyperlink" Target="https://doi.org/10.1364/OE.21.014047" TargetMode="External"/><Relationship Id="rId18" Type="http://schemas.openxmlformats.org/officeDocument/2006/relationships/hyperlink" Target="https://doi.org/10.1364/DH.2017.W2A.21" TargetMode="External"/><Relationship Id="rId3" Type="http://schemas.openxmlformats.org/officeDocument/2006/relationships/hyperlink" Target="http://jtp.cnki.net/bilingual/detail/html/GXXB201709009" TargetMode="External"/><Relationship Id="rId21" Type="http://schemas.openxmlformats.org/officeDocument/2006/relationships/hyperlink" Target="https://doi.org/10.1364/DH.2015.DT4A.4" TargetMode="External"/><Relationship Id="rId7" Type="http://schemas.openxmlformats.org/officeDocument/2006/relationships/hyperlink" Target="https://doi.org/10.1364/3D.2018.JTh3A.5" TargetMode="External"/><Relationship Id="rId12" Type="http://schemas.openxmlformats.org/officeDocument/2006/relationships/hyperlink" Target="https://ieeexplore.ieee.org/document/6995305/" TargetMode="External"/><Relationship Id="rId17" Type="http://schemas.openxmlformats.org/officeDocument/2006/relationships/hyperlink" Target="http://www.preprints.org/manuscript/201809.0039/v1" TargetMode="External"/><Relationship Id="rId2" Type="http://schemas.openxmlformats.org/officeDocument/2006/relationships/hyperlink" Target="http://iopscience.iop.org/article/10.1088/2040-8986/aad453" TargetMode="External"/><Relationship Id="rId16" Type="http://schemas.openxmlformats.org/officeDocument/2006/relationships/hyperlink" Target="https://doi.org/10.1364/OE.18.002152" TargetMode="External"/><Relationship Id="rId20" Type="http://schemas.openxmlformats.org/officeDocument/2006/relationships/hyperlink" Target="https://doi.org/10.1364/BIOMED.2010.JMA29" TargetMode="External"/><Relationship Id="rId1" Type="http://schemas.openxmlformats.org/officeDocument/2006/relationships/hyperlink" Target="https://doi.org/10.1364/OE.26.023661" TargetMode="External"/><Relationship Id="rId6" Type="http://schemas.openxmlformats.org/officeDocument/2006/relationships/hyperlink" Target="https://doi.org/10.1364/AO.57.00A250" TargetMode="External"/><Relationship Id="rId11" Type="http://schemas.openxmlformats.org/officeDocument/2006/relationships/hyperlink" Target="https://doi.org/10.1007/978-3-642-36359-7_60" TargetMode="External"/><Relationship Id="rId24" Type="http://schemas.openxmlformats.org/officeDocument/2006/relationships/comments" Target="../comments2.xml"/><Relationship Id="rId5" Type="http://schemas.openxmlformats.org/officeDocument/2006/relationships/hyperlink" Target="https://doi.org/10.1364/AO.55.001751&#160;" TargetMode="External"/><Relationship Id="rId15" Type="http://schemas.openxmlformats.org/officeDocument/2006/relationships/hyperlink" Target="https://doi.org/10.1364/AO.50.000H87" TargetMode="External"/><Relationship Id="rId23" Type="http://schemas.openxmlformats.org/officeDocument/2006/relationships/vmlDrawing" Target="../drawings/vmlDrawing2.vml"/><Relationship Id="rId10" Type="http://schemas.openxmlformats.org/officeDocument/2006/relationships/hyperlink" Target="https://doi.org/10.1364/AIO.2014.JTu4A.6" TargetMode="External"/><Relationship Id="rId19" Type="http://schemas.openxmlformats.org/officeDocument/2006/relationships/hyperlink" Target="https://doi.org/10.1364/DH.2017.W3A.3" TargetMode="External"/><Relationship Id="rId4" Type="http://schemas.openxmlformats.org/officeDocument/2006/relationships/hyperlink" Target="https://www.nature.com/articles/s41598-017-18171-7" TargetMode="External"/><Relationship Id="rId9" Type="http://schemas.openxmlformats.org/officeDocument/2006/relationships/hyperlink" Target="https://doi.org/10.1117/12.1000098" TargetMode="External"/><Relationship Id="rId14" Type="http://schemas.openxmlformats.org/officeDocument/2006/relationships/hyperlink" Target="https://doi.org/10.1364/OE.19.026917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9"/>
  <sheetViews>
    <sheetView tabSelected="1" topLeftCell="A55" workbookViewId="0">
      <selection activeCell="A36" sqref="A36:B36"/>
    </sheetView>
  </sheetViews>
  <sheetFormatPr defaultRowHeight="14.4"/>
  <cols>
    <col min="3" max="3" width="12.19921875" customWidth="1"/>
    <col min="5" max="5" width="12.69921875" customWidth="1"/>
    <col min="8" max="8" width="17.3984375" customWidth="1"/>
    <col min="12" max="12" width="11" customWidth="1"/>
    <col min="13" max="13" width="10.296875" customWidth="1"/>
  </cols>
  <sheetData>
    <row r="1" spans="1:14" ht="26.4" thickBot="1">
      <c r="A1" s="81" t="s">
        <v>207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ht="26.4" thickBot="1">
      <c r="A2" s="82"/>
      <c r="B2" s="82"/>
      <c r="C2" s="82"/>
      <c r="D2" s="82"/>
      <c r="E2" s="82"/>
      <c r="F2" s="82"/>
      <c r="G2" s="82"/>
      <c r="H2" s="82"/>
      <c r="I2" s="82"/>
      <c r="J2" s="83"/>
      <c r="K2" s="5" t="s">
        <v>124</v>
      </c>
      <c r="L2" s="59" t="s">
        <v>34</v>
      </c>
      <c r="M2" s="59"/>
      <c r="N2" s="60"/>
    </row>
    <row r="3" spans="1:14" ht="14.4" customHeight="1">
      <c r="A3" s="93" t="s">
        <v>112</v>
      </c>
      <c r="B3" s="84">
        <f>COUNTIF(E11:E71,"저서")</f>
        <v>0</v>
      </c>
      <c r="C3" s="37" t="s">
        <v>113</v>
      </c>
      <c r="D3" s="38" t="s">
        <v>123</v>
      </c>
      <c r="E3" s="38" t="s">
        <v>118</v>
      </c>
      <c r="F3" s="38" t="s">
        <v>107</v>
      </c>
      <c r="G3" s="43" t="s">
        <v>140</v>
      </c>
      <c r="H3" s="36" t="s">
        <v>114</v>
      </c>
      <c r="I3" s="41" t="s">
        <v>116</v>
      </c>
      <c r="J3" s="42" t="s">
        <v>141</v>
      </c>
      <c r="K3" s="41" t="s">
        <v>115</v>
      </c>
      <c r="L3" s="41" t="s">
        <v>191</v>
      </c>
      <c r="M3" s="31"/>
      <c r="N3" s="31"/>
    </row>
    <row r="4" spans="1:14" ht="15" customHeight="1" thickBot="1">
      <c r="A4" s="95"/>
      <c r="B4" s="85"/>
      <c r="C4" s="33" t="s">
        <v>139</v>
      </c>
      <c r="D4" s="31">
        <f>COUNTIFS(F11:F71,"SCI", L11:L71,"First-author")</f>
        <v>7</v>
      </c>
      <c r="E4" s="31">
        <f>COUNTIFS(F11:F71,"EI", L11:L71,"First-author")</f>
        <v>7</v>
      </c>
      <c r="F4" s="32">
        <f>COUNTIFS(I11:I71,"Article", F11:F71,"Others", L11:L71,"First-author")+COUNTIFS( I11:I71,"Proceeding", F11:F71,"Others", L11:L71,"First-author")</f>
        <v>14</v>
      </c>
      <c r="G4" s="46">
        <f>COUNTIFS( I11:I71,"Article", L11:L71,"First-author")+COUNTIFS( I11:I71,"Proceeding", L11:L71,"First-author")</f>
        <v>28</v>
      </c>
      <c r="H4" s="39" t="s">
        <v>136</v>
      </c>
      <c r="I4" s="40">
        <f>COUNTIFS(F11:F71,"NSFC",I11:I71,"Funding", L11:L71,"First-author")+COUNTIFS(F11:F71,"NSFC", I11:I71,"Funding", L11:L71,"Single-author")</f>
        <v>1</v>
      </c>
      <c r="J4" s="32">
        <f>COUNTIFS(F11:F71,"KRF",I11:I71,"Funding", L11:L71,"First-author")+COUNTIFS(F11:F71,"KRF", I11:I71,"Funding", L11:L71,"Single-author")</f>
        <v>1</v>
      </c>
      <c r="K4" s="31">
        <f>COUNTIFS(F11:F71,"NSFS",I11:I71,"Funding", L11:L71,"First-author")+COUNTIFS(F11:F71,"NSFS", I11:I71,"Funding", L11:L71,"Single-author")</f>
        <v>1</v>
      </c>
      <c r="L4" s="31">
        <f>COUNTIFS(F11:F71,"Others",I11:I71,"Funding", L11:L71,"First-author")+COUNTIFS(F11:F71,"NSFS", I11:I71,"Funding", L11:L71,"Single-author")</f>
        <v>0</v>
      </c>
      <c r="M4" s="31"/>
      <c r="N4" s="31"/>
    </row>
    <row r="5" spans="1:14" ht="12.6" customHeight="1">
      <c r="A5" s="96" t="s">
        <v>110</v>
      </c>
      <c r="B5" s="50">
        <f>COUNTIF(G11:G71,"Patent")</f>
        <v>0</v>
      </c>
      <c r="C5" s="34" t="s">
        <v>194</v>
      </c>
      <c r="D5" s="31">
        <f>COUNTIFS(F11:F71,"SCI", L11:L71,"Corresponding")</f>
        <v>3</v>
      </c>
      <c r="E5" s="31">
        <f>COUNTIFS(F11:F71,"EI", L11:L71,"Corresponding")</f>
        <v>4</v>
      </c>
      <c r="F5" s="32">
        <f>COUNTIFS(I11:I71,"Article", F11:F71,"Others", L11:L71,"Corresponding")+COUNTIFS( I11:I71,"Proceeding", F11:F71,"Others", L11:L71,"Corresponding")</f>
        <v>0</v>
      </c>
      <c r="G5" s="47">
        <f>COUNTIFS( I11:I71,"Article", L11:L71,"Corresponding")+COUNTIFS( I11:I71,"Proceeding", L11:L71,"Corresponding")</f>
        <v>7</v>
      </c>
      <c r="H5" s="39" t="s">
        <v>137</v>
      </c>
      <c r="I5" s="40">
        <f>COUNTIFS(F11:F71,"NSFC",I11:I71,"Funding", L11:L71,"Co-author")</f>
        <v>1</v>
      </c>
      <c r="J5" s="32"/>
      <c r="K5" s="31"/>
      <c r="L5" s="31"/>
      <c r="M5" s="31"/>
      <c r="N5" s="31"/>
    </row>
    <row r="6" spans="1:14" ht="14.4" customHeight="1">
      <c r="A6" s="97"/>
      <c r="B6" s="52"/>
      <c r="C6" s="34" t="s">
        <v>138</v>
      </c>
      <c r="D6" s="32">
        <f>COUNTIFS(F11:F71,"SCI", L11:L71,"Co-author")</f>
        <v>6</v>
      </c>
      <c r="E6" s="31">
        <f>COUNTIFS(F11:F71,"EI", L11:L71,"Co-author")</f>
        <v>9</v>
      </c>
      <c r="F6" s="32">
        <f>COUNTIFS(I11:I71,"Article", F11:F71,"Others", L11:L71,"Co-author")+COUNTIFS( I11:I71,"Proceeding", F11:F71,"Others", L11:L71,"Co-author")</f>
        <v>3</v>
      </c>
      <c r="G6" s="102">
        <f>COUNTIFS( I11:I71,"Article", L11:L71,"Co-author")+COUNTIFS( I11:I71,"Proceeding", L11:L71,"Co-author")</f>
        <v>18</v>
      </c>
      <c r="H6" s="32" t="s">
        <v>190</v>
      </c>
      <c r="I6" s="32"/>
      <c r="J6" s="32"/>
      <c r="K6" s="32"/>
      <c r="L6" s="32">
        <f>COUNTIFS(F11:F71,"Others",I11:I71,"Funding", L11:L71,"Co-author")</f>
        <v>2</v>
      </c>
      <c r="M6" s="31"/>
      <c r="N6" s="31"/>
    </row>
    <row r="7" spans="1:14" ht="14.4" customHeight="1">
      <c r="A7" s="97"/>
      <c r="B7" s="52"/>
      <c r="C7" s="44" t="s">
        <v>140</v>
      </c>
      <c r="D7" s="32">
        <f>COUNTIFS(F10:F70,"SCI")</f>
        <v>16</v>
      </c>
      <c r="E7" s="45">
        <f>COUNTIFS(F10:F74,"EI")</f>
        <v>20</v>
      </c>
      <c r="F7" s="45">
        <f>COUNTIFS(I10:I70,"Article", F10:F70,"Others")+COUNTIFS(I10:I70,"Proceeding", F10:F70,"Others")</f>
        <v>17</v>
      </c>
      <c r="G7" s="35">
        <f>COUNTIFS(I10:I70,"Article")+COUNTIFS(I10:I70,"Proceeding")</f>
        <v>53</v>
      </c>
      <c r="H7" s="39" t="s">
        <v>140</v>
      </c>
      <c r="I7" s="31">
        <f>COUNTIFS(F10:F70,"NSFC",I10:I70,"Funding")</f>
        <v>2</v>
      </c>
      <c r="J7" s="34">
        <f>COUNTIFS(F10:F70,"KRF",I10:I70,"Funding")</f>
        <v>1</v>
      </c>
      <c r="K7" s="31">
        <f>COUNTIFS(E10:E70,"NSFS",H10:H70,"Funding")</f>
        <v>0</v>
      </c>
      <c r="L7" s="31">
        <f>COUNTIFS(F10:F70,"Others",I10:I70,"Funding")</f>
        <v>2</v>
      </c>
      <c r="M7" s="31"/>
      <c r="N7" s="31"/>
    </row>
    <row r="8" spans="1:14" ht="15" customHeight="1" thickBot="1">
      <c r="A8" s="98"/>
      <c r="B8" s="51"/>
      <c r="C8" s="44" t="s">
        <v>109</v>
      </c>
      <c r="D8" s="101">
        <f>SUM(D11:D71)</f>
        <v>43.833999999999996</v>
      </c>
      <c r="E8" s="100">
        <f>SUMIF(  L11:L71,"Corresponding",D11:D71)+SUMIF( L11:L71,"First-author", D11:D71)</f>
        <v>27.349000000000004</v>
      </c>
      <c r="F8" s="45"/>
      <c r="G8" s="35"/>
      <c r="H8" s="39"/>
      <c r="I8" s="31"/>
      <c r="J8" s="34"/>
      <c r="K8" s="31"/>
      <c r="L8" s="31"/>
      <c r="M8" s="31"/>
      <c r="N8" s="31"/>
    </row>
    <row r="9" spans="1:14">
      <c r="A9" s="62" t="s">
        <v>126</v>
      </c>
      <c r="B9" s="63"/>
      <c r="C9" s="66" t="s">
        <v>127</v>
      </c>
      <c r="D9" s="99" t="s">
        <v>109</v>
      </c>
      <c r="E9" s="70" t="s">
        <v>128</v>
      </c>
      <c r="F9" s="72" t="s">
        <v>175</v>
      </c>
      <c r="G9" s="74" t="s">
        <v>0</v>
      </c>
      <c r="H9" s="70" t="s">
        <v>134</v>
      </c>
      <c r="I9" s="72" t="s">
        <v>129</v>
      </c>
      <c r="J9" s="76" t="s">
        <v>1</v>
      </c>
      <c r="K9" s="70" t="s">
        <v>130</v>
      </c>
      <c r="L9" s="77"/>
      <c r="M9" s="55" t="s">
        <v>131</v>
      </c>
      <c r="N9" s="55"/>
    </row>
    <row r="10" spans="1:14" ht="15" thickBot="1">
      <c r="A10" s="64"/>
      <c r="B10" s="65"/>
      <c r="C10" s="67"/>
      <c r="D10" s="69"/>
      <c r="E10" s="71"/>
      <c r="F10" s="73"/>
      <c r="G10" s="71"/>
      <c r="H10" s="71"/>
      <c r="I10" s="75"/>
      <c r="J10" s="75"/>
      <c r="K10" s="49" t="s">
        <v>132</v>
      </c>
      <c r="L10" s="30" t="s">
        <v>133</v>
      </c>
      <c r="M10" s="56"/>
      <c r="N10" s="56"/>
    </row>
    <row r="11" spans="1:14" ht="24.6" thickTop="1">
      <c r="A11" s="57" t="s">
        <v>55</v>
      </c>
      <c r="B11" s="58"/>
      <c r="C11" s="21" t="s">
        <v>75</v>
      </c>
      <c r="D11" s="6">
        <v>2.677</v>
      </c>
      <c r="E11" s="7" t="s">
        <v>56</v>
      </c>
      <c r="F11" s="8" t="s">
        <v>2</v>
      </c>
      <c r="G11" s="8"/>
      <c r="H11" s="28" t="s">
        <v>195</v>
      </c>
      <c r="I11" s="8" t="s">
        <v>111</v>
      </c>
      <c r="J11" s="8"/>
      <c r="K11" s="9">
        <v>4</v>
      </c>
      <c r="L11" s="8" t="s">
        <v>120</v>
      </c>
      <c r="M11" s="11"/>
      <c r="N11" s="11"/>
    </row>
    <row r="12" spans="1:14" ht="24">
      <c r="A12" s="57" t="s">
        <v>103</v>
      </c>
      <c r="B12" s="58"/>
      <c r="C12" s="21">
        <v>2018.08</v>
      </c>
      <c r="D12" s="6">
        <v>3.3559999999999999</v>
      </c>
      <c r="E12" s="7" t="s">
        <v>3</v>
      </c>
      <c r="F12" s="8" t="s">
        <v>2</v>
      </c>
      <c r="G12" s="8"/>
      <c r="H12" s="28" t="s">
        <v>196</v>
      </c>
      <c r="I12" s="8" t="s">
        <v>111</v>
      </c>
      <c r="J12" s="8"/>
      <c r="K12" s="9">
        <v>6</v>
      </c>
      <c r="L12" s="8" t="s">
        <v>119</v>
      </c>
      <c r="M12" s="10"/>
      <c r="N12" s="10"/>
    </row>
    <row r="13" spans="1:14" ht="24">
      <c r="A13" s="57" t="s">
        <v>102</v>
      </c>
      <c r="B13" s="58"/>
      <c r="C13" s="21">
        <v>2018.07</v>
      </c>
      <c r="D13" s="6">
        <v>2.323</v>
      </c>
      <c r="E13" s="7" t="s">
        <v>104</v>
      </c>
      <c r="F13" s="8" t="s">
        <v>2</v>
      </c>
      <c r="G13" s="8"/>
      <c r="H13" s="28" t="s">
        <v>197</v>
      </c>
      <c r="I13" s="8" t="s">
        <v>111</v>
      </c>
      <c r="J13" s="8"/>
      <c r="K13" s="9">
        <v>4</v>
      </c>
      <c r="L13" s="8" t="s">
        <v>119</v>
      </c>
      <c r="M13" s="11"/>
      <c r="N13" s="11"/>
    </row>
    <row r="14" spans="1:14" ht="24">
      <c r="A14" s="57" t="s">
        <v>101</v>
      </c>
      <c r="B14" s="58"/>
      <c r="C14" s="21">
        <v>2018.01</v>
      </c>
      <c r="D14" s="6">
        <v>1.7909999999999999</v>
      </c>
      <c r="E14" s="7" t="s">
        <v>12</v>
      </c>
      <c r="F14" s="8" t="s">
        <v>2</v>
      </c>
      <c r="G14" s="8"/>
      <c r="H14" s="28" t="s">
        <v>198</v>
      </c>
      <c r="I14" s="8" t="s">
        <v>111</v>
      </c>
      <c r="J14" s="8"/>
      <c r="K14" s="9">
        <v>5</v>
      </c>
      <c r="L14" s="8" t="s">
        <v>119</v>
      </c>
      <c r="M14" s="12"/>
      <c r="N14" s="12"/>
    </row>
    <row r="15" spans="1:14" ht="24">
      <c r="A15" s="57" t="s">
        <v>5</v>
      </c>
      <c r="B15" s="58"/>
      <c r="C15" s="21">
        <v>2017.12</v>
      </c>
      <c r="D15" s="6">
        <v>4.1219999999999999</v>
      </c>
      <c r="E15" s="7" t="s">
        <v>13</v>
      </c>
      <c r="F15" s="8" t="s">
        <v>2</v>
      </c>
      <c r="G15" s="8"/>
      <c r="H15" s="28" t="s">
        <v>199</v>
      </c>
      <c r="I15" s="8" t="s">
        <v>111</v>
      </c>
      <c r="J15" s="8"/>
      <c r="K15" s="9">
        <v>7</v>
      </c>
      <c r="L15" s="8" t="s">
        <v>121</v>
      </c>
      <c r="M15" s="11"/>
      <c r="N15" s="11"/>
    </row>
    <row r="16" spans="1:14" ht="24">
      <c r="A16" s="57" t="s">
        <v>6</v>
      </c>
      <c r="B16" s="58"/>
      <c r="C16" s="21">
        <v>2017.09</v>
      </c>
      <c r="D16" s="6"/>
      <c r="E16" s="7" t="s">
        <v>14</v>
      </c>
      <c r="F16" s="8" t="s">
        <v>118</v>
      </c>
      <c r="G16" s="8"/>
      <c r="H16" s="28" t="s">
        <v>200</v>
      </c>
      <c r="I16" s="8" t="s">
        <v>111</v>
      </c>
      <c r="J16" s="8"/>
      <c r="K16" s="9">
        <v>4</v>
      </c>
      <c r="L16" s="8" t="s">
        <v>119</v>
      </c>
      <c r="M16" s="12"/>
      <c r="N16" s="12"/>
    </row>
    <row r="17" spans="1:14" ht="24">
      <c r="A17" s="57" t="s">
        <v>7</v>
      </c>
      <c r="B17" s="58"/>
      <c r="C17" s="21">
        <v>2017.02</v>
      </c>
      <c r="D17" s="6">
        <v>1.7909999999999999</v>
      </c>
      <c r="E17" s="7" t="s">
        <v>12</v>
      </c>
      <c r="F17" s="8" t="s">
        <v>2</v>
      </c>
      <c r="G17" s="8"/>
      <c r="H17" s="28" t="s">
        <v>201</v>
      </c>
      <c r="I17" s="8" t="s">
        <v>111</v>
      </c>
      <c r="J17" s="8"/>
      <c r="K17" s="9">
        <v>5</v>
      </c>
      <c r="L17" s="8" t="s">
        <v>120</v>
      </c>
      <c r="M17" s="12" t="s">
        <v>119</v>
      </c>
      <c r="N17" s="12"/>
    </row>
    <row r="18" spans="1:14" ht="24">
      <c r="A18" s="57" t="s">
        <v>8</v>
      </c>
      <c r="B18" s="58"/>
      <c r="C18" s="21">
        <v>2017.04</v>
      </c>
      <c r="D18" s="6">
        <v>3.589</v>
      </c>
      <c r="E18" s="7" t="s">
        <v>15</v>
      </c>
      <c r="F18" s="8" t="s">
        <v>2</v>
      </c>
      <c r="G18" s="8"/>
      <c r="H18" s="28" t="s">
        <v>202</v>
      </c>
      <c r="I18" s="8" t="s">
        <v>111</v>
      </c>
      <c r="J18" s="8"/>
      <c r="K18" s="9">
        <v>3</v>
      </c>
      <c r="L18" s="8" t="s">
        <v>121</v>
      </c>
      <c r="M18" s="12"/>
      <c r="N18" s="12"/>
    </row>
    <row r="19" spans="1:14" ht="24">
      <c r="A19" s="57" t="s">
        <v>178</v>
      </c>
      <c r="B19" s="58"/>
      <c r="C19" s="21">
        <v>2016.03</v>
      </c>
      <c r="D19" s="6">
        <v>1.65</v>
      </c>
      <c r="E19" s="7" t="s">
        <v>12</v>
      </c>
      <c r="F19" s="8" t="s">
        <v>2</v>
      </c>
      <c r="G19" s="8"/>
      <c r="H19" s="28" t="s">
        <v>203</v>
      </c>
      <c r="I19" s="8" t="s">
        <v>111</v>
      </c>
      <c r="J19" s="8"/>
      <c r="K19" s="9">
        <v>3</v>
      </c>
      <c r="L19" s="8" t="s">
        <v>120</v>
      </c>
      <c r="M19" s="11"/>
      <c r="N19" s="11"/>
    </row>
    <row r="20" spans="1:14" ht="24">
      <c r="A20" s="57" t="s">
        <v>9</v>
      </c>
      <c r="B20" s="58"/>
      <c r="C20" s="21">
        <v>2016.02</v>
      </c>
      <c r="D20" s="6">
        <v>5.242</v>
      </c>
      <c r="E20" s="7" t="s">
        <v>16</v>
      </c>
      <c r="F20" s="8" t="s">
        <v>2</v>
      </c>
      <c r="G20" s="8"/>
      <c r="H20" s="28" t="s">
        <v>204</v>
      </c>
      <c r="I20" s="8" t="s">
        <v>111</v>
      </c>
      <c r="J20" s="8"/>
      <c r="K20" s="9">
        <v>4</v>
      </c>
      <c r="L20" s="8" t="s">
        <v>120</v>
      </c>
      <c r="M20" s="12"/>
      <c r="N20" s="12"/>
    </row>
    <row r="21" spans="1:14" ht="24">
      <c r="A21" s="57" t="s">
        <v>10</v>
      </c>
      <c r="B21" s="58"/>
      <c r="C21" s="21">
        <v>2016.02</v>
      </c>
      <c r="D21" s="6">
        <v>1.65</v>
      </c>
      <c r="E21" s="7" t="s">
        <v>12</v>
      </c>
      <c r="F21" s="8" t="s">
        <v>2</v>
      </c>
      <c r="G21" s="8"/>
      <c r="H21" s="28" t="s">
        <v>205</v>
      </c>
      <c r="I21" s="8" t="s">
        <v>111</v>
      </c>
      <c r="J21" s="8"/>
      <c r="K21" s="9">
        <v>3</v>
      </c>
      <c r="L21" s="8" t="s">
        <v>121</v>
      </c>
      <c r="M21" s="11"/>
      <c r="N21" s="11"/>
    </row>
    <row r="22" spans="1:14" ht="36">
      <c r="A22" s="57" t="s">
        <v>11</v>
      </c>
      <c r="B22" s="58"/>
      <c r="C22" s="21">
        <v>2014.06</v>
      </c>
      <c r="D22" s="6">
        <v>1.179</v>
      </c>
      <c r="E22" s="7" t="s">
        <v>17</v>
      </c>
      <c r="F22" s="8" t="s">
        <v>2</v>
      </c>
      <c r="G22" s="8"/>
      <c r="H22" s="28" t="s">
        <v>206</v>
      </c>
      <c r="I22" s="8" t="s">
        <v>111</v>
      </c>
      <c r="J22" s="8"/>
      <c r="K22" s="9">
        <v>5</v>
      </c>
      <c r="L22" s="8" t="s">
        <v>120</v>
      </c>
      <c r="M22" s="12"/>
      <c r="N22" s="12"/>
    </row>
    <row r="23" spans="1:14" ht="24">
      <c r="A23" s="57" t="s">
        <v>21</v>
      </c>
      <c r="B23" s="58"/>
      <c r="C23" s="21">
        <v>2014.06</v>
      </c>
      <c r="D23" s="6">
        <v>1.851</v>
      </c>
      <c r="E23" s="7" t="s">
        <v>19</v>
      </c>
      <c r="F23" s="8" t="s">
        <v>2</v>
      </c>
      <c r="G23" s="8"/>
      <c r="H23" s="28" t="s">
        <v>213</v>
      </c>
      <c r="I23" s="8" t="s">
        <v>111</v>
      </c>
      <c r="J23" s="8"/>
      <c r="K23" s="9">
        <v>7</v>
      </c>
      <c r="L23" s="8" t="s">
        <v>121</v>
      </c>
      <c r="M23" s="11"/>
      <c r="N23" s="11"/>
    </row>
    <row r="24" spans="1:14" ht="36" customHeight="1">
      <c r="A24" s="57" t="s">
        <v>20</v>
      </c>
      <c r="B24" s="58"/>
      <c r="C24" s="21">
        <v>2014.01</v>
      </c>
      <c r="D24" s="6"/>
      <c r="E24" s="7" t="s">
        <v>18</v>
      </c>
      <c r="F24" s="8" t="s">
        <v>118</v>
      </c>
      <c r="G24" s="8"/>
      <c r="H24" s="28" t="s">
        <v>208</v>
      </c>
      <c r="I24" s="8" t="s">
        <v>111</v>
      </c>
      <c r="J24" s="8"/>
      <c r="K24" s="9">
        <v>6</v>
      </c>
      <c r="L24" s="8" t="s">
        <v>121</v>
      </c>
      <c r="M24" s="12"/>
      <c r="N24" s="12"/>
    </row>
    <row r="25" spans="1:14" ht="24">
      <c r="A25" s="57" t="s">
        <v>108</v>
      </c>
      <c r="B25" s="58"/>
      <c r="C25" s="21">
        <v>2013.06</v>
      </c>
      <c r="D25" s="6">
        <v>3.5249999999999999</v>
      </c>
      <c r="E25" s="7" t="s">
        <v>3</v>
      </c>
      <c r="F25" s="8" t="s">
        <v>2</v>
      </c>
      <c r="G25" s="8"/>
      <c r="H25" s="28" t="s">
        <v>209</v>
      </c>
      <c r="I25" s="8" t="s">
        <v>111</v>
      </c>
      <c r="J25" s="8"/>
      <c r="K25" s="9">
        <v>11</v>
      </c>
      <c r="L25" s="8" t="s">
        <v>121</v>
      </c>
      <c r="M25" s="11"/>
      <c r="N25" s="11"/>
    </row>
    <row r="26" spans="1:14" ht="24">
      <c r="A26" s="57" t="s">
        <v>176</v>
      </c>
      <c r="B26" s="58"/>
      <c r="C26" s="21">
        <v>2011.11</v>
      </c>
      <c r="D26" s="6">
        <v>3.5870000000000002</v>
      </c>
      <c r="E26" s="7" t="s">
        <v>3</v>
      </c>
      <c r="F26" s="8" t="s">
        <v>2</v>
      </c>
      <c r="G26" s="8"/>
      <c r="H26" s="103" t="s">
        <v>214</v>
      </c>
      <c r="I26" s="8" t="s">
        <v>111</v>
      </c>
      <c r="J26" s="8"/>
      <c r="K26" s="9">
        <v>5</v>
      </c>
      <c r="L26" s="8" t="s">
        <v>120</v>
      </c>
      <c r="M26" s="12"/>
      <c r="N26" s="12"/>
    </row>
    <row r="27" spans="1:14" ht="52.8" customHeight="1">
      <c r="A27" s="57" t="s">
        <v>177</v>
      </c>
      <c r="B27" s="58"/>
      <c r="C27" s="21">
        <v>2011.11</v>
      </c>
      <c r="D27" s="6">
        <v>1.748</v>
      </c>
      <c r="E27" s="7" t="s">
        <v>12</v>
      </c>
      <c r="F27" s="8" t="s">
        <v>2</v>
      </c>
      <c r="G27" s="8"/>
      <c r="H27" s="28" t="s">
        <v>210</v>
      </c>
      <c r="I27" s="8" t="s">
        <v>111</v>
      </c>
      <c r="J27" s="8"/>
      <c r="K27" s="9">
        <v>9</v>
      </c>
      <c r="L27" s="8" t="s">
        <v>121</v>
      </c>
      <c r="M27" s="12"/>
      <c r="N27" s="12"/>
    </row>
    <row r="28" spans="1:14" ht="46.2" customHeight="1" thickBot="1">
      <c r="A28" s="108" t="s">
        <v>174</v>
      </c>
      <c r="B28" s="109"/>
      <c r="C28" s="110">
        <v>2010.02</v>
      </c>
      <c r="D28" s="111">
        <v>3.7530000000000001</v>
      </c>
      <c r="E28" s="112" t="s">
        <v>3</v>
      </c>
      <c r="F28" s="113" t="s">
        <v>2</v>
      </c>
      <c r="G28" s="113"/>
      <c r="H28" s="114" t="s">
        <v>211</v>
      </c>
      <c r="I28" s="113" t="s">
        <v>111</v>
      </c>
      <c r="J28" s="113"/>
      <c r="K28" s="115">
        <v>3</v>
      </c>
      <c r="L28" s="113" t="s">
        <v>120</v>
      </c>
      <c r="M28" s="116"/>
      <c r="N28" s="116"/>
    </row>
    <row r="29" spans="1:14" ht="60.6" thickTop="1">
      <c r="A29" s="104" t="s">
        <v>49</v>
      </c>
      <c r="B29" s="105"/>
      <c r="C29" s="21">
        <v>2018.08</v>
      </c>
      <c r="D29" s="106"/>
      <c r="E29" s="7" t="s">
        <v>146</v>
      </c>
      <c r="F29" s="8" t="s">
        <v>107</v>
      </c>
      <c r="G29" s="8"/>
      <c r="H29" s="28"/>
      <c r="I29" s="8" t="s">
        <v>135</v>
      </c>
      <c r="J29" s="8"/>
      <c r="K29" s="9">
        <v>2</v>
      </c>
      <c r="L29" s="8" t="s">
        <v>120</v>
      </c>
      <c r="M29" s="107"/>
      <c r="N29" s="107"/>
    </row>
    <row r="30" spans="1:14" ht="49.8" customHeight="1">
      <c r="A30" s="57" t="s">
        <v>48</v>
      </c>
      <c r="B30" s="58"/>
      <c r="C30" s="21">
        <v>2018.06</v>
      </c>
      <c r="D30" s="6"/>
      <c r="E30" s="13" t="s">
        <v>147</v>
      </c>
      <c r="F30" s="8" t="s">
        <v>118</v>
      </c>
      <c r="G30" s="8"/>
      <c r="H30" s="28" t="s">
        <v>212</v>
      </c>
      <c r="I30" s="8" t="s">
        <v>135</v>
      </c>
      <c r="J30" s="8"/>
      <c r="K30" s="9">
        <v>4</v>
      </c>
      <c r="L30" s="8" t="s">
        <v>121</v>
      </c>
      <c r="M30" s="12"/>
      <c r="N30" s="12"/>
    </row>
    <row r="31" spans="1:14" ht="60">
      <c r="A31" s="57" t="s">
        <v>50</v>
      </c>
      <c r="B31" s="58"/>
      <c r="C31" s="21">
        <v>2018.06</v>
      </c>
      <c r="D31" s="6"/>
      <c r="E31" s="13" t="s">
        <v>147</v>
      </c>
      <c r="F31" s="8" t="s">
        <v>118</v>
      </c>
      <c r="G31" s="8"/>
      <c r="H31" s="28" t="s">
        <v>44</v>
      </c>
      <c r="I31" s="8" t="s">
        <v>135</v>
      </c>
      <c r="J31" s="8"/>
      <c r="K31" s="9">
        <v>4</v>
      </c>
      <c r="L31" s="8" t="s">
        <v>119</v>
      </c>
      <c r="M31" s="11"/>
      <c r="N31" s="11"/>
    </row>
    <row r="32" spans="1:14" ht="36">
      <c r="A32" s="57" t="s">
        <v>51</v>
      </c>
      <c r="B32" s="58"/>
      <c r="C32" s="21">
        <v>2018.05</v>
      </c>
      <c r="D32" s="6"/>
      <c r="E32" s="13" t="s">
        <v>192</v>
      </c>
      <c r="F32" s="8" t="s">
        <v>118</v>
      </c>
      <c r="G32" s="8"/>
      <c r="H32" s="28" t="s">
        <v>43</v>
      </c>
      <c r="I32" s="8" t="s">
        <v>135</v>
      </c>
      <c r="J32" s="8"/>
      <c r="K32" s="9">
        <v>4</v>
      </c>
      <c r="L32" s="8" t="s">
        <v>121</v>
      </c>
      <c r="M32" s="12"/>
      <c r="N32" s="12"/>
    </row>
    <row r="33" spans="1:14" ht="72">
      <c r="A33" s="57" t="s">
        <v>52</v>
      </c>
      <c r="B33" s="58"/>
      <c r="C33" s="21">
        <v>2017.09</v>
      </c>
      <c r="D33" s="6"/>
      <c r="E33" s="13" t="s">
        <v>193</v>
      </c>
      <c r="F33" s="8" t="s">
        <v>118</v>
      </c>
      <c r="G33" s="8"/>
      <c r="H33" s="28" t="s">
        <v>69</v>
      </c>
      <c r="I33" s="8" t="s">
        <v>135</v>
      </c>
      <c r="J33" s="8"/>
      <c r="K33" s="9">
        <v>3</v>
      </c>
      <c r="L33" s="8" t="s">
        <v>119</v>
      </c>
      <c r="M33" s="12"/>
      <c r="N33" s="12"/>
    </row>
    <row r="34" spans="1:14" ht="36">
      <c r="A34" s="57" t="s">
        <v>53</v>
      </c>
      <c r="B34" s="58"/>
      <c r="C34" s="21">
        <v>2017.05</v>
      </c>
      <c r="D34" s="6"/>
      <c r="E34" s="13" t="s">
        <v>148</v>
      </c>
      <c r="F34" s="8" t="s">
        <v>118</v>
      </c>
      <c r="G34" s="8"/>
      <c r="H34" s="28" t="s">
        <v>70</v>
      </c>
      <c r="I34" s="8" t="s">
        <v>135</v>
      </c>
      <c r="J34" s="8"/>
      <c r="K34" s="9">
        <v>4</v>
      </c>
      <c r="L34" s="8" t="s">
        <v>120</v>
      </c>
      <c r="M34" s="11"/>
      <c r="N34" s="11"/>
    </row>
    <row r="35" spans="1:14" ht="36">
      <c r="A35" s="57" t="s">
        <v>54</v>
      </c>
      <c r="B35" s="58"/>
      <c r="C35" s="21">
        <v>2017.05</v>
      </c>
      <c r="D35" s="6"/>
      <c r="E35" s="13" t="s">
        <v>148</v>
      </c>
      <c r="F35" s="8" t="s">
        <v>118</v>
      </c>
      <c r="G35" s="8"/>
      <c r="H35" s="28" t="s">
        <v>71</v>
      </c>
      <c r="I35" s="8" t="s">
        <v>135</v>
      </c>
      <c r="J35" s="8"/>
      <c r="K35" s="9">
        <v>4</v>
      </c>
      <c r="L35" s="8" t="s">
        <v>119</v>
      </c>
      <c r="M35" s="12"/>
      <c r="N35" s="12"/>
    </row>
    <row r="36" spans="1:14" ht="60">
      <c r="A36" s="57" t="s">
        <v>99</v>
      </c>
      <c r="B36" s="58"/>
      <c r="C36" s="21">
        <v>2015.09</v>
      </c>
      <c r="D36" s="6"/>
      <c r="E36" s="13" t="s">
        <v>149</v>
      </c>
      <c r="F36" s="8" t="s">
        <v>118</v>
      </c>
      <c r="G36" s="8"/>
      <c r="H36" s="28" t="s">
        <v>72</v>
      </c>
      <c r="I36" s="8" t="s">
        <v>135</v>
      </c>
      <c r="J36" s="8"/>
      <c r="K36" s="9">
        <v>6</v>
      </c>
      <c r="L36" s="8" t="s">
        <v>121</v>
      </c>
      <c r="M36" s="12"/>
      <c r="N36" s="12"/>
    </row>
    <row r="37" spans="1:14" ht="36">
      <c r="A37" s="57" t="s">
        <v>100</v>
      </c>
      <c r="B37" s="58"/>
      <c r="C37" s="21">
        <v>2015.05</v>
      </c>
      <c r="D37" s="6"/>
      <c r="E37" s="13" t="s">
        <v>148</v>
      </c>
      <c r="F37" s="8" t="s">
        <v>118</v>
      </c>
      <c r="G37" s="8"/>
      <c r="H37" s="28" t="s">
        <v>73</v>
      </c>
      <c r="I37" s="8" t="s">
        <v>135</v>
      </c>
      <c r="J37" s="8"/>
      <c r="K37" s="9">
        <v>6</v>
      </c>
      <c r="L37" s="8" t="s">
        <v>121</v>
      </c>
      <c r="M37" s="11"/>
      <c r="N37" s="11"/>
    </row>
    <row r="38" spans="1:14" ht="36">
      <c r="A38" s="57" t="s">
        <v>181</v>
      </c>
      <c r="B38" s="58"/>
      <c r="C38" s="21">
        <v>2015.05</v>
      </c>
      <c r="D38" s="6"/>
      <c r="E38" s="13" t="s">
        <v>148</v>
      </c>
      <c r="F38" s="8" t="s">
        <v>118</v>
      </c>
      <c r="G38" s="8"/>
      <c r="H38" s="28" t="s">
        <v>74</v>
      </c>
      <c r="I38" s="8" t="s">
        <v>135</v>
      </c>
      <c r="J38" s="8"/>
      <c r="K38" s="9">
        <v>6</v>
      </c>
      <c r="L38" s="8" t="s">
        <v>121</v>
      </c>
      <c r="M38" s="12"/>
      <c r="N38" s="12"/>
    </row>
    <row r="39" spans="1:14" ht="48">
      <c r="A39" s="57" t="s">
        <v>98</v>
      </c>
      <c r="B39" s="58"/>
      <c r="C39" s="22" t="s">
        <v>76</v>
      </c>
      <c r="D39" s="14"/>
      <c r="E39" s="13" t="s">
        <v>150</v>
      </c>
      <c r="F39" s="8" t="s">
        <v>118</v>
      </c>
      <c r="G39" s="16"/>
      <c r="H39" s="28" t="s">
        <v>63</v>
      </c>
      <c r="I39" s="8" t="s">
        <v>135</v>
      </c>
      <c r="J39" s="15"/>
      <c r="K39" s="17">
        <v>2</v>
      </c>
      <c r="L39" s="8" t="s">
        <v>121</v>
      </c>
      <c r="M39" s="12"/>
      <c r="N39" s="12"/>
    </row>
    <row r="40" spans="1:14" ht="50.4" customHeight="1">
      <c r="A40" s="57" t="s">
        <v>47</v>
      </c>
      <c r="B40" s="58"/>
      <c r="C40" s="23">
        <v>2014.07</v>
      </c>
      <c r="D40" s="14"/>
      <c r="E40" s="13" t="s">
        <v>151</v>
      </c>
      <c r="F40" s="8" t="s">
        <v>118</v>
      </c>
      <c r="G40" s="15"/>
      <c r="H40" s="28" t="s">
        <v>62</v>
      </c>
      <c r="I40" s="8" t="s">
        <v>135</v>
      </c>
      <c r="J40" s="15"/>
      <c r="K40" s="17">
        <v>3</v>
      </c>
      <c r="L40" s="8" t="s">
        <v>120</v>
      </c>
      <c r="M40" s="11"/>
      <c r="N40" s="11"/>
    </row>
    <row r="41" spans="1:14" ht="63.6" customHeight="1">
      <c r="A41" s="57" t="s">
        <v>97</v>
      </c>
      <c r="B41" s="58"/>
      <c r="C41" s="23">
        <v>2013.09</v>
      </c>
      <c r="D41" s="14"/>
      <c r="E41" s="13" t="s">
        <v>152</v>
      </c>
      <c r="F41" s="8" t="s">
        <v>118</v>
      </c>
      <c r="G41" s="15"/>
      <c r="H41" s="28" t="s">
        <v>61</v>
      </c>
      <c r="I41" s="8" t="s">
        <v>135</v>
      </c>
      <c r="J41" s="15"/>
      <c r="K41" s="17">
        <v>3</v>
      </c>
      <c r="L41" s="8" t="s">
        <v>120</v>
      </c>
      <c r="M41" s="12"/>
      <c r="N41" s="12"/>
    </row>
    <row r="42" spans="1:14" ht="48">
      <c r="A42" s="57" t="s">
        <v>46</v>
      </c>
      <c r="B42" s="58"/>
      <c r="C42" s="23">
        <v>2013.11</v>
      </c>
      <c r="D42" s="14"/>
      <c r="E42" s="13" t="s">
        <v>153</v>
      </c>
      <c r="F42" s="8" t="s">
        <v>107</v>
      </c>
      <c r="G42" s="15"/>
      <c r="H42" s="28"/>
      <c r="I42" s="8" t="s">
        <v>135</v>
      </c>
      <c r="J42" s="15"/>
      <c r="K42" s="17">
        <v>4</v>
      </c>
      <c r="L42" s="8" t="s">
        <v>120</v>
      </c>
      <c r="M42" s="12"/>
      <c r="N42" s="12"/>
    </row>
    <row r="43" spans="1:14" ht="84">
      <c r="A43" s="57" t="s">
        <v>96</v>
      </c>
      <c r="B43" s="58"/>
      <c r="C43" s="24">
        <v>2013.12</v>
      </c>
      <c r="D43" s="14"/>
      <c r="E43" s="18" t="s">
        <v>154</v>
      </c>
      <c r="F43" s="8" t="s">
        <v>107</v>
      </c>
      <c r="G43" s="15"/>
      <c r="H43" s="28"/>
      <c r="I43" s="8" t="s">
        <v>135</v>
      </c>
      <c r="J43" s="15"/>
      <c r="K43" s="17">
        <v>6</v>
      </c>
      <c r="L43" s="8" t="s">
        <v>121</v>
      </c>
      <c r="M43" s="11"/>
      <c r="N43" s="11"/>
    </row>
    <row r="44" spans="1:14" ht="84">
      <c r="A44" s="57" t="s">
        <v>95</v>
      </c>
      <c r="B44" s="58"/>
      <c r="C44" s="24">
        <v>2013.02</v>
      </c>
      <c r="D44" s="14"/>
      <c r="E44" s="18" t="s">
        <v>155</v>
      </c>
      <c r="F44" s="8" t="s">
        <v>107</v>
      </c>
      <c r="G44" s="15"/>
      <c r="H44" s="28"/>
      <c r="I44" s="8" t="s">
        <v>135</v>
      </c>
      <c r="J44" s="15"/>
      <c r="K44" s="17">
        <v>2</v>
      </c>
      <c r="L44" s="8" t="s">
        <v>120</v>
      </c>
      <c r="M44" s="12"/>
      <c r="N44" s="12"/>
    </row>
    <row r="45" spans="1:14" ht="108">
      <c r="A45" s="57" t="s">
        <v>94</v>
      </c>
      <c r="B45" s="58"/>
      <c r="C45" s="24">
        <v>2012.11</v>
      </c>
      <c r="D45" s="14"/>
      <c r="E45" s="13" t="s">
        <v>156</v>
      </c>
      <c r="F45" s="8" t="s">
        <v>107</v>
      </c>
      <c r="G45" s="15"/>
      <c r="H45" s="28"/>
      <c r="I45" s="8" t="s">
        <v>135</v>
      </c>
      <c r="J45" s="15"/>
      <c r="K45" s="17">
        <v>4</v>
      </c>
      <c r="L45" s="8" t="s">
        <v>120</v>
      </c>
      <c r="M45" s="12"/>
      <c r="N45" s="12"/>
    </row>
    <row r="46" spans="1:14" ht="72">
      <c r="A46" s="57" t="s">
        <v>93</v>
      </c>
      <c r="B46" s="58"/>
      <c r="C46" s="24">
        <v>2012.11</v>
      </c>
      <c r="D46" s="14"/>
      <c r="E46" s="13" t="s">
        <v>157</v>
      </c>
      <c r="F46" s="8" t="s">
        <v>118</v>
      </c>
      <c r="G46" s="15"/>
      <c r="H46" s="28" t="s">
        <v>57</v>
      </c>
      <c r="I46" s="8" t="s">
        <v>135</v>
      </c>
      <c r="J46" s="15"/>
      <c r="K46" s="17">
        <v>5</v>
      </c>
      <c r="L46" s="8" t="s">
        <v>120</v>
      </c>
      <c r="M46" s="11"/>
      <c r="N46" s="11"/>
    </row>
    <row r="47" spans="1:14" ht="72">
      <c r="A47" s="57" t="s">
        <v>92</v>
      </c>
      <c r="B47" s="58"/>
      <c r="C47" s="24">
        <v>2012.08</v>
      </c>
      <c r="D47" s="14"/>
      <c r="E47" s="13" t="s">
        <v>158</v>
      </c>
      <c r="F47" s="8" t="s">
        <v>107</v>
      </c>
      <c r="G47" s="15"/>
      <c r="H47" s="28"/>
      <c r="I47" s="8" t="s">
        <v>135</v>
      </c>
      <c r="J47" s="15"/>
      <c r="K47" s="17">
        <v>3</v>
      </c>
      <c r="L47" s="8" t="s">
        <v>120</v>
      </c>
      <c r="M47" s="12"/>
      <c r="N47" s="12"/>
    </row>
    <row r="48" spans="1:14" ht="64.8" customHeight="1">
      <c r="A48" s="57" t="s">
        <v>91</v>
      </c>
      <c r="B48" s="58"/>
      <c r="C48" s="24">
        <v>2012.06</v>
      </c>
      <c r="D48" s="14"/>
      <c r="E48" s="18" t="s">
        <v>159</v>
      </c>
      <c r="F48" s="8" t="s">
        <v>107</v>
      </c>
      <c r="G48" s="15"/>
      <c r="H48" s="28"/>
      <c r="I48" s="8" t="s">
        <v>135</v>
      </c>
      <c r="J48" s="15"/>
      <c r="K48" s="17">
        <v>5</v>
      </c>
      <c r="L48" s="8" t="s">
        <v>120</v>
      </c>
      <c r="M48" s="12"/>
      <c r="N48" s="12"/>
    </row>
    <row r="49" spans="1:14" ht="72.599999999999994" customHeight="1">
      <c r="A49" s="57" t="s">
        <v>90</v>
      </c>
      <c r="B49" s="58"/>
      <c r="C49" s="24">
        <v>2012.07</v>
      </c>
      <c r="D49" s="14"/>
      <c r="E49" s="18" t="s">
        <v>160</v>
      </c>
      <c r="F49" s="8" t="s">
        <v>107</v>
      </c>
      <c r="G49" s="15"/>
      <c r="H49" s="28"/>
      <c r="I49" s="8" t="s">
        <v>135</v>
      </c>
      <c r="J49" s="15"/>
      <c r="K49" s="17">
        <v>3</v>
      </c>
      <c r="L49" s="8" t="s">
        <v>121</v>
      </c>
      <c r="M49" s="11"/>
      <c r="N49" s="11"/>
    </row>
    <row r="50" spans="1:14" ht="108">
      <c r="A50" s="57" t="s">
        <v>89</v>
      </c>
      <c r="B50" s="58"/>
      <c r="C50" s="24">
        <v>2011.11</v>
      </c>
      <c r="D50" s="14"/>
      <c r="E50" s="13" t="s">
        <v>161</v>
      </c>
      <c r="F50" s="8" t="s">
        <v>107</v>
      </c>
      <c r="G50" s="15"/>
      <c r="H50" s="28"/>
      <c r="I50" s="8" t="s">
        <v>135</v>
      </c>
      <c r="J50" s="15"/>
      <c r="K50" s="17">
        <v>2</v>
      </c>
      <c r="L50" s="8" t="s">
        <v>120</v>
      </c>
      <c r="M50" s="12"/>
      <c r="N50" s="12"/>
    </row>
    <row r="51" spans="1:14" ht="72">
      <c r="A51" s="57" t="s">
        <v>88</v>
      </c>
      <c r="B51" s="58"/>
      <c r="C51" s="24">
        <v>2011.1</v>
      </c>
      <c r="D51" s="14"/>
      <c r="E51" s="13" t="s">
        <v>162</v>
      </c>
      <c r="F51" s="8" t="s">
        <v>107</v>
      </c>
      <c r="G51" s="15"/>
      <c r="H51" s="28"/>
      <c r="I51" s="8" t="s">
        <v>135</v>
      </c>
      <c r="J51" s="15"/>
      <c r="K51" s="17">
        <v>4</v>
      </c>
      <c r="L51" s="8" t="s">
        <v>120</v>
      </c>
      <c r="M51" s="12"/>
      <c r="N51" s="12"/>
    </row>
    <row r="52" spans="1:14" ht="57.6" customHeight="1">
      <c r="A52" s="57" t="s">
        <v>105</v>
      </c>
      <c r="B52" s="58"/>
      <c r="C52" s="24">
        <v>2011.05</v>
      </c>
      <c r="D52" s="14"/>
      <c r="E52" s="13" t="s">
        <v>163</v>
      </c>
      <c r="F52" s="8" t="s">
        <v>107</v>
      </c>
      <c r="G52" s="15"/>
      <c r="H52" s="28"/>
      <c r="I52" s="8" t="s">
        <v>135</v>
      </c>
      <c r="J52" s="15"/>
      <c r="K52" s="17">
        <v>4</v>
      </c>
      <c r="L52" s="8" t="s">
        <v>120</v>
      </c>
      <c r="M52" s="11"/>
      <c r="N52" s="11"/>
    </row>
    <row r="53" spans="1:14" ht="73.8" customHeight="1">
      <c r="A53" s="57" t="s">
        <v>86</v>
      </c>
      <c r="B53" s="58"/>
      <c r="C53" s="24">
        <v>2011.05</v>
      </c>
      <c r="D53" s="14"/>
      <c r="E53" s="18" t="s">
        <v>163</v>
      </c>
      <c r="F53" s="8" t="s">
        <v>107</v>
      </c>
      <c r="G53" s="15"/>
      <c r="H53" s="28"/>
      <c r="I53" s="8" t="s">
        <v>135</v>
      </c>
      <c r="J53" s="15"/>
      <c r="K53" s="17">
        <v>4</v>
      </c>
      <c r="L53" s="8" t="s">
        <v>121</v>
      </c>
      <c r="M53" s="12"/>
      <c r="N53" s="12"/>
    </row>
    <row r="54" spans="1:14" ht="60">
      <c r="A54" s="57" t="s">
        <v>87</v>
      </c>
      <c r="B54" s="58"/>
      <c r="C54" s="24">
        <v>2011.05</v>
      </c>
      <c r="D54" s="14"/>
      <c r="E54" s="18" t="s">
        <v>164</v>
      </c>
      <c r="F54" s="8" t="s">
        <v>118</v>
      </c>
      <c r="G54" s="15"/>
      <c r="H54" s="28" t="s">
        <v>106</v>
      </c>
      <c r="I54" s="8" t="s">
        <v>135</v>
      </c>
      <c r="J54" s="15"/>
      <c r="K54" s="17">
        <v>7</v>
      </c>
      <c r="L54" s="8" t="s">
        <v>120</v>
      </c>
      <c r="M54" s="12"/>
      <c r="N54" s="12"/>
    </row>
    <row r="55" spans="1:14" ht="69" customHeight="1">
      <c r="A55" s="57" t="s">
        <v>79</v>
      </c>
      <c r="B55" s="58"/>
      <c r="C55" s="24">
        <v>2011.02</v>
      </c>
      <c r="D55" s="14"/>
      <c r="E55" s="13" t="s">
        <v>165</v>
      </c>
      <c r="F55" s="8" t="s">
        <v>107</v>
      </c>
      <c r="G55" s="15"/>
      <c r="H55" s="28"/>
      <c r="I55" s="8" t="s">
        <v>135</v>
      </c>
      <c r="J55" s="15"/>
      <c r="K55" s="17">
        <v>6</v>
      </c>
      <c r="L55" s="8" t="s">
        <v>120</v>
      </c>
      <c r="M55" s="11"/>
      <c r="N55" s="11"/>
    </row>
    <row r="56" spans="1:14" ht="48">
      <c r="A56" s="57" t="s">
        <v>83</v>
      </c>
      <c r="B56" s="58"/>
      <c r="C56" s="24">
        <v>2010.04</v>
      </c>
      <c r="D56" s="14"/>
      <c r="E56" s="13" t="s">
        <v>166</v>
      </c>
      <c r="F56" s="8" t="s">
        <v>118</v>
      </c>
      <c r="G56" s="15"/>
      <c r="H56" s="28" t="s">
        <v>60</v>
      </c>
      <c r="I56" s="8" t="s">
        <v>135</v>
      </c>
      <c r="J56" s="15"/>
      <c r="K56" s="17">
        <v>4</v>
      </c>
      <c r="L56" s="8" t="s">
        <v>120</v>
      </c>
      <c r="M56" s="12"/>
      <c r="N56" s="12"/>
    </row>
    <row r="57" spans="1:14" ht="60">
      <c r="A57" s="57" t="s">
        <v>82</v>
      </c>
      <c r="B57" s="58"/>
      <c r="C57" s="24" t="s">
        <v>77</v>
      </c>
      <c r="D57" s="14"/>
      <c r="E57" s="13" t="s">
        <v>167</v>
      </c>
      <c r="F57" s="8" t="s">
        <v>107</v>
      </c>
      <c r="G57" s="15"/>
      <c r="H57" s="28"/>
      <c r="I57" s="8" t="s">
        <v>135</v>
      </c>
      <c r="J57" s="15"/>
      <c r="K57" s="17">
        <v>4</v>
      </c>
      <c r="L57" s="8" t="s">
        <v>120</v>
      </c>
      <c r="M57" s="12"/>
      <c r="N57" s="12"/>
    </row>
    <row r="58" spans="1:14" ht="36">
      <c r="A58" s="57" t="s">
        <v>85</v>
      </c>
      <c r="B58" s="58"/>
      <c r="C58" s="24">
        <v>2010.04</v>
      </c>
      <c r="D58" s="14"/>
      <c r="E58" s="18" t="s">
        <v>168</v>
      </c>
      <c r="F58" s="8" t="s">
        <v>118</v>
      </c>
      <c r="G58" s="15"/>
      <c r="H58" s="28" t="s">
        <v>59</v>
      </c>
      <c r="I58" s="8" t="s">
        <v>135</v>
      </c>
      <c r="J58" s="15"/>
      <c r="K58" s="17">
        <v>4</v>
      </c>
      <c r="L58" s="15" t="s">
        <v>121</v>
      </c>
      <c r="M58" s="11"/>
      <c r="N58" s="11"/>
    </row>
    <row r="59" spans="1:14" ht="36">
      <c r="A59" s="57" t="s">
        <v>81</v>
      </c>
      <c r="B59" s="58"/>
      <c r="C59" s="24">
        <v>2010.01</v>
      </c>
      <c r="D59" s="14"/>
      <c r="E59" s="18" t="s">
        <v>168</v>
      </c>
      <c r="F59" s="8" t="s">
        <v>118</v>
      </c>
      <c r="G59" s="15"/>
      <c r="H59" s="28" t="s">
        <v>58</v>
      </c>
      <c r="I59" s="8" t="s">
        <v>135</v>
      </c>
      <c r="J59" s="15"/>
      <c r="K59" s="17">
        <v>3</v>
      </c>
      <c r="L59" s="8" t="s">
        <v>120</v>
      </c>
      <c r="M59" s="12"/>
      <c r="N59" s="12"/>
    </row>
    <row r="60" spans="1:14" ht="72">
      <c r="A60" s="57" t="s">
        <v>80</v>
      </c>
      <c r="B60" s="58"/>
      <c r="C60" s="24" t="s">
        <v>78</v>
      </c>
      <c r="D60" s="14"/>
      <c r="E60" s="13" t="s">
        <v>169</v>
      </c>
      <c r="F60" s="8" t="s">
        <v>107</v>
      </c>
      <c r="G60" s="15"/>
      <c r="H60" s="28"/>
      <c r="I60" s="8" t="s">
        <v>135</v>
      </c>
      <c r="J60" s="15"/>
      <c r="K60" s="17">
        <v>3</v>
      </c>
      <c r="L60" s="8" t="s">
        <v>120</v>
      </c>
      <c r="M60" s="12"/>
      <c r="N60" s="12"/>
    </row>
    <row r="61" spans="1:14" ht="60">
      <c r="A61" s="53" t="s">
        <v>84</v>
      </c>
      <c r="B61" s="54"/>
      <c r="C61" s="24">
        <v>2009.06</v>
      </c>
      <c r="D61" s="14"/>
      <c r="E61" s="13" t="s">
        <v>170</v>
      </c>
      <c r="F61" s="8" t="s">
        <v>107</v>
      </c>
      <c r="G61" s="15"/>
      <c r="H61" s="28"/>
      <c r="I61" s="8" t="s">
        <v>135</v>
      </c>
      <c r="J61" s="15"/>
      <c r="K61" s="17">
        <v>3</v>
      </c>
      <c r="L61" s="8" t="s">
        <v>120</v>
      </c>
      <c r="M61" s="11"/>
      <c r="N61" s="11"/>
    </row>
    <row r="62" spans="1:14" ht="84">
      <c r="A62" s="53" t="s">
        <v>179</v>
      </c>
      <c r="B62" s="54"/>
      <c r="C62" s="24">
        <v>2009.04</v>
      </c>
      <c r="D62" s="14"/>
      <c r="E62" s="13" t="s">
        <v>171</v>
      </c>
      <c r="F62" s="8" t="s">
        <v>118</v>
      </c>
      <c r="G62" s="15"/>
      <c r="H62" s="28"/>
      <c r="I62" s="8" t="s">
        <v>135</v>
      </c>
      <c r="J62" s="15"/>
      <c r="K62" s="17">
        <v>5</v>
      </c>
      <c r="L62" s="15" t="s">
        <v>121</v>
      </c>
      <c r="M62" s="12"/>
      <c r="N62" s="12"/>
    </row>
    <row r="63" spans="1:14" ht="57" customHeight="1">
      <c r="A63" s="53" t="s">
        <v>180</v>
      </c>
      <c r="B63" s="54"/>
      <c r="C63" s="24">
        <v>2009.05</v>
      </c>
      <c r="D63" s="14"/>
      <c r="E63" s="18" t="s">
        <v>172</v>
      </c>
      <c r="F63" s="8" t="s">
        <v>107</v>
      </c>
      <c r="G63" s="15"/>
      <c r="H63" s="28"/>
      <c r="I63" s="8" t="s">
        <v>135</v>
      </c>
      <c r="J63" s="15"/>
      <c r="K63" s="17">
        <v>4</v>
      </c>
      <c r="L63" s="8" t="s">
        <v>120</v>
      </c>
      <c r="M63" s="12"/>
      <c r="N63" s="12"/>
    </row>
    <row r="64" spans="1:14" ht="48">
      <c r="A64" s="53" t="s">
        <v>36</v>
      </c>
      <c r="B64" s="54"/>
      <c r="C64" s="25" t="s">
        <v>38</v>
      </c>
      <c r="D64" s="14"/>
      <c r="E64" s="18" t="s">
        <v>142</v>
      </c>
      <c r="F64" s="15" t="s">
        <v>117</v>
      </c>
      <c r="G64" s="15"/>
      <c r="H64" s="28"/>
      <c r="I64" s="8" t="s">
        <v>114</v>
      </c>
      <c r="J64" s="15"/>
      <c r="K64" s="17">
        <v>1</v>
      </c>
      <c r="L64" s="15" t="s">
        <v>122</v>
      </c>
      <c r="M64" s="11"/>
      <c r="N64" s="11"/>
    </row>
    <row r="65" spans="1:14" ht="48">
      <c r="A65" s="53" t="s">
        <v>37</v>
      </c>
      <c r="B65" s="54"/>
      <c r="C65" s="25" t="s">
        <v>39</v>
      </c>
      <c r="D65" s="14"/>
      <c r="E65" s="13" t="s">
        <v>143</v>
      </c>
      <c r="F65" s="15" t="s">
        <v>115</v>
      </c>
      <c r="G65" s="15"/>
      <c r="H65" s="28"/>
      <c r="I65" s="8" t="s">
        <v>114</v>
      </c>
      <c r="J65" s="15"/>
      <c r="K65" s="17">
        <v>4</v>
      </c>
      <c r="L65" s="8" t="s">
        <v>120</v>
      </c>
      <c r="M65" s="12"/>
      <c r="N65" s="12"/>
    </row>
    <row r="66" spans="1:14" ht="48">
      <c r="A66" s="53" t="s">
        <v>35</v>
      </c>
      <c r="B66" s="54"/>
      <c r="C66" s="25" t="s">
        <v>40</v>
      </c>
      <c r="D66" s="19"/>
      <c r="E66" s="13" t="s">
        <v>144</v>
      </c>
      <c r="F66" s="15" t="s">
        <v>116</v>
      </c>
      <c r="G66" s="15"/>
      <c r="H66" s="28"/>
      <c r="I66" s="8" t="s">
        <v>114</v>
      </c>
      <c r="J66" s="15"/>
      <c r="K66" s="17">
        <v>4</v>
      </c>
      <c r="L66" s="8" t="s">
        <v>120</v>
      </c>
      <c r="M66" s="12"/>
      <c r="N66" s="12"/>
    </row>
    <row r="67" spans="1:14" ht="72">
      <c r="A67" s="53" t="s">
        <v>41</v>
      </c>
      <c r="B67" s="54"/>
      <c r="C67" s="25" t="s">
        <v>42</v>
      </c>
      <c r="D67" s="19"/>
      <c r="E67" s="18" t="s">
        <v>145</v>
      </c>
      <c r="F67" s="15" t="s">
        <v>116</v>
      </c>
      <c r="G67" s="15"/>
      <c r="H67" s="28"/>
      <c r="I67" s="8" t="s">
        <v>114</v>
      </c>
      <c r="J67" s="15"/>
      <c r="K67" s="17">
        <v>3</v>
      </c>
      <c r="L67" s="15" t="s">
        <v>121</v>
      </c>
      <c r="M67" s="12"/>
      <c r="N67" s="12"/>
    </row>
    <row r="68" spans="1:14" ht="49.8" customHeight="1">
      <c r="A68" s="53" t="s">
        <v>182</v>
      </c>
      <c r="B68" s="54"/>
      <c r="C68" s="13" t="s">
        <v>186</v>
      </c>
      <c r="D68" s="13"/>
      <c r="E68" s="13" t="s">
        <v>183</v>
      </c>
      <c r="F68" s="15" t="s">
        <v>107</v>
      </c>
      <c r="G68" s="15" t="s">
        <v>188</v>
      </c>
      <c r="H68" s="28"/>
      <c r="I68" s="15" t="s">
        <v>114</v>
      </c>
      <c r="J68" s="15"/>
      <c r="K68" s="17">
        <v>2</v>
      </c>
      <c r="L68" s="15" t="s">
        <v>121</v>
      </c>
      <c r="M68" s="12"/>
      <c r="N68" s="12"/>
    </row>
    <row r="69" spans="1:14" ht="78" customHeight="1">
      <c r="A69" s="53" t="s">
        <v>184</v>
      </c>
      <c r="B69" s="54"/>
      <c r="C69" s="25" t="s">
        <v>185</v>
      </c>
      <c r="D69" s="19"/>
      <c r="E69" s="18" t="s">
        <v>187</v>
      </c>
      <c r="F69" s="15" t="s">
        <v>107</v>
      </c>
      <c r="G69" s="15" t="s">
        <v>189</v>
      </c>
      <c r="H69" s="28"/>
      <c r="I69" s="15" t="s">
        <v>114</v>
      </c>
      <c r="J69" s="15"/>
      <c r="K69" s="17">
        <v>3</v>
      </c>
      <c r="L69" s="15" t="s">
        <v>121</v>
      </c>
      <c r="M69" s="12"/>
      <c r="N69" s="12"/>
    </row>
  </sheetData>
  <mergeCells count="76">
    <mergeCell ref="A65:B65"/>
    <mergeCell ref="A66:B66"/>
    <mergeCell ref="A67:B67"/>
    <mergeCell ref="A68:B68"/>
    <mergeCell ref="A69:B69"/>
    <mergeCell ref="A3:A4"/>
    <mergeCell ref="B3:B4"/>
    <mergeCell ref="A59:B59"/>
    <mergeCell ref="A60:B60"/>
    <mergeCell ref="A61:B61"/>
    <mergeCell ref="A62:B62"/>
    <mergeCell ref="A63:B63"/>
    <mergeCell ref="A64:B64"/>
    <mergeCell ref="A53:B53"/>
    <mergeCell ref="A54:B54"/>
    <mergeCell ref="A55:B55"/>
    <mergeCell ref="A56:B56"/>
    <mergeCell ref="A57:B57"/>
    <mergeCell ref="A58:B58"/>
    <mergeCell ref="A47:B47"/>
    <mergeCell ref="A48:B48"/>
    <mergeCell ref="A49:B49"/>
    <mergeCell ref="A50:B50"/>
    <mergeCell ref="A51:B51"/>
    <mergeCell ref="A52:B52"/>
    <mergeCell ref="A41:B41"/>
    <mergeCell ref="A42:B42"/>
    <mergeCell ref="A43:B43"/>
    <mergeCell ref="A44:B44"/>
    <mergeCell ref="A45:B45"/>
    <mergeCell ref="A46:B46"/>
    <mergeCell ref="A35:B35"/>
    <mergeCell ref="A36:B36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23:B23"/>
    <mergeCell ref="A24:B24"/>
    <mergeCell ref="A25:B25"/>
    <mergeCell ref="A26:B26"/>
    <mergeCell ref="A27:B27"/>
    <mergeCell ref="A28:B28"/>
    <mergeCell ref="A17:B17"/>
    <mergeCell ref="A18:B18"/>
    <mergeCell ref="A19:B19"/>
    <mergeCell ref="A20:B20"/>
    <mergeCell ref="A21:B21"/>
    <mergeCell ref="A22:B22"/>
    <mergeCell ref="A11:B11"/>
    <mergeCell ref="A12:B12"/>
    <mergeCell ref="A13:B13"/>
    <mergeCell ref="A14:B14"/>
    <mergeCell ref="A15:B15"/>
    <mergeCell ref="A16:B16"/>
    <mergeCell ref="H9:H10"/>
    <mergeCell ref="I9:I10"/>
    <mergeCell ref="J9:J10"/>
    <mergeCell ref="K9:L9"/>
    <mergeCell ref="M9:M10"/>
    <mergeCell ref="N9:N10"/>
    <mergeCell ref="A9:B10"/>
    <mergeCell ref="C9:C10"/>
    <mergeCell ref="D9:D10"/>
    <mergeCell ref="E9:E10"/>
    <mergeCell ref="F9:F10"/>
    <mergeCell ref="G9:G10"/>
    <mergeCell ref="A1:N1"/>
    <mergeCell ref="A2:J2"/>
    <mergeCell ref="L2:N2"/>
  </mergeCells>
  <dataValidations count="3">
    <dataValidation type="list" allowBlank="1" showInputMessage="1" showErrorMessage="1" sqref="F11:F69">
      <formula1>"SCI, SCI-E, SSCI, EI, KRF, NSFC, NSFS, Others"</formula1>
    </dataValidation>
    <dataValidation type="list" allowBlank="1" showInputMessage="1" showErrorMessage="1" sqref="M17:N17 L11:L69">
      <formula1>"Single-author, Co-author, First-author, Corresponding"</formula1>
    </dataValidation>
    <dataValidation type="list" allowBlank="1" showInputMessage="1" showErrorMessage="1" sqref="I11:I67">
      <formula1>"Article, Proceeding, Book, Patent, Funding"</formula1>
    </dataValidation>
  </dataValidations>
  <hyperlinks>
    <hyperlink ref="H12" r:id="rId1"/>
    <hyperlink ref="H13" r:id="rId2"/>
    <hyperlink ref="H16" r:id="rId3"/>
    <hyperlink ref="H15" r:id="rId4"/>
    <hyperlink ref="H19" r:id="rId5"/>
    <hyperlink ref="H14" r:id="rId6"/>
    <hyperlink ref="H31" r:id="rId7"/>
    <hyperlink ref="H30" r:id="rId8"/>
    <hyperlink ref="H46" r:id="rId9"/>
    <hyperlink ref="H40" r:id="rId10"/>
    <hyperlink ref="H41" r:id="rId11"/>
    <hyperlink ref="H39" r:id="rId12"/>
    <hyperlink ref="H25" r:id="rId13"/>
    <hyperlink ref="H26" r:id="rId14"/>
    <hyperlink ref="H27" r:id="rId15"/>
    <hyperlink ref="H28" r:id="rId16"/>
    <hyperlink ref="H11" r:id="rId17"/>
    <hyperlink ref="H34" r:id="rId18"/>
    <hyperlink ref="H35" r:id="rId19"/>
    <hyperlink ref="H56" r:id="rId20"/>
    <hyperlink ref="H38" r:id="rId21"/>
    <hyperlink ref="H17" r:id="rId22"/>
    <hyperlink ref="H18" r:id="rId23"/>
    <hyperlink ref="H20" r:id="rId24"/>
    <hyperlink ref="H21" r:id="rId25"/>
    <hyperlink ref="H22" r:id="rId26"/>
    <hyperlink ref="H23" r:id="rId27"/>
    <hyperlink ref="H24" r:id="rId28"/>
  </hyperlinks>
  <pageMargins left="0.7" right="0.7" top="0.75" bottom="0.75" header="0.3" footer="0.3"/>
  <pageSetup orientation="portrait" r:id="rId29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521"/>
  <sheetViews>
    <sheetView showGridLines="0" view="pageBreakPreview" zoomScaleNormal="100" zoomScaleSheetLayoutView="100" zoomScalePageLayoutView="85" workbookViewId="0">
      <selection activeCell="F17" sqref="F17"/>
    </sheetView>
  </sheetViews>
  <sheetFormatPr defaultColWidth="8.796875" defaultRowHeight="14.4"/>
  <cols>
    <col min="1" max="1" width="0.796875" style="1" customWidth="1"/>
    <col min="2" max="2" width="2.69921875" style="1" customWidth="1"/>
    <col min="3" max="3" width="35" style="1" customWidth="1"/>
    <col min="4" max="4" width="6.3984375" style="20" customWidth="1"/>
    <col min="5" max="5" width="4.3984375" style="1" customWidth="1"/>
    <col min="6" max="6" width="27.796875" style="1" customWidth="1"/>
    <col min="7" max="7" width="5.59765625" style="1" customWidth="1"/>
    <col min="8" max="8" width="6.09765625" style="1" customWidth="1"/>
    <col min="9" max="9" width="26.69921875" style="1" customWidth="1"/>
    <col min="10" max="10" width="8.296875" style="1" customWidth="1"/>
    <col min="11" max="11" width="6.796875" style="1" customWidth="1"/>
    <col min="12" max="12" width="5.59765625" style="1" customWidth="1"/>
    <col min="13" max="13" width="7.796875" style="1" customWidth="1"/>
    <col min="14" max="15" width="7.8984375" style="1" customWidth="1"/>
    <col min="16" max="16384" width="8.796875" style="1"/>
  </cols>
  <sheetData>
    <row r="1" spans="2:15" ht="6" customHeight="1"/>
    <row r="2" spans="2:15" ht="26.4" thickBot="1">
      <c r="B2" s="81" t="s">
        <v>125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</row>
    <row r="3" spans="2:15" ht="26.4" thickBot="1">
      <c r="B3" s="82"/>
      <c r="C3" s="82"/>
      <c r="D3" s="82"/>
      <c r="E3" s="82"/>
      <c r="F3" s="82"/>
      <c r="G3" s="82"/>
      <c r="H3" s="82"/>
      <c r="I3" s="82"/>
      <c r="J3" s="82"/>
      <c r="K3" s="83"/>
      <c r="L3" s="5" t="s">
        <v>124</v>
      </c>
      <c r="M3" s="59" t="s">
        <v>34</v>
      </c>
      <c r="N3" s="59"/>
      <c r="O3" s="60"/>
    </row>
    <row r="4" spans="2:15" ht="14.4" customHeight="1">
      <c r="B4" s="88"/>
      <c r="C4" s="89"/>
      <c r="D4" s="93" t="s">
        <v>112</v>
      </c>
      <c r="E4" s="84">
        <f>COUNTIF(H12:H72,"저서")</f>
        <v>0</v>
      </c>
      <c r="F4" s="37" t="s">
        <v>113</v>
      </c>
      <c r="G4" s="38" t="s">
        <v>123</v>
      </c>
      <c r="H4" s="38" t="s">
        <v>118</v>
      </c>
      <c r="I4" s="38" t="s">
        <v>107</v>
      </c>
      <c r="J4" s="43" t="s">
        <v>140</v>
      </c>
      <c r="K4" s="36" t="s">
        <v>114</v>
      </c>
      <c r="L4" s="41" t="s">
        <v>116</v>
      </c>
      <c r="M4" s="42" t="s">
        <v>141</v>
      </c>
      <c r="N4" s="41" t="s">
        <v>115</v>
      </c>
      <c r="O4" s="41" t="s">
        <v>191</v>
      </c>
    </row>
    <row r="5" spans="2:15" ht="15" customHeight="1" thickBot="1">
      <c r="B5" s="61"/>
      <c r="C5" s="90"/>
      <c r="D5" s="95"/>
      <c r="E5" s="85"/>
      <c r="F5" s="33" t="s">
        <v>139</v>
      </c>
      <c r="G5" s="31">
        <f>COUNTIFS(G12:G72,"SCI", M12:M72,"First-author")</f>
        <v>7</v>
      </c>
      <c r="H5" s="31">
        <f>COUNTIFS(G12:G72,"EI", M12:M72,"First-author")</f>
        <v>7</v>
      </c>
      <c r="I5" s="32">
        <f>COUNTIFS(J12:J72,"Article", G12:G72,"Others", M12:M72,"First-author")+COUNTIFS( J12:J72,"Proceeding", G12:G72,"Others", M12:M72,"First-author")</f>
        <v>14</v>
      </c>
      <c r="J5" s="46">
        <f>COUNTIFS( J12:J72,"Article", M12:M72,"First-author")+COUNTIFS( J12:J72,"Proceeding", M12:M72,"First-author")</f>
        <v>28</v>
      </c>
      <c r="K5" s="39" t="s">
        <v>136</v>
      </c>
      <c r="L5" s="40">
        <f>COUNTIFS(G12:G72,"NSFC",J12:J72,"Funding", M12:M72,"First-author")+COUNTIFS(G12:G72,"NSFC", J12:J72,"Funding", M12:M72,"Single-author")</f>
        <v>1</v>
      </c>
      <c r="M5" s="32">
        <f>COUNTIFS(G12:G72,"KRF",J12:J72,"Funding", M12:M72,"First-author")+COUNTIFS(G12:G72,"KRF", J12:J72,"Funding", M12:M72,"Single-author")</f>
        <v>1</v>
      </c>
      <c r="N5" s="31">
        <f>COUNTIFS(G12:G72,"NSFS",J12:J72,"Funding", M12:M72,"First-author")+COUNTIFS(G12:G72,"NSFS", J12:J72,"Funding", M12:M72,"Single-author")</f>
        <v>1</v>
      </c>
      <c r="O5" s="31">
        <f>COUNTIFS(G12:G72,"Others",J12:J72,"Funding", M12:M72,"First-author")+COUNTIFS(G12:G72,"NSFS", J12:J72,"Funding", M12:M72,"Single-author")</f>
        <v>0</v>
      </c>
    </row>
    <row r="6" spans="2:15" ht="14.4" customHeight="1">
      <c r="B6" s="61"/>
      <c r="C6" s="90"/>
      <c r="D6" s="93" t="s">
        <v>110</v>
      </c>
      <c r="E6" s="84">
        <f>COUNTIF(J12:J72,"Patent")</f>
        <v>0</v>
      </c>
      <c r="F6" s="34" t="s">
        <v>173</v>
      </c>
      <c r="G6" s="31">
        <f>COUNTIFS(G12:G72,"SCI", M12:M72,"Corresponding")</f>
        <v>3</v>
      </c>
      <c r="H6" s="31">
        <f>COUNTIFS(G12:G72,"EI", M12:M72,"Corresponding")</f>
        <v>4</v>
      </c>
      <c r="I6" s="32">
        <f>COUNTIFS(J12:J72,"Article", G12:G72,"Others", M12:M72,"Corresponding")+COUNTIFS( J12:J72,"Proceeding", G12:G72,"Others", M12:M72,"Corresponding")</f>
        <v>0</v>
      </c>
      <c r="J6" s="47">
        <f>COUNTIFS( J12:J72,"Article", M12:M72,"Corresponding")+COUNTIFS( J12:J72,"Proceeding", M12:M72,"Corresponding")</f>
        <v>7</v>
      </c>
      <c r="K6" s="39" t="s">
        <v>137</v>
      </c>
      <c r="L6" s="40">
        <f>COUNTIFS(G12:G72,"NSFC",J12:J72,"Funding", M12:M72,"Co-author")</f>
        <v>1</v>
      </c>
      <c r="M6" s="32"/>
      <c r="N6" s="31"/>
      <c r="O6" s="31"/>
    </row>
    <row r="7" spans="2:15" ht="27.6">
      <c r="B7" s="61"/>
      <c r="C7" s="90"/>
      <c r="D7" s="94"/>
      <c r="E7" s="86"/>
      <c r="F7" s="34" t="s">
        <v>138</v>
      </c>
      <c r="G7" s="32">
        <f>COUNTIFS(G12:G72,"SCI", M12:M72,"Co-author")</f>
        <v>6</v>
      </c>
      <c r="H7" s="31">
        <f>COUNTIFS(G12:G72,"EI", M12:M72,"Co-author")</f>
        <v>9</v>
      </c>
      <c r="I7" s="32">
        <f>COUNTIFS(J12:J72,"Article", G12:G72,"Others", M12:M72,"Co-author")+COUNTIFS( J12:J72,"Proceeding", G12:G72,"Others", M12:M72,"Co-author")</f>
        <v>3</v>
      </c>
      <c r="J7" s="46">
        <f>COUNTIFS( J12:J72,"Article", M12:M72,"Co-author")+COUNTIFS( J12:J72,"Proceeding", M12:M72,"Co-author")</f>
        <v>18</v>
      </c>
      <c r="K7" s="32" t="s">
        <v>190</v>
      </c>
      <c r="L7" s="32"/>
      <c r="M7" s="32"/>
      <c r="N7" s="32"/>
      <c r="O7" s="32">
        <f>COUNTIFS(G12:G72,"Others",J12:J72,"Funding", M12:M72,"Co-author")</f>
        <v>2</v>
      </c>
    </row>
    <row r="8" spans="2:15" ht="14.4" customHeight="1">
      <c r="B8" s="61"/>
      <c r="C8" s="90"/>
      <c r="D8" s="94"/>
      <c r="E8" s="86"/>
      <c r="F8" s="44" t="s">
        <v>140</v>
      </c>
      <c r="G8" s="45">
        <f>COUNTIFS(G11:G71,"SCI")</f>
        <v>16</v>
      </c>
      <c r="H8" s="45">
        <f>COUNTIFS(G11:G75,"EI")</f>
        <v>20</v>
      </c>
      <c r="I8" s="45">
        <f>COUNTIFS(J11:J71,"Article", G11:G71,"Others")+COUNTIFS(J11:J71,"Proceeding", G11:G71,"Others")</f>
        <v>17</v>
      </c>
      <c r="J8" s="35">
        <f>COUNTIFS(J11:J71,"Article")+COUNTIFS(J11:J71,"Proceeding")</f>
        <v>53</v>
      </c>
      <c r="K8" s="39" t="s">
        <v>140</v>
      </c>
      <c r="L8" s="31">
        <f>COUNTIFS(G11:G71,"NSFC",J11:J71,"Funding")</f>
        <v>2</v>
      </c>
      <c r="M8" s="34">
        <f>COUNTIFS(G11:G71,"KRF",J11:J71,"Funding")</f>
        <v>1</v>
      </c>
      <c r="N8" s="31">
        <f>COUNTIFS(F11:F71,"NSFS",I11:I71,"Funding")</f>
        <v>0</v>
      </c>
      <c r="O8" s="31">
        <f>COUNTIFS(G11:G71,"Others",J11:J71,"Funding")</f>
        <v>2</v>
      </c>
    </row>
    <row r="9" spans="2:15" ht="15" customHeight="1" thickBot="1">
      <c r="B9" s="91"/>
      <c r="C9" s="92"/>
      <c r="D9" s="95"/>
      <c r="E9" s="85"/>
      <c r="F9" s="44" t="s">
        <v>109</v>
      </c>
      <c r="G9" s="87">
        <f>SUM(E12:E72)</f>
        <v>43.833999999999996</v>
      </c>
      <c r="H9" s="87">
        <f>SUMIF(  M12:M72,"Corresponding",E12:E72)+SUMIF( M12:M72,"First-author", E12:E72)</f>
        <v>27.349000000000004</v>
      </c>
      <c r="I9" s="45"/>
      <c r="J9" s="35"/>
      <c r="K9" s="39"/>
      <c r="L9" s="31"/>
      <c r="M9" s="34"/>
      <c r="N9" s="31"/>
      <c r="O9" s="31"/>
    </row>
    <row r="10" spans="2:15" s="29" customFormat="1" ht="13.8">
      <c r="B10" s="62" t="s">
        <v>126</v>
      </c>
      <c r="C10" s="63"/>
      <c r="D10" s="66" t="s">
        <v>127</v>
      </c>
      <c r="E10" s="68" t="s">
        <v>109</v>
      </c>
      <c r="F10" s="70" t="s">
        <v>128</v>
      </c>
      <c r="G10" s="72" t="s">
        <v>175</v>
      </c>
      <c r="H10" s="74" t="s">
        <v>0</v>
      </c>
      <c r="I10" s="70" t="s">
        <v>134</v>
      </c>
      <c r="J10" s="72" t="s">
        <v>129</v>
      </c>
      <c r="K10" s="76" t="s">
        <v>1</v>
      </c>
      <c r="L10" s="70" t="s">
        <v>130</v>
      </c>
      <c r="M10" s="77"/>
      <c r="N10" s="55" t="s">
        <v>131</v>
      </c>
      <c r="O10" s="55"/>
    </row>
    <row r="11" spans="2:15" s="29" customFormat="1" thickBot="1">
      <c r="B11" s="64"/>
      <c r="C11" s="65"/>
      <c r="D11" s="67"/>
      <c r="E11" s="69"/>
      <c r="F11" s="71"/>
      <c r="G11" s="73"/>
      <c r="H11" s="71"/>
      <c r="I11" s="71"/>
      <c r="J11" s="75"/>
      <c r="K11" s="75"/>
      <c r="L11" s="49" t="s">
        <v>132</v>
      </c>
      <c r="M11" s="30" t="s">
        <v>133</v>
      </c>
      <c r="N11" s="56"/>
      <c r="O11" s="56"/>
    </row>
    <row r="12" spans="2:15" ht="24.6" thickTop="1">
      <c r="B12" s="57" t="s">
        <v>55</v>
      </c>
      <c r="C12" s="58"/>
      <c r="D12" s="21" t="s">
        <v>75</v>
      </c>
      <c r="E12" s="6">
        <v>2.677</v>
      </c>
      <c r="F12" s="7" t="s">
        <v>56</v>
      </c>
      <c r="G12" s="8" t="s">
        <v>2</v>
      </c>
      <c r="H12" s="8"/>
      <c r="I12" s="28" t="s">
        <v>68</v>
      </c>
      <c r="J12" s="8" t="s">
        <v>111</v>
      </c>
      <c r="K12" s="8"/>
      <c r="L12" s="9">
        <v>4</v>
      </c>
      <c r="M12" s="8" t="s">
        <v>120</v>
      </c>
      <c r="N12" s="11"/>
      <c r="O12" s="11"/>
    </row>
    <row r="13" spans="2:15" s="2" customFormat="1" ht="24">
      <c r="B13" s="57" t="s">
        <v>103</v>
      </c>
      <c r="C13" s="58"/>
      <c r="D13" s="21">
        <v>2018.08</v>
      </c>
      <c r="E13" s="6">
        <v>3.3559999999999999</v>
      </c>
      <c r="F13" s="7" t="s">
        <v>3</v>
      </c>
      <c r="G13" s="8" t="s">
        <v>2</v>
      </c>
      <c r="H13" s="8"/>
      <c r="I13" s="28" t="s">
        <v>4</v>
      </c>
      <c r="J13" s="8" t="s">
        <v>111</v>
      </c>
      <c r="K13" s="8"/>
      <c r="L13" s="9">
        <v>6</v>
      </c>
      <c r="M13" s="8" t="s">
        <v>119</v>
      </c>
      <c r="N13" s="10"/>
      <c r="O13" s="10"/>
    </row>
    <row r="14" spans="2:15" s="2" customFormat="1" ht="24">
      <c r="B14" s="57" t="s">
        <v>102</v>
      </c>
      <c r="C14" s="58"/>
      <c r="D14" s="21">
        <v>2018.07</v>
      </c>
      <c r="E14" s="6">
        <v>2.323</v>
      </c>
      <c r="F14" s="7" t="s">
        <v>104</v>
      </c>
      <c r="G14" s="8" t="s">
        <v>2</v>
      </c>
      <c r="H14" s="8"/>
      <c r="I14" s="28" t="s">
        <v>22</v>
      </c>
      <c r="J14" s="8" t="s">
        <v>111</v>
      </c>
      <c r="K14" s="8"/>
      <c r="L14" s="9">
        <v>4</v>
      </c>
      <c r="M14" s="8" t="s">
        <v>119</v>
      </c>
      <c r="N14" s="11"/>
      <c r="O14" s="11"/>
    </row>
    <row r="15" spans="2:15" s="2" customFormat="1" ht="24">
      <c r="B15" s="57" t="s">
        <v>101</v>
      </c>
      <c r="C15" s="58"/>
      <c r="D15" s="21">
        <v>2018.01</v>
      </c>
      <c r="E15" s="6">
        <v>1.7909999999999999</v>
      </c>
      <c r="F15" s="7" t="s">
        <v>12</v>
      </c>
      <c r="G15" s="8" t="s">
        <v>2</v>
      </c>
      <c r="H15" s="8"/>
      <c r="I15" s="28" t="s">
        <v>25</v>
      </c>
      <c r="J15" s="8" t="s">
        <v>111</v>
      </c>
      <c r="K15" s="8"/>
      <c r="L15" s="9">
        <v>5</v>
      </c>
      <c r="M15" s="8" t="s">
        <v>119</v>
      </c>
      <c r="N15" s="12"/>
      <c r="O15" s="12"/>
    </row>
    <row r="16" spans="2:15" s="2" customFormat="1" ht="24">
      <c r="B16" s="57" t="s">
        <v>5</v>
      </c>
      <c r="C16" s="58"/>
      <c r="D16" s="21">
        <v>2017.12</v>
      </c>
      <c r="E16" s="6">
        <v>4.1219999999999999</v>
      </c>
      <c r="F16" s="7" t="s">
        <v>13</v>
      </c>
      <c r="G16" s="8" t="s">
        <v>2</v>
      </c>
      <c r="H16" s="8"/>
      <c r="I16" s="28" t="s">
        <v>23</v>
      </c>
      <c r="J16" s="8" t="s">
        <v>111</v>
      </c>
      <c r="K16" s="8"/>
      <c r="L16" s="9">
        <v>7</v>
      </c>
      <c r="M16" s="8" t="s">
        <v>121</v>
      </c>
      <c r="N16" s="11"/>
      <c r="O16" s="11"/>
    </row>
    <row r="17" spans="2:15" s="2" customFormat="1" ht="24">
      <c r="B17" s="57" t="s">
        <v>6</v>
      </c>
      <c r="C17" s="58"/>
      <c r="D17" s="21">
        <v>2017.09</v>
      </c>
      <c r="E17" s="6"/>
      <c r="F17" s="7" t="s">
        <v>14</v>
      </c>
      <c r="G17" s="8" t="s">
        <v>118</v>
      </c>
      <c r="H17" s="8"/>
      <c r="I17" s="28" t="s">
        <v>24</v>
      </c>
      <c r="J17" s="8" t="s">
        <v>111</v>
      </c>
      <c r="K17" s="8"/>
      <c r="L17" s="9">
        <v>4</v>
      </c>
      <c r="M17" s="8" t="s">
        <v>119</v>
      </c>
      <c r="N17" s="12"/>
      <c r="O17" s="12"/>
    </row>
    <row r="18" spans="2:15" s="2" customFormat="1" ht="24">
      <c r="B18" s="57" t="s">
        <v>7</v>
      </c>
      <c r="C18" s="58"/>
      <c r="D18" s="21">
        <v>2017.02</v>
      </c>
      <c r="E18" s="6">
        <v>1.7909999999999999</v>
      </c>
      <c r="F18" s="7" t="s">
        <v>12</v>
      </c>
      <c r="G18" s="8" t="s">
        <v>2</v>
      </c>
      <c r="H18" s="8"/>
      <c r="I18" s="28" t="s">
        <v>26</v>
      </c>
      <c r="J18" s="8" t="s">
        <v>111</v>
      </c>
      <c r="K18" s="8"/>
      <c r="L18" s="9">
        <v>5</v>
      </c>
      <c r="M18" s="8" t="s">
        <v>120</v>
      </c>
      <c r="N18" s="12" t="s">
        <v>119</v>
      </c>
      <c r="O18" s="12"/>
    </row>
    <row r="19" spans="2:15" s="2" customFormat="1" ht="25.8" customHeight="1">
      <c r="B19" s="57" t="s">
        <v>8</v>
      </c>
      <c r="C19" s="58"/>
      <c r="D19" s="21">
        <v>2017.04</v>
      </c>
      <c r="E19" s="6">
        <v>3.589</v>
      </c>
      <c r="F19" s="7" t="s">
        <v>15</v>
      </c>
      <c r="G19" s="8" t="s">
        <v>2</v>
      </c>
      <c r="H19" s="8"/>
      <c r="I19" s="28" t="s">
        <v>27</v>
      </c>
      <c r="J19" s="8" t="s">
        <v>111</v>
      </c>
      <c r="K19" s="8"/>
      <c r="L19" s="9">
        <v>3</v>
      </c>
      <c r="M19" s="8" t="s">
        <v>121</v>
      </c>
      <c r="N19" s="12"/>
      <c r="O19" s="12"/>
    </row>
    <row r="20" spans="2:15" s="2" customFormat="1" ht="24">
      <c r="B20" s="57" t="s">
        <v>178</v>
      </c>
      <c r="C20" s="58"/>
      <c r="D20" s="21">
        <v>2016.03</v>
      </c>
      <c r="E20" s="6">
        <v>1.65</v>
      </c>
      <c r="F20" s="7" t="s">
        <v>12</v>
      </c>
      <c r="G20" s="8" t="s">
        <v>2</v>
      </c>
      <c r="H20" s="8"/>
      <c r="I20" s="28" t="s">
        <v>28</v>
      </c>
      <c r="J20" s="8" t="s">
        <v>111</v>
      </c>
      <c r="K20" s="8"/>
      <c r="L20" s="9">
        <v>3</v>
      </c>
      <c r="M20" s="8" t="s">
        <v>120</v>
      </c>
      <c r="N20" s="11"/>
      <c r="O20" s="11"/>
    </row>
    <row r="21" spans="2:15" s="2" customFormat="1" ht="24">
      <c r="B21" s="57" t="s">
        <v>9</v>
      </c>
      <c r="C21" s="58"/>
      <c r="D21" s="21">
        <v>2016.02</v>
      </c>
      <c r="E21" s="6">
        <v>5.242</v>
      </c>
      <c r="F21" s="7" t="s">
        <v>16</v>
      </c>
      <c r="G21" s="8" t="s">
        <v>2</v>
      </c>
      <c r="H21" s="8"/>
      <c r="I21" s="28" t="s">
        <v>29</v>
      </c>
      <c r="J21" s="8" t="s">
        <v>111</v>
      </c>
      <c r="K21" s="8"/>
      <c r="L21" s="9">
        <v>4</v>
      </c>
      <c r="M21" s="8" t="s">
        <v>120</v>
      </c>
      <c r="N21" s="12"/>
      <c r="O21" s="12"/>
    </row>
    <row r="22" spans="2:15" s="2" customFormat="1" ht="26.4" customHeight="1">
      <c r="B22" s="57" t="s">
        <v>10</v>
      </c>
      <c r="C22" s="58"/>
      <c r="D22" s="21">
        <v>2016.02</v>
      </c>
      <c r="E22" s="6">
        <v>1.65</v>
      </c>
      <c r="F22" s="7" t="s">
        <v>12</v>
      </c>
      <c r="G22" s="8" t="s">
        <v>2</v>
      </c>
      <c r="H22" s="8"/>
      <c r="I22" s="28" t="s">
        <v>30</v>
      </c>
      <c r="J22" s="8" t="s">
        <v>111</v>
      </c>
      <c r="K22" s="8"/>
      <c r="L22" s="9">
        <v>3</v>
      </c>
      <c r="M22" s="8" t="s">
        <v>121</v>
      </c>
      <c r="N22" s="11"/>
      <c r="O22" s="11"/>
    </row>
    <row r="23" spans="2:15" s="2" customFormat="1" ht="36">
      <c r="B23" s="57" t="s">
        <v>11</v>
      </c>
      <c r="C23" s="58"/>
      <c r="D23" s="21">
        <v>2014.06</v>
      </c>
      <c r="E23" s="6">
        <v>1.179</v>
      </c>
      <c r="F23" s="7" t="s">
        <v>17</v>
      </c>
      <c r="G23" s="8" t="s">
        <v>2</v>
      </c>
      <c r="H23" s="8"/>
      <c r="I23" s="28" t="s">
        <v>31</v>
      </c>
      <c r="J23" s="8" t="s">
        <v>111</v>
      </c>
      <c r="K23" s="8"/>
      <c r="L23" s="9">
        <v>5</v>
      </c>
      <c r="M23" s="8" t="s">
        <v>120</v>
      </c>
      <c r="N23" s="12"/>
      <c r="O23" s="12"/>
    </row>
    <row r="24" spans="2:15" s="2" customFormat="1" ht="24">
      <c r="B24" s="57" t="s">
        <v>21</v>
      </c>
      <c r="C24" s="58"/>
      <c r="D24" s="21">
        <v>2014.06</v>
      </c>
      <c r="E24" s="6">
        <v>1.851</v>
      </c>
      <c r="F24" s="7" t="s">
        <v>19</v>
      </c>
      <c r="G24" s="8" t="s">
        <v>2</v>
      </c>
      <c r="H24" s="8"/>
      <c r="I24" s="28" t="s">
        <v>32</v>
      </c>
      <c r="J24" s="8" t="s">
        <v>111</v>
      </c>
      <c r="K24" s="8"/>
      <c r="L24" s="9">
        <v>7</v>
      </c>
      <c r="M24" s="8" t="s">
        <v>121</v>
      </c>
      <c r="N24" s="11"/>
      <c r="O24" s="11"/>
    </row>
    <row r="25" spans="2:15" s="2" customFormat="1" ht="24">
      <c r="B25" s="57" t="s">
        <v>20</v>
      </c>
      <c r="C25" s="58"/>
      <c r="D25" s="21">
        <v>2014.01</v>
      </c>
      <c r="E25" s="6"/>
      <c r="F25" s="7" t="s">
        <v>18</v>
      </c>
      <c r="G25" s="8" t="s">
        <v>118</v>
      </c>
      <c r="H25" s="8"/>
      <c r="I25" s="28" t="s">
        <v>33</v>
      </c>
      <c r="J25" s="8" t="s">
        <v>111</v>
      </c>
      <c r="K25" s="8"/>
      <c r="L25" s="9">
        <v>6</v>
      </c>
      <c r="M25" s="8" t="s">
        <v>121</v>
      </c>
      <c r="N25" s="12"/>
      <c r="O25" s="12"/>
    </row>
    <row r="26" spans="2:15" s="2" customFormat="1" ht="24.6" customHeight="1">
      <c r="B26" s="57" t="s">
        <v>108</v>
      </c>
      <c r="C26" s="58"/>
      <c r="D26" s="21">
        <v>2013.06</v>
      </c>
      <c r="E26" s="6">
        <v>3.5249999999999999</v>
      </c>
      <c r="F26" s="7" t="s">
        <v>3</v>
      </c>
      <c r="G26" s="8" t="s">
        <v>2</v>
      </c>
      <c r="H26" s="8"/>
      <c r="I26" s="28" t="s">
        <v>64</v>
      </c>
      <c r="J26" s="8" t="s">
        <v>111</v>
      </c>
      <c r="K26" s="8"/>
      <c r="L26" s="9">
        <v>11</v>
      </c>
      <c r="M26" s="8" t="s">
        <v>121</v>
      </c>
      <c r="N26" s="11"/>
      <c r="O26" s="11"/>
    </row>
    <row r="27" spans="2:15" s="2" customFormat="1" ht="24">
      <c r="B27" s="57" t="s">
        <v>176</v>
      </c>
      <c r="C27" s="58"/>
      <c r="D27" s="21">
        <v>2011.11</v>
      </c>
      <c r="E27" s="6">
        <v>3.5870000000000002</v>
      </c>
      <c r="F27" s="7" t="s">
        <v>3</v>
      </c>
      <c r="G27" s="8" t="s">
        <v>2</v>
      </c>
      <c r="H27" s="8"/>
      <c r="I27" s="28" t="s">
        <v>65</v>
      </c>
      <c r="J27" s="8" t="s">
        <v>111</v>
      </c>
      <c r="K27" s="8"/>
      <c r="L27" s="9">
        <v>5</v>
      </c>
      <c r="M27" s="8" t="s">
        <v>120</v>
      </c>
      <c r="N27" s="12"/>
      <c r="O27" s="12"/>
    </row>
    <row r="28" spans="2:15" s="2" customFormat="1" ht="25.2" customHeight="1">
      <c r="B28" s="57" t="s">
        <v>177</v>
      </c>
      <c r="C28" s="58"/>
      <c r="D28" s="21">
        <v>2011.11</v>
      </c>
      <c r="E28" s="6">
        <v>1.748</v>
      </c>
      <c r="F28" s="7" t="s">
        <v>12</v>
      </c>
      <c r="G28" s="8" t="s">
        <v>2</v>
      </c>
      <c r="H28" s="8"/>
      <c r="I28" s="28" t="s">
        <v>66</v>
      </c>
      <c r="J28" s="8" t="s">
        <v>111</v>
      </c>
      <c r="K28" s="8"/>
      <c r="L28" s="9">
        <v>9</v>
      </c>
      <c r="M28" s="8" t="s">
        <v>121</v>
      </c>
      <c r="N28" s="12"/>
      <c r="O28" s="12"/>
    </row>
    <row r="29" spans="2:15" s="2" customFormat="1" ht="24">
      <c r="B29" s="57" t="s">
        <v>174</v>
      </c>
      <c r="C29" s="58"/>
      <c r="D29" s="21">
        <v>2010.02</v>
      </c>
      <c r="E29" s="6">
        <v>3.7530000000000001</v>
      </c>
      <c r="F29" s="7" t="s">
        <v>3</v>
      </c>
      <c r="G29" s="8" t="s">
        <v>2</v>
      </c>
      <c r="H29" s="8"/>
      <c r="I29" s="28" t="s">
        <v>67</v>
      </c>
      <c r="J29" s="8" t="s">
        <v>111</v>
      </c>
      <c r="K29" s="8"/>
      <c r="L29" s="9">
        <v>3</v>
      </c>
      <c r="M29" s="8" t="s">
        <v>120</v>
      </c>
      <c r="N29" s="11"/>
      <c r="O29" s="11"/>
    </row>
    <row r="30" spans="2:15" s="2" customFormat="1" ht="24">
      <c r="B30" s="57" t="s">
        <v>49</v>
      </c>
      <c r="C30" s="58"/>
      <c r="D30" s="21">
        <v>2018.08</v>
      </c>
      <c r="E30" s="6"/>
      <c r="F30" s="7" t="s">
        <v>146</v>
      </c>
      <c r="G30" s="8" t="s">
        <v>107</v>
      </c>
      <c r="H30" s="8"/>
      <c r="I30" s="28"/>
      <c r="J30" s="8" t="s">
        <v>135</v>
      </c>
      <c r="K30" s="8"/>
      <c r="L30" s="9">
        <v>2</v>
      </c>
      <c r="M30" s="8" t="s">
        <v>120</v>
      </c>
      <c r="N30" s="12"/>
      <c r="O30" s="12"/>
    </row>
    <row r="31" spans="2:15" s="2" customFormat="1" ht="24">
      <c r="B31" s="57" t="s">
        <v>48</v>
      </c>
      <c r="C31" s="58"/>
      <c r="D31" s="21">
        <v>2018.06</v>
      </c>
      <c r="E31" s="6"/>
      <c r="F31" s="13" t="s">
        <v>147</v>
      </c>
      <c r="G31" s="8" t="s">
        <v>118</v>
      </c>
      <c r="H31" s="8"/>
      <c r="I31" s="28" t="s">
        <v>45</v>
      </c>
      <c r="J31" s="8" t="s">
        <v>135</v>
      </c>
      <c r="K31" s="8"/>
      <c r="L31" s="9">
        <v>4</v>
      </c>
      <c r="M31" s="8" t="s">
        <v>121</v>
      </c>
      <c r="N31" s="12"/>
      <c r="O31" s="12"/>
    </row>
    <row r="32" spans="2:15" s="2" customFormat="1" ht="24">
      <c r="B32" s="57" t="s">
        <v>50</v>
      </c>
      <c r="C32" s="58"/>
      <c r="D32" s="21">
        <v>2018.06</v>
      </c>
      <c r="E32" s="6"/>
      <c r="F32" s="13" t="s">
        <v>147</v>
      </c>
      <c r="G32" s="8" t="s">
        <v>118</v>
      </c>
      <c r="H32" s="8"/>
      <c r="I32" s="28" t="s">
        <v>44</v>
      </c>
      <c r="J32" s="8" t="s">
        <v>135</v>
      </c>
      <c r="K32" s="8"/>
      <c r="L32" s="9">
        <v>4</v>
      </c>
      <c r="M32" s="8" t="s">
        <v>119</v>
      </c>
      <c r="N32" s="11"/>
      <c r="O32" s="11"/>
    </row>
    <row r="33" spans="2:15" s="2" customFormat="1" ht="24" customHeight="1">
      <c r="B33" s="57" t="s">
        <v>51</v>
      </c>
      <c r="C33" s="58"/>
      <c r="D33" s="21">
        <v>2018.05</v>
      </c>
      <c r="E33" s="6"/>
      <c r="F33" s="13" t="s">
        <v>192</v>
      </c>
      <c r="G33" s="8" t="s">
        <v>118</v>
      </c>
      <c r="H33" s="8"/>
      <c r="I33" s="28" t="s">
        <v>43</v>
      </c>
      <c r="J33" s="8" t="s">
        <v>135</v>
      </c>
      <c r="K33" s="8"/>
      <c r="L33" s="9">
        <v>4</v>
      </c>
      <c r="M33" s="8" t="s">
        <v>121</v>
      </c>
      <c r="N33" s="12"/>
      <c r="O33" s="12"/>
    </row>
    <row r="34" spans="2:15" s="2" customFormat="1" ht="24">
      <c r="B34" s="57" t="s">
        <v>52</v>
      </c>
      <c r="C34" s="58"/>
      <c r="D34" s="21">
        <v>2017.09</v>
      </c>
      <c r="E34" s="6"/>
      <c r="F34" s="13" t="s">
        <v>193</v>
      </c>
      <c r="G34" s="8" t="s">
        <v>118</v>
      </c>
      <c r="H34" s="8"/>
      <c r="I34" s="28" t="s">
        <v>69</v>
      </c>
      <c r="J34" s="8" t="s">
        <v>135</v>
      </c>
      <c r="K34" s="8"/>
      <c r="L34" s="9">
        <v>3</v>
      </c>
      <c r="M34" s="8" t="s">
        <v>119</v>
      </c>
      <c r="N34" s="12"/>
      <c r="O34" s="12"/>
    </row>
    <row r="35" spans="2:15" s="2" customFormat="1" ht="24">
      <c r="B35" s="57" t="s">
        <v>53</v>
      </c>
      <c r="C35" s="58"/>
      <c r="D35" s="21">
        <v>2017.05</v>
      </c>
      <c r="E35" s="6"/>
      <c r="F35" s="13" t="s">
        <v>148</v>
      </c>
      <c r="G35" s="8" t="s">
        <v>118</v>
      </c>
      <c r="H35" s="8"/>
      <c r="I35" s="28" t="s">
        <v>70</v>
      </c>
      <c r="J35" s="8" t="s">
        <v>135</v>
      </c>
      <c r="K35" s="8"/>
      <c r="L35" s="9">
        <v>4</v>
      </c>
      <c r="M35" s="8" t="s">
        <v>120</v>
      </c>
      <c r="N35" s="11"/>
      <c r="O35" s="11"/>
    </row>
    <row r="36" spans="2:15" s="2" customFormat="1" ht="24">
      <c r="B36" s="57" t="s">
        <v>54</v>
      </c>
      <c r="C36" s="58"/>
      <c r="D36" s="21">
        <v>2017.05</v>
      </c>
      <c r="E36" s="6"/>
      <c r="F36" s="13" t="s">
        <v>148</v>
      </c>
      <c r="G36" s="8" t="s">
        <v>118</v>
      </c>
      <c r="H36" s="8"/>
      <c r="I36" s="28" t="s">
        <v>71</v>
      </c>
      <c r="J36" s="8" t="s">
        <v>135</v>
      </c>
      <c r="K36" s="8"/>
      <c r="L36" s="9">
        <v>4</v>
      </c>
      <c r="M36" s="8" t="s">
        <v>119</v>
      </c>
      <c r="N36" s="12"/>
      <c r="O36" s="12"/>
    </row>
    <row r="37" spans="2:15" s="2" customFormat="1" ht="24">
      <c r="B37" s="57" t="s">
        <v>99</v>
      </c>
      <c r="C37" s="58"/>
      <c r="D37" s="21">
        <v>2015.09</v>
      </c>
      <c r="E37" s="6"/>
      <c r="F37" s="13" t="s">
        <v>149</v>
      </c>
      <c r="G37" s="8" t="s">
        <v>118</v>
      </c>
      <c r="H37" s="8"/>
      <c r="I37" s="28" t="s">
        <v>72</v>
      </c>
      <c r="J37" s="8" t="s">
        <v>135</v>
      </c>
      <c r="K37" s="8"/>
      <c r="L37" s="9">
        <v>6</v>
      </c>
      <c r="M37" s="8" t="s">
        <v>121</v>
      </c>
      <c r="N37" s="12"/>
      <c r="O37" s="12"/>
    </row>
    <row r="38" spans="2:15" s="2" customFormat="1" ht="24">
      <c r="B38" s="57" t="s">
        <v>100</v>
      </c>
      <c r="C38" s="58"/>
      <c r="D38" s="21">
        <v>2015.05</v>
      </c>
      <c r="E38" s="6"/>
      <c r="F38" s="13" t="s">
        <v>148</v>
      </c>
      <c r="G38" s="8" t="s">
        <v>118</v>
      </c>
      <c r="H38" s="8"/>
      <c r="I38" s="28" t="s">
        <v>73</v>
      </c>
      <c r="J38" s="8" t="s">
        <v>135</v>
      </c>
      <c r="K38" s="8"/>
      <c r="L38" s="9">
        <v>6</v>
      </c>
      <c r="M38" s="8" t="s">
        <v>121</v>
      </c>
      <c r="N38" s="11"/>
      <c r="O38" s="11"/>
    </row>
    <row r="39" spans="2:15" s="2" customFormat="1" ht="24">
      <c r="B39" s="57" t="s">
        <v>181</v>
      </c>
      <c r="C39" s="58"/>
      <c r="D39" s="21">
        <v>2015.05</v>
      </c>
      <c r="E39" s="6"/>
      <c r="F39" s="13" t="s">
        <v>148</v>
      </c>
      <c r="G39" s="8" t="s">
        <v>118</v>
      </c>
      <c r="H39" s="8"/>
      <c r="I39" s="28" t="s">
        <v>74</v>
      </c>
      <c r="J39" s="8" t="s">
        <v>135</v>
      </c>
      <c r="K39" s="8"/>
      <c r="L39" s="9">
        <v>6</v>
      </c>
      <c r="M39" s="8" t="s">
        <v>121</v>
      </c>
      <c r="N39" s="12"/>
      <c r="O39" s="12"/>
    </row>
    <row r="40" spans="2:15" s="2" customFormat="1" ht="24">
      <c r="B40" s="57" t="s">
        <v>98</v>
      </c>
      <c r="C40" s="58"/>
      <c r="D40" s="22" t="s">
        <v>76</v>
      </c>
      <c r="E40" s="14"/>
      <c r="F40" s="13" t="s">
        <v>150</v>
      </c>
      <c r="G40" s="8" t="s">
        <v>118</v>
      </c>
      <c r="H40" s="16"/>
      <c r="I40" s="28" t="s">
        <v>63</v>
      </c>
      <c r="J40" s="8" t="s">
        <v>135</v>
      </c>
      <c r="K40" s="15"/>
      <c r="L40" s="17">
        <v>2</v>
      </c>
      <c r="M40" s="8" t="s">
        <v>121</v>
      </c>
      <c r="N40" s="12"/>
      <c r="O40" s="12"/>
    </row>
    <row r="41" spans="2:15" s="2" customFormat="1" ht="24">
      <c r="B41" s="57" t="s">
        <v>47</v>
      </c>
      <c r="C41" s="58"/>
      <c r="D41" s="23">
        <v>2014.07</v>
      </c>
      <c r="E41" s="14"/>
      <c r="F41" s="13" t="s">
        <v>151</v>
      </c>
      <c r="G41" s="8" t="s">
        <v>118</v>
      </c>
      <c r="H41" s="15"/>
      <c r="I41" s="28" t="s">
        <v>62</v>
      </c>
      <c r="J41" s="8" t="s">
        <v>135</v>
      </c>
      <c r="K41" s="15"/>
      <c r="L41" s="17">
        <v>3</v>
      </c>
      <c r="M41" s="8" t="s">
        <v>120</v>
      </c>
      <c r="N41" s="11"/>
      <c r="O41" s="11"/>
    </row>
    <row r="42" spans="2:15" s="2" customFormat="1" ht="24">
      <c r="B42" s="57" t="s">
        <v>97</v>
      </c>
      <c r="C42" s="58"/>
      <c r="D42" s="23">
        <v>2013.09</v>
      </c>
      <c r="E42" s="14"/>
      <c r="F42" s="13" t="s">
        <v>152</v>
      </c>
      <c r="G42" s="8" t="s">
        <v>118</v>
      </c>
      <c r="H42" s="15"/>
      <c r="I42" s="28" t="s">
        <v>61</v>
      </c>
      <c r="J42" s="8" t="s">
        <v>135</v>
      </c>
      <c r="K42" s="15"/>
      <c r="L42" s="17">
        <v>3</v>
      </c>
      <c r="M42" s="8" t="s">
        <v>120</v>
      </c>
      <c r="N42" s="12"/>
      <c r="O42" s="12"/>
    </row>
    <row r="43" spans="2:15" s="2" customFormat="1" ht="24">
      <c r="B43" s="57" t="s">
        <v>46</v>
      </c>
      <c r="C43" s="58"/>
      <c r="D43" s="23">
        <v>2013.11</v>
      </c>
      <c r="E43" s="14"/>
      <c r="F43" s="13" t="s">
        <v>153</v>
      </c>
      <c r="G43" s="8" t="s">
        <v>107</v>
      </c>
      <c r="H43" s="15"/>
      <c r="I43" s="28"/>
      <c r="J43" s="8" t="s">
        <v>135</v>
      </c>
      <c r="K43" s="15"/>
      <c r="L43" s="17">
        <v>4</v>
      </c>
      <c r="M43" s="8" t="s">
        <v>120</v>
      </c>
      <c r="N43" s="12"/>
      <c r="O43" s="12"/>
    </row>
    <row r="44" spans="2:15" s="2" customFormat="1" ht="24">
      <c r="B44" s="57" t="s">
        <v>96</v>
      </c>
      <c r="C44" s="58"/>
      <c r="D44" s="24">
        <v>2013.12</v>
      </c>
      <c r="E44" s="14"/>
      <c r="F44" s="18" t="s">
        <v>154</v>
      </c>
      <c r="G44" s="8" t="s">
        <v>107</v>
      </c>
      <c r="H44" s="15"/>
      <c r="I44" s="28"/>
      <c r="J44" s="8" t="s">
        <v>135</v>
      </c>
      <c r="K44" s="15"/>
      <c r="L44" s="17">
        <v>6</v>
      </c>
      <c r="M44" s="8" t="s">
        <v>121</v>
      </c>
      <c r="N44" s="11"/>
      <c r="O44" s="11"/>
    </row>
    <row r="45" spans="2:15" s="2" customFormat="1" ht="24">
      <c r="B45" s="57" t="s">
        <v>95</v>
      </c>
      <c r="C45" s="58"/>
      <c r="D45" s="24">
        <v>2013.02</v>
      </c>
      <c r="E45" s="14"/>
      <c r="F45" s="18" t="s">
        <v>155</v>
      </c>
      <c r="G45" s="8" t="s">
        <v>107</v>
      </c>
      <c r="H45" s="15"/>
      <c r="I45" s="28"/>
      <c r="J45" s="8" t="s">
        <v>135</v>
      </c>
      <c r="K45" s="15"/>
      <c r="L45" s="17">
        <v>2</v>
      </c>
      <c r="M45" s="8" t="s">
        <v>120</v>
      </c>
      <c r="N45" s="12"/>
      <c r="O45" s="12"/>
    </row>
    <row r="46" spans="2:15" s="2" customFormat="1" ht="36">
      <c r="B46" s="57" t="s">
        <v>94</v>
      </c>
      <c r="C46" s="58"/>
      <c r="D46" s="24">
        <v>2012.11</v>
      </c>
      <c r="E46" s="14"/>
      <c r="F46" s="13" t="s">
        <v>156</v>
      </c>
      <c r="G46" s="8" t="s">
        <v>107</v>
      </c>
      <c r="H46" s="15"/>
      <c r="I46" s="28"/>
      <c r="J46" s="8" t="s">
        <v>135</v>
      </c>
      <c r="K46" s="15"/>
      <c r="L46" s="17">
        <v>4</v>
      </c>
      <c r="M46" s="8" t="s">
        <v>120</v>
      </c>
      <c r="N46" s="12"/>
      <c r="O46" s="12"/>
    </row>
    <row r="47" spans="2:15" s="2" customFormat="1" ht="24">
      <c r="B47" s="57" t="s">
        <v>93</v>
      </c>
      <c r="C47" s="58"/>
      <c r="D47" s="24">
        <v>2012.11</v>
      </c>
      <c r="E47" s="14"/>
      <c r="F47" s="13" t="s">
        <v>157</v>
      </c>
      <c r="G47" s="8" t="s">
        <v>118</v>
      </c>
      <c r="H47" s="15"/>
      <c r="I47" s="28" t="s">
        <v>57</v>
      </c>
      <c r="J47" s="8" t="s">
        <v>135</v>
      </c>
      <c r="K47" s="15"/>
      <c r="L47" s="17">
        <v>5</v>
      </c>
      <c r="M47" s="8" t="s">
        <v>120</v>
      </c>
      <c r="N47" s="11"/>
      <c r="O47" s="11"/>
    </row>
    <row r="48" spans="2:15" s="2" customFormat="1" ht="24">
      <c r="B48" s="57" t="s">
        <v>92</v>
      </c>
      <c r="C48" s="58"/>
      <c r="D48" s="24">
        <v>2012.08</v>
      </c>
      <c r="E48" s="14"/>
      <c r="F48" s="13" t="s">
        <v>158</v>
      </c>
      <c r="G48" s="8" t="s">
        <v>107</v>
      </c>
      <c r="H48" s="15"/>
      <c r="I48" s="28"/>
      <c r="J48" s="8" t="s">
        <v>135</v>
      </c>
      <c r="K48" s="15"/>
      <c r="L48" s="17">
        <v>3</v>
      </c>
      <c r="M48" s="8" t="s">
        <v>120</v>
      </c>
      <c r="N48" s="12"/>
      <c r="O48" s="12"/>
    </row>
    <row r="49" spans="2:15" s="2" customFormat="1" ht="24">
      <c r="B49" s="57" t="s">
        <v>91</v>
      </c>
      <c r="C49" s="58"/>
      <c r="D49" s="24">
        <v>2012.06</v>
      </c>
      <c r="E49" s="14"/>
      <c r="F49" s="18" t="s">
        <v>159</v>
      </c>
      <c r="G49" s="8" t="s">
        <v>107</v>
      </c>
      <c r="H49" s="15"/>
      <c r="I49" s="28"/>
      <c r="J49" s="8" t="s">
        <v>135</v>
      </c>
      <c r="K49" s="15"/>
      <c r="L49" s="17">
        <v>5</v>
      </c>
      <c r="M49" s="8" t="s">
        <v>120</v>
      </c>
      <c r="N49" s="12"/>
      <c r="O49" s="12"/>
    </row>
    <row r="50" spans="2:15" s="2" customFormat="1" ht="36">
      <c r="B50" s="57" t="s">
        <v>90</v>
      </c>
      <c r="C50" s="58"/>
      <c r="D50" s="24">
        <v>2012.07</v>
      </c>
      <c r="E50" s="14"/>
      <c r="F50" s="18" t="s">
        <v>160</v>
      </c>
      <c r="G50" s="8" t="s">
        <v>107</v>
      </c>
      <c r="H50" s="15"/>
      <c r="I50" s="28"/>
      <c r="J50" s="8" t="s">
        <v>135</v>
      </c>
      <c r="K50" s="15"/>
      <c r="L50" s="17">
        <v>3</v>
      </c>
      <c r="M50" s="8" t="s">
        <v>121</v>
      </c>
      <c r="N50" s="11"/>
      <c r="O50" s="11"/>
    </row>
    <row r="51" spans="2:15" s="2" customFormat="1" ht="36">
      <c r="B51" s="57" t="s">
        <v>89</v>
      </c>
      <c r="C51" s="58"/>
      <c r="D51" s="24">
        <v>2011.11</v>
      </c>
      <c r="E51" s="14"/>
      <c r="F51" s="13" t="s">
        <v>161</v>
      </c>
      <c r="G51" s="8" t="s">
        <v>107</v>
      </c>
      <c r="H51" s="15"/>
      <c r="I51" s="28"/>
      <c r="J51" s="8" t="s">
        <v>135</v>
      </c>
      <c r="K51" s="15"/>
      <c r="L51" s="17">
        <v>2</v>
      </c>
      <c r="M51" s="8" t="s">
        <v>120</v>
      </c>
      <c r="N51" s="12"/>
      <c r="O51" s="12"/>
    </row>
    <row r="52" spans="2:15" s="2" customFormat="1" ht="24">
      <c r="B52" s="57" t="s">
        <v>88</v>
      </c>
      <c r="C52" s="58"/>
      <c r="D52" s="24">
        <v>2011.1</v>
      </c>
      <c r="E52" s="14"/>
      <c r="F52" s="13" t="s">
        <v>162</v>
      </c>
      <c r="G52" s="8" t="s">
        <v>107</v>
      </c>
      <c r="H52" s="15"/>
      <c r="I52" s="28"/>
      <c r="J52" s="8" t="s">
        <v>135</v>
      </c>
      <c r="K52" s="15"/>
      <c r="L52" s="17">
        <v>4</v>
      </c>
      <c r="M52" s="8" t="s">
        <v>120</v>
      </c>
      <c r="N52" s="12"/>
      <c r="O52" s="12"/>
    </row>
    <row r="53" spans="2:15" s="2" customFormat="1" ht="24">
      <c r="B53" s="57" t="s">
        <v>105</v>
      </c>
      <c r="C53" s="58"/>
      <c r="D53" s="24">
        <v>2011.05</v>
      </c>
      <c r="E53" s="14"/>
      <c r="F53" s="13" t="s">
        <v>163</v>
      </c>
      <c r="G53" s="8" t="s">
        <v>107</v>
      </c>
      <c r="H53" s="15"/>
      <c r="I53" s="28"/>
      <c r="J53" s="8" t="s">
        <v>135</v>
      </c>
      <c r="K53" s="15"/>
      <c r="L53" s="17">
        <v>4</v>
      </c>
      <c r="M53" s="8" t="s">
        <v>120</v>
      </c>
      <c r="N53" s="11"/>
      <c r="O53" s="11"/>
    </row>
    <row r="54" spans="2:15" s="2" customFormat="1" ht="24">
      <c r="B54" s="57" t="s">
        <v>86</v>
      </c>
      <c r="C54" s="58"/>
      <c r="D54" s="24">
        <v>2011.05</v>
      </c>
      <c r="E54" s="14"/>
      <c r="F54" s="18" t="s">
        <v>163</v>
      </c>
      <c r="G54" s="8" t="s">
        <v>107</v>
      </c>
      <c r="H54" s="15"/>
      <c r="I54" s="28"/>
      <c r="J54" s="8" t="s">
        <v>135</v>
      </c>
      <c r="K54" s="15"/>
      <c r="L54" s="17">
        <v>4</v>
      </c>
      <c r="M54" s="8" t="s">
        <v>121</v>
      </c>
      <c r="N54" s="12"/>
      <c r="O54" s="12"/>
    </row>
    <row r="55" spans="2:15" s="2" customFormat="1" ht="24">
      <c r="B55" s="57" t="s">
        <v>87</v>
      </c>
      <c r="C55" s="58"/>
      <c r="D55" s="24">
        <v>2011.05</v>
      </c>
      <c r="E55" s="14"/>
      <c r="F55" s="18" t="s">
        <v>164</v>
      </c>
      <c r="G55" s="8" t="s">
        <v>118</v>
      </c>
      <c r="H55" s="15"/>
      <c r="I55" s="28" t="s">
        <v>106</v>
      </c>
      <c r="J55" s="8" t="s">
        <v>135</v>
      </c>
      <c r="K55" s="15"/>
      <c r="L55" s="17">
        <v>7</v>
      </c>
      <c r="M55" s="8" t="s">
        <v>120</v>
      </c>
      <c r="N55" s="12"/>
      <c r="O55" s="12"/>
    </row>
    <row r="56" spans="2:15" s="2" customFormat="1" ht="24">
      <c r="B56" s="57" t="s">
        <v>79</v>
      </c>
      <c r="C56" s="58"/>
      <c r="D56" s="24">
        <v>2011.02</v>
      </c>
      <c r="E56" s="14"/>
      <c r="F56" s="13" t="s">
        <v>165</v>
      </c>
      <c r="G56" s="8" t="s">
        <v>107</v>
      </c>
      <c r="H56" s="15"/>
      <c r="I56" s="28"/>
      <c r="J56" s="8" t="s">
        <v>135</v>
      </c>
      <c r="K56" s="15"/>
      <c r="L56" s="17">
        <v>6</v>
      </c>
      <c r="M56" s="8" t="s">
        <v>120</v>
      </c>
      <c r="N56" s="11"/>
      <c r="O56" s="11"/>
    </row>
    <row r="57" spans="2:15" s="2" customFormat="1" ht="24">
      <c r="B57" s="57" t="s">
        <v>83</v>
      </c>
      <c r="C57" s="58"/>
      <c r="D57" s="24">
        <v>2010.04</v>
      </c>
      <c r="E57" s="14"/>
      <c r="F57" s="13" t="s">
        <v>166</v>
      </c>
      <c r="G57" s="8" t="s">
        <v>118</v>
      </c>
      <c r="H57" s="15"/>
      <c r="I57" s="28" t="s">
        <v>60</v>
      </c>
      <c r="J57" s="8" t="s">
        <v>135</v>
      </c>
      <c r="K57" s="15"/>
      <c r="L57" s="17">
        <v>4</v>
      </c>
      <c r="M57" s="8" t="s">
        <v>120</v>
      </c>
      <c r="N57" s="12"/>
      <c r="O57" s="12"/>
    </row>
    <row r="58" spans="2:15" s="2" customFormat="1" ht="24">
      <c r="B58" s="57" t="s">
        <v>82</v>
      </c>
      <c r="C58" s="58"/>
      <c r="D58" s="24" t="s">
        <v>77</v>
      </c>
      <c r="E58" s="14"/>
      <c r="F58" s="13" t="s">
        <v>167</v>
      </c>
      <c r="G58" s="8" t="s">
        <v>107</v>
      </c>
      <c r="H58" s="15"/>
      <c r="I58" s="28"/>
      <c r="J58" s="8" t="s">
        <v>135</v>
      </c>
      <c r="K58" s="15"/>
      <c r="L58" s="17">
        <v>4</v>
      </c>
      <c r="M58" s="8" t="s">
        <v>120</v>
      </c>
      <c r="N58" s="12"/>
      <c r="O58" s="12"/>
    </row>
    <row r="59" spans="2:15" s="2" customFormat="1" ht="25.8" customHeight="1">
      <c r="B59" s="57" t="s">
        <v>85</v>
      </c>
      <c r="C59" s="58"/>
      <c r="D59" s="24">
        <v>2010.04</v>
      </c>
      <c r="E59" s="14"/>
      <c r="F59" s="18" t="s">
        <v>168</v>
      </c>
      <c r="G59" s="8" t="s">
        <v>118</v>
      </c>
      <c r="H59" s="15"/>
      <c r="I59" s="28" t="s">
        <v>59</v>
      </c>
      <c r="J59" s="8" t="s">
        <v>135</v>
      </c>
      <c r="K59" s="15"/>
      <c r="L59" s="17">
        <v>4</v>
      </c>
      <c r="M59" s="15" t="s">
        <v>121</v>
      </c>
      <c r="N59" s="11"/>
      <c r="O59" s="11"/>
    </row>
    <row r="60" spans="2:15" s="2" customFormat="1" ht="24">
      <c r="B60" s="57" t="s">
        <v>81</v>
      </c>
      <c r="C60" s="58"/>
      <c r="D60" s="24">
        <v>2010.01</v>
      </c>
      <c r="E60" s="14"/>
      <c r="F60" s="18" t="s">
        <v>168</v>
      </c>
      <c r="G60" s="8" t="s">
        <v>118</v>
      </c>
      <c r="H60" s="15"/>
      <c r="I60" s="28" t="s">
        <v>58</v>
      </c>
      <c r="J60" s="8" t="s">
        <v>135</v>
      </c>
      <c r="K60" s="15"/>
      <c r="L60" s="17">
        <v>3</v>
      </c>
      <c r="M60" s="8" t="s">
        <v>120</v>
      </c>
      <c r="N60" s="12"/>
      <c r="O60" s="12"/>
    </row>
    <row r="61" spans="2:15" s="2" customFormat="1" ht="24">
      <c r="B61" s="57" t="s">
        <v>80</v>
      </c>
      <c r="C61" s="58"/>
      <c r="D61" s="24" t="s">
        <v>78</v>
      </c>
      <c r="E61" s="14"/>
      <c r="F61" s="13" t="s">
        <v>169</v>
      </c>
      <c r="G61" s="8" t="s">
        <v>107</v>
      </c>
      <c r="H61" s="15"/>
      <c r="I61" s="28"/>
      <c r="J61" s="8" t="s">
        <v>135</v>
      </c>
      <c r="K61" s="15"/>
      <c r="L61" s="17">
        <v>3</v>
      </c>
      <c r="M61" s="8" t="s">
        <v>120</v>
      </c>
      <c r="N61" s="12"/>
      <c r="O61" s="12"/>
    </row>
    <row r="62" spans="2:15" s="2" customFormat="1" ht="24">
      <c r="B62" s="53" t="s">
        <v>84</v>
      </c>
      <c r="C62" s="54"/>
      <c r="D62" s="24">
        <v>2009.06</v>
      </c>
      <c r="E62" s="14"/>
      <c r="F62" s="13" t="s">
        <v>170</v>
      </c>
      <c r="G62" s="8" t="s">
        <v>107</v>
      </c>
      <c r="H62" s="15"/>
      <c r="I62" s="28"/>
      <c r="J62" s="8" t="s">
        <v>135</v>
      </c>
      <c r="K62" s="15"/>
      <c r="L62" s="17">
        <v>3</v>
      </c>
      <c r="M62" s="8" t="s">
        <v>120</v>
      </c>
      <c r="N62" s="11"/>
      <c r="O62" s="11"/>
    </row>
    <row r="63" spans="2:15" s="2" customFormat="1" ht="24">
      <c r="B63" s="53" t="s">
        <v>179</v>
      </c>
      <c r="C63" s="54"/>
      <c r="D63" s="24">
        <v>2009.04</v>
      </c>
      <c r="E63" s="14"/>
      <c r="F63" s="13" t="s">
        <v>171</v>
      </c>
      <c r="G63" s="8" t="s">
        <v>118</v>
      </c>
      <c r="H63" s="15"/>
      <c r="I63" s="28"/>
      <c r="J63" s="8" t="s">
        <v>135</v>
      </c>
      <c r="K63" s="15"/>
      <c r="L63" s="17">
        <v>5</v>
      </c>
      <c r="M63" s="15" t="s">
        <v>121</v>
      </c>
      <c r="N63" s="12"/>
      <c r="O63" s="12"/>
    </row>
    <row r="64" spans="2:15" s="2" customFormat="1" ht="24">
      <c r="B64" s="53" t="s">
        <v>180</v>
      </c>
      <c r="C64" s="54"/>
      <c r="D64" s="24">
        <v>2009.05</v>
      </c>
      <c r="E64" s="14"/>
      <c r="F64" s="18" t="s">
        <v>172</v>
      </c>
      <c r="G64" s="8" t="s">
        <v>107</v>
      </c>
      <c r="H64" s="15"/>
      <c r="I64" s="28"/>
      <c r="J64" s="8" t="s">
        <v>135</v>
      </c>
      <c r="K64" s="15"/>
      <c r="L64" s="17">
        <v>4</v>
      </c>
      <c r="M64" s="8" t="s">
        <v>120</v>
      </c>
      <c r="N64" s="12"/>
      <c r="O64" s="12"/>
    </row>
    <row r="65" spans="2:16" s="2" customFormat="1" ht="24">
      <c r="B65" s="53" t="s">
        <v>36</v>
      </c>
      <c r="C65" s="54"/>
      <c r="D65" s="25" t="s">
        <v>38</v>
      </c>
      <c r="E65" s="14"/>
      <c r="F65" s="18" t="s">
        <v>142</v>
      </c>
      <c r="G65" s="15" t="s">
        <v>117</v>
      </c>
      <c r="H65" s="15"/>
      <c r="I65" s="28"/>
      <c r="J65" s="8" t="s">
        <v>114</v>
      </c>
      <c r="K65" s="15"/>
      <c r="L65" s="17">
        <v>1</v>
      </c>
      <c r="M65" s="15" t="s">
        <v>122</v>
      </c>
      <c r="N65" s="11"/>
      <c r="O65" s="11"/>
    </row>
    <row r="66" spans="2:16" s="2" customFormat="1" ht="24">
      <c r="B66" s="53" t="s">
        <v>37</v>
      </c>
      <c r="C66" s="54"/>
      <c r="D66" s="25" t="s">
        <v>39</v>
      </c>
      <c r="E66" s="14"/>
      <c r="F66" s="13" t="s">
        <v>143</v>
      </c>
      <c r="G66" s="15" t="s">
        <v>115</v>
      </c>
      <c r="H66" s="15"/>
      <c r="I66" s="28"/>
      <c r="J66" s="8" t="s">
        <v>114</v>
      </c>
      <c r="K66" s="15"/>
      <c r="L66" s="17">
        <v>4</v>
      </c>
      <c r="M66" s="8" t="s">
        <v>120</v>
      </c>
      <c r="N66" s="12"/>
      <c r="O66" s="12"/>
    </row>
    <row r="67" spans="2:16" s="2" customFormat="1" ht="24">
      <c r="B67" s="53" t="s">
        <v>35</v>
      </c>
      <c r="C67" s="54"/>
      <c r="D67" s="25" t="s">
        <v>40</v>
      </c>
      <c r="E67" s="19"/>
      <c r="F67" s="13" t="s">
        <v>144</v>
      </c>
      <c r="G67" s="15" t="s">
        <v>116</v>
      </c>
      <c r="H67" s="15"/>
      <c r="I67" s="28"/>
      <c r="J67" s="8" t="s">
        <v>114</v>
      </c>
      <c r="K67" s="15"/>
      <c r="L67" s="17">
        <v>4</v>
      </c>
      <c r="M67" s="8" t="s">
        <v>120</v>
      </c>
      <c r="N67" s="12"/>
      <c r="O67" s="12"/>
    </row>
    <row r="68" spans="2:16" s="3" customFormat="1" ht="24">
      <c r="B68" s="53" t="s">
        <v>41</v>
      </c>
      <c r="C68" s="54"/>
      <c r="D68" s="25" t="s">
        <v>42</v>
      </c>
      <c r="E68" s="19"/>
      <c r="F68" s="18" t="s">
        <v>145</v>
      </c>
      <c r="G68" s="15" t="s">
        <v>116</v>
      </c>
      <c r="H68" s="15"/>
      <c r="I68" s="28"/>
      <c r="J68" s="8" t="s">
        <v>114</v>
      </c>
      <c r="K68" s="15"/>
      <c r="L68" s="17">
        <v>3</v>
      </c>
      <c r="M68" s="15" t="s">
        <v>121</v>
      </c>
      <c r="N68" s="12"/>
      <c r="O68" s="12"/>
      <c r="P68" s="4"/>
    </row>
    <row r="69" spans="2:16" s="3" customFormat="1" ht="24">
      <c r="B69" s="53" t="s">
        <v>182</v>
      </c>
      <c r="C69" s="54"/>
      <c r="D69" s="13" t="s">
        <v>186</v>
      </c>
      <c r="E69" s="13"/>
      <c r="F69" s="13" t="s">
        <v>183</v>
      </c>
      <c r="G69" s="15" t="s">
        <v>107</v>
      </c>
      <c r="H69" s="15" t="s">
        <v>188</v>
      </c>
      <c r="I69" s="28"/>
      <c r="J69" s="15" t="s">
        <v>114</v>
      </c>
      <c r="K69" s="15"/>
      <c r="L69" s="17">
        <v>2</v>
      </c>
      <c r="M69" s="15" t="s">
        <v>121</v>
      </c>
      <c r="N69" s="12"/>
      <c r="O69" s="12"/>
      <c r="P69" s="48"/>
    </row>
    <row r="70" spans="2:16" s="3" customFormat="1" ht="24">
      <c r="B70" s="53" t="s">
        <v>184</v>
      </c>
      <c r="C70" s="54"/>
      <c r="D70" s="25" t="s">
        <v>185</v>
      </c>
      <c r="E70" s="19"/>
      <c r="F70" s="18" t="s">
        <v>187</v>
      </c>
      <c r="G70" s="15" t="s">
        <v>107</v>
      </c>
      <c r="H70" s="15" t="s">
        <v>189</v>
      </c>
      <c r="I70" s="28"/>
      <c r="J70" s="15" t="s">
        <v>114</v>
      </c>
      <c r="K70" s="15"/>
      <c r="L70" s="17">
        <v>3</v>
      </c>
      <c r="M70" s="15" t="s">
        <v>121</v>
      </c>
      <c r="N70" s="12"/>
      <c r="O70" s="12"/>
      <c r="P70" s="48"/>
    </row>
    <row r="71" spans="2:16" s="3" customFormat="1">
      <c r="B71" s="53"/>
      <c r="C71" s="54"/>
      <c r="D71" s="25"/>
      <c r="E71" s="19"/>
      <c r="F71" s="18"/>
      <c r="G71" s="15"/>
      <c r="H71" s="15"/>
      <c r="I71" s="28"/>
      <c r="J71" s="8"/>
      <c r="K71" s="15"/>
      <c r="L71" s="17"/>
      <c r="M71" s="8"/>
      <c r="N71" s="12"/>
      <c r="O71" s="12"/>
      <c r="P71" s="48"/>
    </row>
    <row r="72" spans="2:16" s="2" customFormat="1">
      <c r="B72" s="53"/>
      <c r="C72" s="54"/>
      <c r="D72" s="25"/>
      <c r="E72" s="19"/>
      <c r="F72" s="13"/>
      <c r="G72" s="15"/>
      <c r="H72" s="15"/>
      <c r="I72" s="28"/>
      <c r="J72" s="8"/>
      <c r="K72" s="15"/>
      <c r="L72" s="17"/>
      <c r="M72" s="8"/>
      <c r="N72" s="12"/>
      <c r="O72" s="12"/>
    </row>
    <row r="74" spans="2:16" s="3" customFormat="1">
      <c r="B74" s="2"/>
      <c r="C74" s="2"/>
      <c r="D74" s="2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2:16" s="3" customFormat="1"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6" s="3" customFormat="1"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6" s="3" customFormat="1"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6" s="3" customFormat="1"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6" s="3" customFormat="1"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6" s="3" customFormat="1"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 s="2" customFormat="1">
      <c r="B81" s="3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 s="2" customFormat="1">
      <c r="B82" s="3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 s="2" customFormat="1">
      <c r="B83" s="3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</row>
    <row r="84" spans="2:15" s="2" customFormat="1">
      <c r="B84" s="3"/>
      <c r="C84" s="3"/>
      <c r="D84" s="2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 s="2" customFormat="1">
      <c r="B85" s="3"/>
      <c r="C85" s="3"/>
      <c r="D85" s="2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 s="2" customFormat="1">
      <c r="B86" s="3"/>
      <c r="C86" s="3"/>
      <c r="D86" s="2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 s="2" customFormat="1">
      <c r="B87" s="3"/>
      <c r="C87" s="3"/>
      <c r="D87" s="2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 s="2" customFormat="1">
      <c r="B88" s="3"/>
      <c r="C88" s="3"/>
      <c r="D88" s="2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 s="2" customFormat="1">
      <c r="B89" s="3"/>
      <c r="C89" s="3"/>
      <c r="D89" s="2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 s="2" customFormat="1">
      <c r="B90" s="3"/>
      <c r="C90" s="3"/>
      <c r="D90" s="2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 s="2" customFormat="1">
      <c r="B91" s="3"/>
      <c r="D91" s="26"/>
    </row>
    <row r="92" spans="2:15" s="2" customFormat="1">
      <c r="D92" s="26"/>
    </row>
    <row r="93" spans="2:15" s="2" customFormat="1">
      <c r="D93" s="26"/>
    </row>
    <row r="94" spans="2:15" s="2" customFormat="1">
      <c r="D94" s="26"/>
    </row>
    <row r="95" spans="2:15" s="2" customFormat="1">
      <c r="D95" s="26"/>
    </row>
    <row r="96" spans="2:15" s="2" customFormat="1">
      <c r="D96" s="26"/>
    </row>
    <row r="97" spans="4:4" s="2" customFormat="1">
      <c r="D97" s="26"/>
    </row>
    <row r="98" spans="4:4" s="2" customFormat="1">
      <c r="D98" s="26"/>
    </row>
    <row r="99" spans="4:4" s="2" customFormat="1">
      <c r="D99" s="26"/>
    </row>
    <row r="100" spans="4:4" s="2" customFormat="1">
      <c r="D100" s="26"/>
    </row>
    <row r="101" spans="4:4" s="2" customFormat="1">
      <c r="D101" s="26"/>
    </row>
    <row r="102" spans="4:4" s="2" customFormat="1">
      <c r="D102" s="26"/>
    </row>
    <row r="103" spans="4:4" s="2" customFormat="1">
      <c r="D103" s="26"/>
    </row>
    <row r="104" spans="4:4" s="2" customFormat="1">
      <c r="D104" s="26"/>
    </row>
    <row r="105" spans="4:4" s="2" customFormat="1">
      <c r="D105" s="26"/>
    </row>
    <row r="106" spans="4:4" s="2" customFormat="1">
      <c r="D106" s="26"/>
    </row>
    <row r="107" spans="4:4" s="2" customFormat="1">
      <c r="D107" s="26"/>
    </row>
    <row r="108" spans="4:4" s="2" customFormat="1">
      <c r="D108" s="26"/>
    </row>
    <row r="109" spans="4:4" s="2" customFormat="1">
      <c r="D109" s="26"/>
    </row>
    <row r="110" spans="4:4" s="2" customFormat="1">
      <c r="D110" s="26"/>
    </row>
    <row r="111" spans="4:4" s="2" customFormat="1">
      <c r="D111" s="26"/>
    </row>
    <row r="112" spans="4:4" s="2" customFormat="1">
      <c r="D112" s="26"/>
    </row>
    <row r="113" spans="4:4" s="2" customFormat="1">
      <c r="D113" s="26"/>
    </row>
    <row r="114" spans="4:4" s="2" customFormat="1">
      <c r="D114" s="26"/>
    </row>
    <row r="115" spans="4:4" s="2" customFormat="1">
      <c r="D115" s="26"/>
    </row>
    <row r="116" spans="4:4" s="2" customFormat="1">
      <c r="D116" s="26"/>
    </row>
    <row r="117" spans="4:4" s="2" customFormat="1">
      <c r="D117" s="26"/>
    </row>
    <row r="118" spans="4:4" s="2" customFormat="1">
      <c r="D118" s="26"/>
    </row>
    <row r="119" spans="4:4" s="2" customFormat="1">
      <c r="D119" s="26"/>
    </row>
    <row r="120" spans="4:4" s="2" customFormat="1">
      <c r="D120" s="26"/>
    </row>
    <row r="121" spans="4:4" s="2" customFormat="1">
      <c r="D121" s="26"/>
    </row>
    <row r="122" spans="4:4" s="2" customFormat="1">
      <c r="D122" s="26"/>
    </row>
    <row r="123" spans="4:4" s="2" customFormat="1">
      <c r="D123" s="26"/>
    </row>
    <row r="124" spans="4:4" s="2" customFormat="1">
      <c r="D124" s="26"/>
    </row>
    <row r="125" spans="4:4" s="2" customFormat="1">
      <c r="D125" s="26"/>
    </row>
    <row r="126" spans="4:4" s="2" customFormat="1">
      <c r="D126" s="26"/>
    </row>
    <row r="127" spans="4:4" s="2" customFormat="1">
      <c r="D127" s="26"/>
    </row>
    <row r="128" spans="4:4" s="2" customFormat="1">
      <c r="D128" s="26"/>
    </row>
    <row r="129" spans="4:4" s="2" customFormat="1">
      <c r="D129" s="26"/>
    </row>
    <row r="130" spans="4:4" s="2" customFormat="1">
      <c r="D130" s="26"/>
    </row>
    <row r="131" spans="4:4" s="2" customFormat="1">
      <c r="D131" s="26"/>
    </row>
    <row r="132" spans="4:4" s="2" customFormat="1">
      <c r="D132" s="26"/>
    </row>
    <row r="133" spans="4:4" s="2" customFormat="1">
      <c r="D133" s="26"/>
    </row>
    <row r="134" spans="4:4" s="2" customFormat="1">
      <c r="D134" s="26"/>
    </row>
    <row r="135" spans="4:4" s="2" customFormat="1">
      <c r="D135" s="26"/>
    </row>
    <row r="136" spans="4:4" s="2" customFormat="1">
      <c r="D136" s="26"/>
    </row>
    <row r="137" spans="4:4" s="2" customFormat="1">
      <c r="D137" s="26"/>
    </row>
    <row r="138" spans="4:4" s="2" customFormat="1">
      <c r="D138" s="26"/>
    </row>
    <row r="139" spans="4:4" s="2" customFormat="1">
      <c r="D139" s="26"/>
    </row>
    <row r="140" spans="4:4" s="2" customFormat="1">
      <c r="D140" s="26"/>
    </row>
    <row r="141" spans="4:4" s="2" customFormat="1">
      <c r="D141" s="26"/>
    </row>
    <row r="142" spans="4:4" s="2" customFormat="1">
      <c r="D142" s="26"/>
    </row>
    <row r="143" spans="4:4" s="2" customFormat="1">
      <c r="D143" s="26"/>
    </row>
    <row r="144" spans="4:4" s="2" customFormat="1">
      <c r="D144" s="26"/>
    </row>
    <row r="145" spans="4:4" s="2" customFormat="1">
      <c r="D145" s="26"/>
    </row>
    <row r="146" spans="4:4" s="2" customFormat="1">
      <c r="D146" s="26"/>
    </row>
    <row r="147" spans="4:4" s="2" customFormat="1">
      <c r="D147" s="26"/>
    </row>
    <row r="148" spans="4:4" s="2" customFormat="1">
      <c r="D148" s="26"/>
    </row>
    <row r="149" spans="4:4" s="2" customFormat="1">
      <c r="D149" s="26"/>
    </row>
    <row r="150" spans="4:4" s="2" customFormat="1">
      <c r="D150" s="26"/>
    </row>
    <row r="151" spans="4:4" s="2" customFormat="1">
      <c r="D151" s="26"/>
    </row>
    <row r="152" spans="4:4" s="2" customFormat="1">
      <c r="D152" s="26"/>
    </row>
    <row r="153" spans="4:4" s="2" customFormat="1">
      <c r="D153" s="26"/>
    </row>
    <row r="154" spans="4:4" s="2" customFormat="1">
      <c r="D154" s="26"/>
    </row>
    <row r="155" spans="4:4" s="2" customFormat="1">
      <c r="D155" s="26"/>
    </row>
    <row r="156" spans="4:4" s="2" customFormat="1">
      <c r="D156" s="26"/>
    </row>
    <row r="157" spans="4:4" s="2" customFormat="1">
      <c r="D157" s="26"/>
    </row>
    <row r="158" spans="4:4" s="2" customFormat="1">
      <c r="D158" s="26"/>
    </row>
    <row r="159" spans="4:4" s="2" customFormat="1">
      <c r="D159" s="26"/>
    </row>
    <row r="160" spans="4:4" s="2" customFormat="1">
      <c r="D160" s="26"/>
    </row>
    <row r="161" spans="4:4" s="2" customFormat="1">
      <c r="D161" s="26"/>
    </row>
    <row r="162" spans="4:4" s="2" customFormat="1">
      <c r="D162" s="26"/>
    </row>
    <row r="163" spans="4:4" s="2" customFormat="1">
      <c r="D163" s="26"/>
    </row>
    <row r="164" spans="4:4" s="2" customFormat="1">
      <c r="D164" s="26"/>
    </row>
    <row r="165" spans="4:4" s="2" customFormat="1">
      <c r="D165" s="26"/>
    </row>
    <row r="166" spans="4:4" s="2" customFormat="1">
      <c r="D166" s="26"/>
    </row>
    <row r="167" spans="4:4" s="2" customFormat="1">
      <c r="D167" s="26"/>
    </row>
    <row r="168" spans="4:4" s="2" customFormat="1">
      <c r="D168" s="26"/>
    </row>
    <row r="169" spans="4:4" s="2" customFormat="1">
      <c r="D169" s="26"/>
    </row>
    <row r="170" spans="4:4" s="2" customFormat="1">
      <c r="D170" s="26"/>
    </row>
    <row r="171" spans="4:4" s="2" customFormat="1">
      <c r="D171" s="26"/>
    </row>
    <row r="172" spans="4:4" s="2" customFormat="1">
      <c r="D172" s="26"/>
    </row>
    <row r="173" spans="4:4" s="2" customFormat="1">
      <c r="D173" s="26"/>
    </row>
    <row r="174" spans="4:4" s="2" customFormat="1">
      <c r="D174" s="26"/>
    </row>
    <row r="175" spans="4:4" s="2" customFormat="1">
      <c r="D175" s="26"/>
    </row>
    <row r="176" spans="4:4" s="2" customFormat="1">
      <c r="D176" s="26"/>
    </row>
    <row r="177" spans="4:4" s="2" customFormat="1">
      <c r="D177" s="26"/>
    </row>
    <row r="178" spans="4:4" s="2" customFormat="1">
      <c r="D178" s="26"/>
    </row>
    <row r="179" spans="4:4" s="2" customFormat="1">
      <c r="D179" s="26"/>
    </row>
    <row r="180" spans="4:4" s="2" customFormat="1">
      <c r="D180" s="26"/>
    </row>
    <row r="181" spans="4:4" s="2" customFormat="1">
      <c r="D181" s="26"/>
    </row>
    <row r="182" spans="4:4" s="2" customFormat="1">
      <c r="D182" s="26"/>
    </row>
    <row r="183" spans="4:4" s="2" customFormat="1">
      <c r="D183" s="26"/>
    </row>
    <row r="184" spans="4:4" s="2" customFormat="1">
      <c r="D184" s="26"/>
    </row>
    <row r="185" spans="4:4" s="2" customFormat="1">
      <c r="D185" s="26"/>
    </row>
    <row r="186" spans="4:4" s="2" customFormat="1">
      <c r="D186" s="26"/>
    </row>
    <row r="187" spans="4:4" s="2" customFormat="1">
      <c r="D187" s="26"/>
    </row>
    <row r="188" spans="4:4" s="2" customFormat="1">
      <c r="D188" s="26"/>
    </row>
    <row r="189" spans="4:4" s="2" customFormat="1">
      <c r="D189" s="26"/>
    </row>
    <row r="190" spans="4:4" s="2" customFormat="1">
      <c r="D190" s="26"/>
    </row>
    <row r="191" spans="4:4" s="2" customFormat="1">
      <c r="D191" s="26"/>
    </row>
    <row r="192" spans="4:4" s="2" customFormat="1">
      <c r="D192" s="26"/>
    </row>
    <row r="193" spans="4:4" s="2" customFormat="1">
      <c r="D193" s="26"/>
    </row>
    <row r="194" spans="4:4" s="2" customFormat="1">
      <c r="D194" s="26"/>
    </row>
    <row r="195" spans="4:4" s="2" customFormat="1">
      <c r="D195" s="26"/>
    </row>
    <row r="196" spans="4:4" s="2" customFormat="1">
      <c r="D196" s="26"/>
    </row>
    <row r="197" spans="4:4" s="2" customFormat="1">
      <c r="D197" s="26"/>
    </row>
    <row r="198" spans="4:4" s="2" customFormat="1">
      <c r="D198" s="26"/>
    </row>
    <row r="199" spans="4:4" s="2" customFormat="1">
      <c r="D199" s="26"/>
    </row>
    <row r="200" spans="4:4" s="2" customFormat="1">
      <c r="D200" s="26"/>
    </row>
    <row r="201" spans="4:4" s="2" customFormat="1">
      <c r="D201" s="26"/>
    </row>
    <row r="202" spans="4:4" s="2" customFormat="1">
      <c r="D202" s="26"/>
    </row>
    <row r="203" spans="4:4" s="2" customFormat="1">
      <c r="D203" s="26"/>
    </row>
    <row r="204" spans="4:4" s="2" customFormat="1">
      <c r="D204" s="26"/>
    </row>
    <row r="205" spans="4:4" s="2" customFormat="1">
      <c r="D205" s="26"/>
    </row>
    <row r="206" spans="4:4" s="2" customFormat="1">
      <c r="D206" s="26"/>
    </row>
    <row r="207" spans="4:4" s="2" customFormat="1">
      <c r="D207" s="26"/>
    </row>
    <row r="208" spans="4:4" s="2" customFormat="1">
      <c r="D208" s="26"/>
    </row>
    <row r="209" spans="4:4" s="2" customFormat="1">
      <c r="D209" s="26"/>
    </row>
    <row r="210" spans="4:4" s="2" customFormat="1">
      <c r="D210" s="26"/>
    </row>
    <row r="211" spans="4:4" s="2" customFormat="1">
      <c r="D211" s="26"/>
    </row>
    <row r="212" spans="4:4" s="2" customFormat="1">
      <c r="D212" s="26"/>
    </row>
    <row r="213" spans="4:4" s="2" customFormat="1">
      <c r="D213" s="26"/>
    </row>
    <row r="214" spans="4:4" s="2" customFormat="1">
      <c r="D214" s="26"/>
    </row>
    <row r="215" spans="4:4" s="2" customFormat="1">
      <c r="D215" s="26"/>
    </row>
    <row r="216" spans="4:4" s="2" customFormat="1">
      <c r="D216" s="26"/>
    </row>
    <row r="217" spans="4:4" s="2" customFormat="1">
      <c r="D217" s="26"/>
    </row>
    <row r="218" spans="4:4" s="2" customFormat="1">
      <c r="D218" s="26"/>
    </row>
    <row r="219" spans="4:4" s="2" customFormat="1">
      <c r="D219" s="26"/>
    </row>
    <row r="220" spans="4:4" s="2" customFormat="1">
      <c r="D220" s="26"/>
    </row>
    <row r="221" spans="4:4" s="2" customFormat="1">
      <c r="D221" s="26"/>
    </row>
    <row r="222" spans="4:4" s="2" customFormat="1">
      <c r="D222" s="26"/>
    </row>
    <row r="223" spans="4:4" s="2" customFormat="1">
      <c r="D223" s="26"/>
    </row>
    <row r="224" spans="4:4" s="2" customFormat="1">
      <c r="D224" s="26"/>
    </row>
    <row r="225" spans="4:4" s="2" customFormat="1">
      <c r="D225" s="26"/>
    </row>
    <row r="226" spans="4:4" s="2" customFormat="1">
      <c r="D226" s="26"/>
    </row>
    <row r="227" spans="4:4" s="2" customFormat="1">
      <c r="D227" s="26"/>
    </row>
    <row r="228" spans="4:4" s="2" customFormat="1">
      <c r="D228" s="26"/>
    </row>
    <row r="229" spans="4:4" s="2" customFormat="1">
      <c r="D229" s="26"/>
    </row>
    <row r="230" spans="4:4" s="2" customFormat="1">
      <c r="D230" s="26"/>
    </row>
    <row r="231" spans="4:4" s="2" customFormat="1">
      <c r="D231" s="26"/>
    </row>
    <row r="232" spans="4:4" s="2" customFormat="1">
      <c r="D232" s="26"/>
    </row>
    <row r="233" spans="4:4" s="2" customFormat="1">
      <c r="D233" s="26"/>
    </row>
    <row r="234" spans="4:4" s="2" customFormat="1">
      <c r="D234" s="26"/>
    </row>
    <row r="235" spans="4:4" s="2" customFormat="1">
      <c r="D235" s="26"/>
    </row>
    <row r="236" spans="4:4" s="2" customFormat="1">
      <c r="D236" s="26"/>
    </row>
    <row r="237" spans="4:4" s="2" customFormat="1">
      <c r="D237" s="26"/>
    </row>
    <row r="238" spans="4:4" s="2" customFormat="1">
      <c r="D238" s="26"/>
    </row>
    <row r="239" spans="4:4" s="2" customFormat="1">
      <c r="D239" s="26"/>
    </row>
    <row r="240" spans="4:4" s="2" customFormat="1">
      <c r="D240" s="26"/>
    </row>
    <row r="241" spans="4:4" s="2" customFormat="1">
      <c r="D241" s="26"/>
    </row>
    <row r="242" spans="4:4" s="2" customFormat="1">
      <c r="D242" s="26"/>
    </row>
    <row r="243" spans="4:4" s="2" customFormat="1">
      <c r="D243" s="26"/>
    </row>
    <row r="244" spans="4:4" s="2" customFormat="1">
      <c r="D244" s="26"/>
    </row>
    <row r="245" spans="4:4" s="2" customFormat="1">
      <c r="D245" s="26"/>
    </row>
    <row r="246" spans="4:4" s="2" customFormat="1">
      <c r="D246" s="26"/>
    </row>
    <row r="247" spans="4:4" s="2" customFormat="1">
      <c r="D247" s="26"/>
    </row>
    <row r="248" spans="4:4" s="2" customFormat="1">
      <c r="D248" s="26"/>
    </row>
    <row r="249" spans="4:4" s="2" customFormat="1">
      <c r="D249" s="26"/>
    </row>
    <row r="250" spans="4:4" s="2" customFormat="1">
      <c r="D250" s="26"/>
    </row>
    <row r="251" spans="4:4" s="2" customFormat="1">
      <c r="D251" s="26"/>
    </row>
    <row r="252" spans="4:4" s="2" customFormat="1">
      <c r="D252" s="26"/>
    </row>
    <row r="253" spans="4:4" s="2" customFormat="1">
      <c r="D253" s="26"/>
    </row>
    <row r="254" spans="4:4" s="2" customFormat="1">
      <c r="D254" s="26"/>
    </row>
    <row r="255" spans="4:4" s="2" customFormat="1">
      <c r="D255" s="26"/>
    </row>
    <row r="256" spans="4:4" s="2" customFormat="1">
      <c r="D256" s="26"/>
    </row>
    <row r="257" spans="4:4" s="2" customFormat="1">
      <c r="D257" s="26"/>
    </row>
    <row r="258" spans="4:4" s="2" customFormat="1">
      <c r="D258" s="26"/>
    </row>
    <row r="259" spans="4:4" s="2" customFormat="1">
      <c r="D259" s="26"/>
    </row>
    <row r="260" spans="4:4" s="2" customFormat="1">
      <c r="D260" s="26"/>
    </row>
    <row r="261" spans="4:4" s="2" customFormat="1">
      <c r="D261" s="26"/>
    </row>
    <row r="262" spans="4:4" s="2" customFormat="1">
      <c r="D262" s="26"/>
    </row>
    <row r="263" spans="4:4" s="2" customFormat="1">
      <c r="D263" s="26"/>
    </row>
    <row r="264" spans="4:4" s="2" customFormat="1">
      <c r="D264" s="26"/>
    </row>
    <row r="265" spans="4:4" s="2" customFormat="1">
      <c r="D265" s="26"/>
    </row>
    <row r="266" spans="4:4" s="2" customFormat="1">
      <c r="D266" s="26"/>
    </row>
    <row r="267" spans="4:4" s="2" customFormat="1">
      <c r="D267" s="26"/>
    </row>
    <row r="268" spans="4:4" s="2" customFormat="1">
      <c r="D268" s="26"/>
    </row>
    <row r="269" spans="4:4" s="2" customFormat="1">
      <c r="D269" s="26"/>
    </row>
    <row r="270" spans="4:4" s="2" customFormat="1">
      <c r="D270" s="26"/>
    </row>
    <row r="271" spans="4:4" s="2" customFormat="1">
      <c r="D271" s="26"/>
    </row>
    <row r="272" spans="4:4" s="2" customFormat="1">
      <c r="D272" s="26"/>
    </row>
    <row r="273" spans="4:4" s="2" customFormat="1">
      <c r="D273" s="26"/>
    </row>
    <row r="274" spans="4:4" s="2" customFormat="1">
      <c r="D274" s="26"/>
    </row>
    <row r="275" spans="4:4" s="2" customFormat="1">
      <c r="D275" s="26"/>
    </row>
    <row r="276" spans="4:4" s="2" customFormat="1">
      <c r="D276" s="26"/>
    </row>
    <row r="277" spans="4:4" s="2" customFormat="1">
      <c r="D277" s="26"/>
    </row>
    <row r="278" spans="4:4" s="2" customFormat="1">
      <c r="D278" s="26"/>
    </row>
    <row r="279" spans="4:4" s="2" customFormat="1">
      <c r="D279" s="26"/>
    </row>
    <row r="280" spans="4:4" s="2" customFormat="1">
      <c r="D280" s="26"/>
    </row>
    <row r="281" spans="4:4" s="2" customFormat="1">
      <c r="D281" s="26"/>
    </row>
    <row r="282" spans="4:4" s="2" customFormat="1">
      <c r="D282" s="26"/>
    </row>
    <row r="283" spans="4:4" s="2" customFormat="1">
      <c r="D283" s="26"/>
    </row>
    <row r="284" spans="4:4" s="2" customFormat="1">
      <c r="D284" s="26"/>
    </row>
    <row r="285" spans="4:4" s="2" customFormat="1">
      <c r="D285" s="26"/>
    </row>
    <row r="286" spans="4:4" s="2" customFormat="1">
      <c r="D286" s="26"/>
    </row>
    <row r="287" spans="4:4" s="2" customFormat="1">
      <c r="D287" s="26"/>
    </row>
    <row r="288" spans="4:4" s="2" customFormat="1">
      <c r="D288" s="26"/>
    </row>
    <row r="289" spans="4:4" s="2" customFormat="1">
      <c r="D289" s="26"/>
    </row>
    <row r="290" spans="4:4" s="2" customFormat="1">
      <c r="D290" s="26"/>
    </row>
    <row r="291" spans="4:4" s="2" customFormat="1">
      <c r="D291" s="26"/>
    </row>
    <row r="292" spans="4:4" s="2" customFormat="1">
      <c r="D292" s="26"/>
    </row>
    <row r="293" spans="4:4" s="2" customFormat="1">
      <c r="D293" s="26"/>
    </row>
    <row r="294" spans="4:4" s="2" customFormat="1">
      <c r="D294" s="26"/>
    </row>
    <row r="295" spans="4:4" s="2" customFormat="1">
      <c r="D295" s="26"/>
    </row>
    <row r="296" spans="4:4" s="2" customFormat="1">
      <c r="D296" s="26"/>
    </row>
    <row r="297" spans="4:4" s="2" customFormat="1">
      <c r="D297" s="26"/>
    </row>
    <row r="298" spans="4:4" s="2" customFormat="1">
      <c r="D298" s="26"/>
    </row>
    <row r="299" spans="4:4" s="2" customFormat="1">
      <c r="D299" s="26"/>
    </row>
    <row r="300" spans="4:4" s="2" customFormat="1">
      <c r="D300" s="26"/>
    </row>
    <row r="301" spans="4:4" s="2" customFormat="1">
      <c r="D301" s="26"/>
    </row>
    <row r="302" spans="4:4" s="2" customFormat="1">
      <c r="D302" s="26"/>
    </row>
    <row r="303" spans="4:4" s="2" customFormat="1">
      <c r="D303" s="26"/>
    </row>
    <row r="304" spans="4:4" s="2" customFormat="1">
      <c r="D304" s="26"/>
    </row>
    <row r="305" spans="4:4" s="2" customFormat="1">
      <c r="D305" s="26"/>
    </row>
    <row r="306" spans="4:4" s="2" customFormat="1">
      <c r="D306" s="26"/>
    </row>
    <row r="307" spans="4:4" s="2" customFormat="1">
      <c r="D307" s="26"/>
    </row>
    <row r="308" spans="4:4" s="2" customFormat="1">
      <c r="D308" s="26"/>
    </row>
    <row r="309" spans="4:4" s="2" customFormat="1">
      <c r="D309" s="26"/>
    </row>
    <row r="310" spans="4:4" s="2" customFormat="1">
      <c r="D310" s="26"/>
    </row>
    <row r="311" spans="4:4" s="2" customFormat="1">
      <c r="D311" s="26"/>
    </row>
    <row r="312" spans="4:4" s="2" customFormat="1">
      <c r="D312" s="26"/>
    </row>
    <row r="313" spans="4:4" s="2" customFormat="1">
      <c r="D313" s="26"/>
    </row>
    <row r="314" spans="4:4" s="2" customFormat="1">
      <c r="D314" s="26"/>
    </row>
    <row r="315" spans="4:4" s="2" customFormat="1">
      <c r="D315" s="26"/>
    </row>
    <row r="316" spans="4:4" s="2" customFormat="1">
      <c r="D316" s="26"/>
    </row>
    <row r="317" spans="4:4" s="2" customFormat="1">
      <c r="D317" s="26"/>
    </row>
    <row r="318" spans="4:4" s="2" customFormat="1">
      <c r="D318" s="26"/>
    </row>
    <row r="319" spans="4:4" s="2" customFormat="1">
      <c r="D319" s="26"/>
    </row>
    <row r="320" spans="4:4" s="2" customFormat="1">
      <c r="D320" s="26"/>
    </row>
    <row r="321" spans="4:4" s="2" customFormat="1">
      <c r="D321" s="26"/>
    </row>
    <row r="322" spans="4:4" s="2" customFormat="1">
      <c r="D322" s="26"/>
    </row>
    <row r="323" spans="4:4" s="2" customFormat="1">
      <c r="D323" s="26"/>
    </row>
    <row r="324" spans="4:4" s="2" customFormat="1">
      <c r="D324" s="26"/>
    </row>
    <row r="325" spans="4:4" s="2" customFormat="1">
      <c r="D325" s="26"/>
    </row>
    <row r="326" spans="4:4" s="2" customFormat="1">
      <c r="D326" s="26"/>
    </row>
    <row r="327" spans="4:4" s="2" customFormat="1">
      <c r="D327" s="26"/>
    </row>
    <row r="328" spans="4:4" s="2" customFormat="1">
      <c r="D328" s="26"/>
    </row>
    <row r="329" spans="4:4" s="2" customFormat="1">
      <c r="D329" s="26"/>
    </row>
    <row r="330" spans="4:4" s="2" customFormat="1">
      <c r="D330" s="26"/>
    </row>
    <row r="331" spans="4:4" s="2" customFormat="1">
      <c r="D331" s="26"/>
    </row>
    <row r="332" spans="4:4" s="2" customFormat="1">
      <c r="D332" s="26"/>
    </row>
    <row r="333" spans="4:4" s="2" customFormat="1">
      <c r="D333" s="26"/>
    </row>
    <row r="334" spans="4:4" s="2" customFormat="1">
      <c r="D334" s="26"/>
    </row>
    <row r="335" spans="4:4" s="2" customFormat="1">
      <c r="D335" s="26"/>
    </row>
    <row r="336" spans="4:4" s="2" customFormat="1">
      <c r="D336" s="26"/>
    </row>
    <row r="337" spans="4:4" s="2" customFormat="1">
      <c r="D337" s="26"/>
    </row>
    <row r="338" spans="4:4" s="2" customFormat="1">
      <c r="D338" s="26"/>
    </row>
    <row r="339" spans="4:4" s="2" customFormat="1">
      <c r="D339" s="26"/>
    </row>
    <row r="340" spans="4:4" s="2" customFormat="1">
      <c r="D340" s="26"/>
    </row>
    <row r="341" spans="4:4" s="2" customFormat="1">
      <c r="D341" s="26"/>
    </row>
    <row r="342" spans="4:4" s="2" customFormat="1">
      <c r="D342" s="26"/>
    </row>
    <row r="343" spans="4:4" s="2" customFormat="1">
      <c r="D343" s="26"/>
    </row>
    <row r="344" spans="4:4" s="2" customFormat="1">
      <c r="D344" s="26"/>
    </row>
    <row r="345" spans="4:4" s="2" customFormat="1">
      <c r="D345" s="26"/>
    </row>
    <row r="346" spans="4:4" s="2" customFormat="1">
      <c r="D346" s="26"/>
    </row>
    <row r="347" spans="4:4" s="2" customFormat="1">
      <c r="D347" s="26"/>
    </row>
    <row r="348" spans="4:4" s="2" customFormat="1">
      <c r="D348" s="26"/>
    </row>
    <row r="349" spans="4:4" s="2" customFormat="1">
      <c r="D349" s="26"/>
    </row>
    <row r="350" spans="4:4" s="2" customFormat="1">
      <c r="D350" s="26"/>
    </row>
    <row r="351" spans="4:4" s="2" customFormat="1">
      <c r="D351" s="26"/>
    </row>
    <row r="352" spans="4:4" s="2" customFormat="1">
      <c r="D352" s="26"/>
    </row>
    <row r="353" spans="4:4" s="2" customFormat="1">
      <c r="D353" s="26"/>
    </row>
    <row r="354" spans="4:4" s="2" customFormat="1">
      <c r="D354" s="26"/>
    </row>
    <row r="355" spans="4:4" s="2" customFormat="1">
      <c r="D355" s="26"/>
    </row>
    <row r="356" spans="4:4" s="2" customFormat="1">
      <c r="D356" s="26"/>
    </row>
    <row r="357" spans="4:4" s="2" customFormat="1">
      <c r="D357" s="26"/>
    </row>
    <row r="358" spans="4:4" s="2" customFormat="1">
      <c r="D358" s="26"/>
    </row>
    <row r="359" spans="4:4" s="2" customFormat="1">
      <c r="D359" s="26"/>
    </row>
    <row r="360" spans="4:4" s="2" customFormat="1">
      <c r="D360" s="26"/>
    </row>
    <row r="361" spans="4:4" s="2" customFormat="1">
      <c r="D361" s="26"/>
    </row>
    <row r="362" spans="4:4" s="2" customFormat="1">
      <c r="D362" s="26"/>
    </row>
    <row r="363" spans="4:4" s="2" customFormat="1">
      <c r="D363" s="26"/>
    </row>
    <row r="364" spans="4:4" s="2" customFormat="1">
      <c r="D364" s="26"/>
    </row>
    <row r="365" spans="4:4" s="2" customFormat="1">
      <c r="D365" s="26"/>
    </row>
    <row r="366" spans="4:4" s="2" customFormat="1">
      <c r="D366" s="26"/>
    </row>
    <row r="367" spans="4:4" s="2" customFormat="1">
      <c r="D367" s="26"/>
    </row>
    <row r="368" spans="4:4" s="2" customFormat="1">
      <c r="D368" s="26"/>
    </row>
    <row r="369" spans="4:4" s="2" customFormat="1">
      <c r="D369" s="26"/>
    </row>
    <row r="370" spans="4:4" s="2" customFormat="1">
      <c r="D370" s="26"/>
    </row>
    <row r="371" spans="4:4" s="2" customFormat="1">
      <c r="D371" s="26"/>
    </row>
    <row r="372" spans="4:4" s="2" customFormat="1">
      <c r="D372" s="26"/>
    </row>
    <row r="373" spans="4:4" s="2" customFormat="1">
      <c r="D373" s="26"/>
    </row>
    <row r="374" spans="4:4" s="2" customFormat="1">
      <c r="D374" s="26"/>
    </row>
    <row r="375" spans="4:4" s="2" customFormat="1">
      <c r="D375" s="26"/>
    </row>
    <row r="376" spans="4:4" s="2" customFormat="1">
      <c r="D376" s="26"/>
    </row>
    <row r="377" spans="4:4" s="2" customFormat="1">
      <c r="D377" s="26"/>
    </row>
    <row r="378" spans="4:4" s="2" customFormat="1">
      <c r="D378" s="26"/>
    </row>
    <row r="379" spans="4:4" s="2" customFormat="1">
      <c r="D379" s="26"/>
    </row>
    <row r="380" spans="4:4" s="2" customFormat="1">
      <c r="D380" s="26"/>
    </row>
    <row r="381" spans="4:4" s="2" customFormat="1">
      <c r="D381" s="26"/>
    </row>
    <row r="382" spans="4:4" s="2" customFormat="1">
      <c r="D382" s="26"/>
    </row>
    <row r="383" spans="4:4" s="2" customFormat="1">
      <c r="D383" s="26"/>
    </row>
    <row r="384" spans="4:4" s="2" customFormat="1">
      <c r="D384" s="26"/>
    </row>
    <row r="385" spans="4:4" s="2" customFormat="1">
      <c r="D385" s="26"/>
    </row>
    <row r="386" spans="4:4" s="2" customFormat="1">
      <c r="D386" s="26"/>
    </row>
    <row r="387" spans="4:4" s="2" customFormat="1">
      <c r="D387" s="26"/>
    </row>
    <row r="388" spans="4:4" s="2" customFormat="1">
      <c r="D388" s="26"/>
    </row>
    <row r="389" spans="4:4" s="2" customFormat="1">
      <c r="D389" s="26"/>
    </row>
    <row r="390" spans="4:4" s="2" customFormat="1">
      <c r="D390" s="26"/>
    </row>
    <row r="391" spans="4:4" s="2" customFormat="1">
      <c r="D391" s="26"/>
    </row>
    <row r="392" spans="4:4" s="2" customFormat="1">
      <c r="D392" s="26"/>
    </row>
    <row r="393" spans="4:4" s="2" customFormat="1">
      <c r="D393" s="26"/>
    </row>
    <row r="394" spans="4:4" s="2" customFormat="1">
      <c r="D394" s="26"/>
    </row>
    <row r="395" spans="4:4" s="2" customFormat="1">
      <c r="D395" s="26"/>
    </row>
    <row r="396" spans="4:4" s="2" customFormat="1">
      <c r="D396" s="26"/>
    </row>
    <row r="397" spans="4:4" s="2" customFormat="1">
      <c r="D397" s="26"/>
    </row>
    <row r="398" spans="4:4" s="2" customFormat="1">
      <c r="D398" s="26"/>
    </row>
    <row r="399" spans="4:4" s="2" customFormat="1">
      <c r="D399" s="26"/>
    </row>
    <row r="400" spans="4:4" s="2" customFormat="1">
      <c r="D400" s="26"/>
    </row>
    <row r="401" spans="4:4" s="2" customFormat="1">
      <c r="D401" s="26"/>
    </row>
    <row r="402" spans="4:4" s="2" customFormat="1">
      <c r="D402" s="26"/>
    </row>
    <row r="403" spans="4:4" s="2" customFormat="1">
      <c r="D403" s="26"/>
    </row>
    <row r="404" spans="4:4" s="2" customFormat="1">
      <c r="D404" s="26"/>
    </row>
    <row r="405" spans="4:4" s="2" customFormat="1">
      <c r="D405" s="26"/>
    </row>
    <row r="406" spans="4:4" s="2" customFormat="1">
      <c r="D406" s="26"/>
    </row>
    <row r="407" spans="4:4" s="2" customFormat="1">
      <c r="D407" s="26"/>
    </row>
    <row r="408" spans="4:4" s="2" customFormat="1">
      <c r="D408" s="26"/>
    </row>
    <row r="409" spans="4:4" s="2" customFormat="1">
      <c r="D409" s="26"/>
    </row>
    <row r="410" spans="4:4" s="2" customFormat="1">
      <c r="D410" s="26"/>
    </row>
    <row r="411" spans="4:4" s="2" customFormat="1">
      <c r="D411" s="26"/>
    </row>
    <row r="412" spans="4:4" s="2" customFormat="1">
      <c r="D412" s="26"/>
    </row>
    <row r="413" spans="4:4" s="2" customFormat="1">
      <c r="D413" s="26"/>
    </row>
    <row r="414" spans="4:4" s="2" customFormat="1">
      <c r="D414" s="26"/>
    </row>
    <row r="415" spans="4:4" s="2" customFormat="1">
      <c r="D415" s="26"/>
    </row>
    <row r="416" spans="4:4" s="2" customFormat="1">
      <c r="D416" s="26"/>
    </row>
    <row r="417" spans="4:4" s="2" customFormat="1">
      <c r="D417" s="26"/>
    </row>
    <row r="418" spans="4:4" s="2" customFormat="1">
      <c r="D418" s="26"/>
    </row>
    <row r="419" spans="4:4" s="2" customFormat="1">
      <c r="D419" s="26"/>
    </row>
    <row r="420" spans="4:4" s="2" customFormat="1">
      <c r="D420" s="26"/>
    </row>
    <row r="421" spans="4:4" s="2" customFormat="1">
      <c r="D421" s="26"/>
    </row>
    <row r="422" spans="4:4" s="2" customFormat="1">
      <c r="D422" s="26"/>
    </row>
    <row r="423" spans="4:4" s="2" customFormat="1">
      <c r="D423" s="26"/>
    </row>
    <row r="424" spans="4:4" s="2" customFormat="1">
      <c r="D424" s="26"/>
    </row>
    <row r="425" spans="4:4" s="2" customFormat="1">
      <c r="D425" s="26"/>
    </row>
    <row r="426" spans="4:4" s="2" customFormat="1">
      <c r="D426" s="26"/>
    </row>
    <row r="427" spans="4:4" s="2" customFormat="1">
      <c r="D427" s="26"/>
    </row>
    <row r="428" spans="4:4" s="2" customFormat="1">
      <c r="D428" s="26"/>
    </row>
    <row r="429" spans="4:4" s="2" customFormat="1">
      <c r="D429" s="26"/>
    </row>
    <row r="430" spans="4:4" s="2" customFormat="1">
      <c r="D430" s="26"/>
    </row>
    <row r="431" spans="4:4" s="2" customFormat="1">
      <c r="D431" s="26"/>
    </row>
    <row r="432" spans="4:4" s="2" customFormat="1">
      <c r="D432" s="26"/>
    </row>
    <row r="433" spans="4:4" s="2" customFormat="1">
      <c r="D433" s="26"/>
    </row>
    <row r="434" spans="4:4" s="2" customFormat="1">
      <c r="D434" s="26"/>
    </row>
    <row r="435" spans="4:4" s="2" customFormat="1">
      <c r="D435" s="26"/>
    </row>
    <row r="436" spans="4:4" s="2" customFormat="1">
      <c r="D436" s="26"/>
    </row>
    <row r="437" spans="4:4" s="2" customFormat="1">
      <c r="D437" s="26"/>
    </row>
    <row r="438" spans="4:4" s="2" customFormat="1">
      <c r="D438" s="26"/>
    </row>
    <row r="439" spans="4:4" s="2" customFormat="1">
      <c r="D439" s="26"/>
    </row>
    <row r="440" spans="4:4" s="2" customFormat="1">
      <c r="D440" s="26"/>
    </row>
    <row r="441" spans="4:4" s="2" customFormat="1">
      <c r="D441" s="26"/>
    </row>
    <row r="442" spans="4:4" s="2" customFormat="1">
      <c r="D442" s="26"/>
    </row>
    <row r="443" spans="4:4" s="2" customFormat="1">
      <c r="D443" s="26"/>
    </row>
    <row r="444" spans="4:4" s="2" customFormat="1">
      <c r="D444" s="26"/>
    </row>
    <row r="445" spans="4:4" s="2" customFormat="1">
      <c r="D445" s="26"/>
    </row>
    <row r="446" spans="4:4" s="2" customFormat="1">
      <c r="D446" s="26"/>
    </row>
    <row r="447" spans="4:4" s="2" customFormat="1">
      <c r="D447" s="26"/>
    </row>
    <row r="448" spans="4:4" s="2" customFormat="1">
      <c r="D448" s="26"/>
    </row>
    <row r="449" spans="4:4" s="2" customFormat="1">
      <c r="D449" s="26"/>
    </row>
    <row r="450" spans="4:4" s="2" customFormat="1">
      <c r="D450" s="26"/>
    </row>
    <row r="451" spans="4:4" s="2" customFormat="1">
      <c r="D451" s="26"/>
    </row>
    <row r="452" spans="4:4" s="2" customFormat="1">
      <c r="D452" s="26"/>
    </row>
    <row r="453" spans="4:4" s="2" customFormat="1">
      <c r="D453" s="26"/>
    </row>
    <row r="454" spans="4:4" s="2" customFormat="1">
      <c r="D454" s="26"/>
    </row>
    <row r="455" spans="4:4" s="2" customFormat="1">
      <c r="D455" s="26"/>
    </row>
    <row r="456" spans="4:4" s="2" customFormat="1">
      <c r="D456" s="26"/>
    </row>
    <row r="457" spans="4:4" s="2" customFormat="1">
      <c r="D457" s="26"/>
    </row>
    <row r="458" spans="4:4" s="2" customFormat="1">
      <c r="D458" s="26"/>
    </row>
    <row r="459" spans="4:4" s="2" customFormat="1">
      <c r="D459" s="26"/>
    </row>
    <row r="460" spans="4:4" s="2" customFormat="1">
      <c r="D460" s="26"/>
    </row>
    <row r="461" spans="4:4" s="2" customFormat="1">
      <c r="D461" s="26"/>
    </row>
    <row r="462" spans="4:4" s="2" customFormat="1">
      <c r="D462" s="26"/>
    </row>
    <row r="463" spans="4:4" s="2" customFormat="1">
      <c r="D463" s="26"/>
    </row>
    <row r="464" spans="4:4" s="2" customFormat="1">
      <c r="D464" s="26"/>
    </row>
    <row r="465" spans="4:4" s="2" customFormat="1">
      <c r="D465" s="26"/>
    </row>
    <row r="466" spans="4:4" s="2" customFormat="1">
      <c r="D466" s="26"/>
    </row>
    <row r="467" spans="4:4" s="2" customFormat="1">
      <c r="D467" s="26"/>
    </row>
    <row r="468" spans="4:4" s="2" customFormat="1">
      <c r="D468" s="26"/>
    </row>
    <row r="469" spans="4:4" s="2" customFormat="1">
      <c r="D469" s="26"/>
    </row>
    <row r="470" spans="4:4" s="2" customFormat="1">
      <c r="D470" s="26"/>
    </row>
    <row r="471" spans="4:4" s="2" customFormat="1">
      <c r="D471" s="26"/>
    </row>
    <row r="472" spans="4:4" s="2" customFormat="1">
      <c r="D472" s="26"/>
    </row>
    <row r="473" spans="4:4" s="2" customFormat="1">
      <c r="D473" s="26"/>
    </row>
    <row r="474" spans="4:4" s="2" customFormat="1">
      <c r="D474" s="26"/>
    </row>
    <row r="475" spans="4:4" s="2" customFormat="1">
      <c r="D475" s="26"/>
    </row>
    <row r="476" spans="4:4" s="2" customFormat="1">
      <c r="D476" s="26"/>
    </row>
    <row r="477" spans="4:4" s="2" customFormat="1">
      <c r="D477" s="26"/>
    </row>
    <row r="478" spans="4:4" s="2" customFormat="1">
      <c r="D478" s="26"/>
    </row>
    <row r="479" spans="4:4" s="2" customFormat="1">
      <c r="D479" s="26"/>
    </row>
    <row r="480" spans="4:4" s="2" customFormat="1">
      <c r="D480" s="26"/>
    </row>
    <row r="481" spans="4:4" s="2" customFormat="1">
      <c r="D481" s="26"/>
    </row>
    <row r="482" spans="4:4" s="2" customFormat="1">
      <c r="D482" s="26"/>
    </row>
    <row r="483" spans="4:4" s="2" customFormat="1">
      <c r="D483" s="26"/>
    </row>
    <row r="484" spans="4:4" s="2" customFormat="1">
      <c r="D484" s="26"/>
    </row>
    <row r="485" spans="4:4" s="2" customFormat="1">
      <c r="D485" s="26"/>
    </row>
    <row r="486" spans="4:4" s="2" customFormat="1">
      <c r="D486" s="26"/>
    </row>
    <row r="487" spans="4:4" s="2" customFormat="1">
      <c r="D487" s="26"/>
    </row>
    <row r="488" spans="4:4" s="2" customFormat="1">
      <c r="D488" s="26"/>
    </row>
    <row r="489" spans="4:4" s="2" customFormat="1">
      <c r="D489" s="26"/>
    </row>
    <row r="490" spans="4:4" s="2" customFormat="1">
      <c r="D490" s="26"/>
    </row>
    <row r="491" spans="4:4" s="2" customFormat="1">
      <c r="D491" s="26"/>
    </row>
    <row r="492" spans="4:4" s="2" customFormat="1">
      <c r="D492" s="26"/>
    </row>
    <row r="493" spans="4:4" s="2" customFormat="1">
      <c r="D493" s="26"/>
    </row>
    <row r="494" spans="4:4" s="2" customFormat="1">
      <c r="D494" s="26"/>
    </row>
    <row r="495" spans="4:4" s="2" customFormat="1">
      <c r="D495" s="26"/>
    </row>
    <row r="496" spans="4:4" s="2" customFormat="1">
      <c r="D496" s="26"/>
    </row>
    <row r="497" spans="2:15" s="2" customFormat="1">
      <c r="D497" s="26"/>
    </row>
    <row r="498" spans="2:15" s="2" customFormat="1">
      <c r="D498" s="26"/>
    </row>
    <row r="499" spans="2:15" s="2" customFormat="1">
      <c r="D499" s="26"/>
    </row>
    <row r="500" spans="2:15" s="2" customFormat="1">
      <c r="D500" s="26"/>
    </row>
    <row r="501" spans="2:15" s="2" customFormat="1">
      <c r="D501" s="26"/>
    </row>
    <row r="502" spans="2:15" s="2" customFormat="1">
      <c r="D502" s="26"/>
    </row>
    <row r="503" spans="2:15" s="2" customFormat="1">
      <c r="D503" s="26"/>
    </row>
    <row r="504" spans="2:15" s="2" customFormat="1">
      <c r="D504" s="26"/>
    </row>
    <row r="505" spans="2:15" s="2" customFormat="1">
      <c r="D505" s="26"/>
    </row>
    <row r="506" spans="2:15" s="2" customFormat="1">
      <c r="D506" s="26"/>
    </row>
    <row r="507" spans="2:15" s="2" customFormat="1">
      <c r="D507" s="26"/>
    </row>
    <row r="508" spans="2:15" s="2" customFormat="1">
      <c r="D508" s="26"/>
    </row>
    <row r="509" spans="2:15" s="2" customFormat="1">
      <c r="D509" s="26"/>
    </row>
    <row r="510" spans="2:15" s="2" customFormat="1">
      <c r="D510" s="26"/>
    </row>
    <row r="511" spans="2:15">
      <c r="B511" s="2"/>
      <c r="C511" s="2"/>
      <c r="D511" s="26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2:15">
      <c r="B512" s="2"/>
      <c r="C512" s="2"/>
      <c r="D512" s="26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2:15">
      <c r="B513" s="2"/>
      <c r="C513" s="2"/>
      <c r="D513" s="26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2:15">
      <c r="B514" s="2"/>
      <c r="C514" s="2"/>
      <c r="D514" s="26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2:15">
      <c r="B515" s="2"/>
      <c r="C515" s="2"/>
      <c r="D515" s="26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2:15">
      <c r="B516" s="2"/>
      <c r="C516" s="2"/>
      <c r="D516" s="26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2:15">
      <c r="B517" s="2"/>
      <c r="C517" s="2"/>
      <c r="D517" s="26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2:15">
      <c r="B518" s="2"/>
      <c r="C518" s="2"/>
      <c r="D518" s="26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2:15">
      <c r="B519" s="2"/>
      <c r="C519" s="2"/>
      <c r="D519" s="26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2:15">
      <c r="B520" s="2"/>
      <c r="C520" s="2"/>
      <c r="D520" s="26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2:15">
      <c r="B521" s="2"/>
    </row>
  </sheetData>
  <mergeCells count="90">
    <mergeCell ref="B2:O2"/>
    <mergeCell ref="B3:K3"/>
    <mergeCell ref="D4:D5"/>
    <mergeCell ref="E4:E5"/>
    <mergeCell ref="D6:D9"/>
    <mergeCell ref="E6:E9"/>
    <mergeCell ref="B59:C59"/>
    <mergeCell ref="B62:C62"/>
    <mergeCell ref="B42:C42"/>
    <mergeCell ref="B60:C60"/>
    <mergeCell ref="B61:C61"/>
    <mergeCell ref="B57:C57"/>
    <mergeCell ref="B58:C58"/>
    <mergeCell ref="B26:C26"/>
    <mergeCell ref="B27:C27"/>
    <mergeCell ref="B28:C28"/>
    <mergeCell ref="B29:C29"/>
    <mergeCell ref="B64:C6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36:C36"/>
    <mergeCell ref="B43:C43"/>
    <mergeCell ref="B31:C31"/>
    <mergeCell ref="B32:C32"/>
    <mergeCell ref="B33:C33"/>
    <mergeCell ref="B34:C34"/>
    <mergeCell ref="B35:C35"/>
    <mergeCell ref="B41:C41"/>
    <mergeCell ref="B12:C12"/>
    <mergeCell ref="C83:O83"/>
    <mergeCell ref="B44:C44"/>
    <mergeCell ref="B65:C65"/>
    <mergeCell ref="C75:O75"/>
    <mergeCell ref="C76:O76"/>
    <mergeCell ref="C77:O77"/>
    <mergeCell ref="C78:O78"/>
    <mergeCell ref="C79:O79"/>
    <mergeCell ref="C80:O80"/>
    <mergeCell ref="C81:O81"/>
    <mergeCell ref="C82:O82"/>
    <mergeCell ref="B68:C68"/>
    <mergeCell ref="B66:C66"/>
    <mergeCell ref="B67:C67"/>
    <mergeCell ref="B56:C56"/>
    <mergeCell ref="M3:O3"/>
    <mergeCell ref="B4:C9"/>
    <mergeCell ref="B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M10"/>
    <mergeCell ref="O10:O11"/>
    <mergeCell ref="B23:C23"/>
    <mergeCell ref="B24:C24"/>
    <mergeCell ref="B15:C15"/>
    <mergeCell ref="B16:C16"/>
    <mergeCell ref="B17:C17"/>
    <mergeCell ref="B18:C18"/>
    <mergeCell ref="B19:C19"/>
    <mergeCell ref="B20:C20"/>
    <mergeCell ref="B69:C69"/>
    <mergeCell ref="B70:C70"/>
    <mergeCell ref="B72:C72"/>
    <mergeCell ref="B71:C71"/>
    <mergeCell ref="N10:N11"/>
    <mergeCell ref="B63:C63"/>
    <mergeCell ref="B21:C21"/>
    <mergeCell ref="B30:C30"/>
    <mergeCell ref="B13:C13"/>
    <mergeCell ref="B40:C40"/>
    <mergeCell ref="B39:C39"/>
    <mergeCell ref="B38:C38"/>
    <mergeCell ref="B25:C25"/>
    <mergeCell ref="B37:C37"/>
    <mergeCell ref="B14:C14"/>
    <mergeCell ref="B22:C22"/>
  </mergeCells>
  <phoneticPr fontId="1" type="noConversion"/>
  <dataValidations count="3">
    <dataValidation type="list" allowBlank="1" showInputMessage="1" showErrorMessage="1" sqref="J71:J72 J12:J68">
      <formula1>"Article, Proceeding, Book, Patent, Funding"</formula1>
    </dataValidation>
    <dataValidation type="list" allowBlank="1" showInputMessage="1" showErrorMessage="1" sqref="N18:O18 M12:M72">
      <formula1>"Single-author, Co-author, First-author, Corresponding"</formula1>
    </dataValidation>
    <dataValidation type="list" allowBlank="1" showInputMessage="1" showErrorMessage="1" sqref="G12:G72">
      <formula1>"SCI, SCI-E, SSCI, EI, KRF, NSFC, NSFS, Others"</formula1>
    </dataValidation>
  </dataValidations>
  <hyperlinks>
    <hyperlink ref="I13" r:id="rId1"/>
    <hyperlink ref="I14" r:id="rId2"/>
    <hyperlink ref="I17" r:id="rId3"/>
    <hyperlink ref="I16" r:id="rId4"/>
    <hyperlink ref="I20" r:id="rId5"/>
    <hyperlink ref="I15" r:id="rId6"/>
    <hyperlink ref="I32" r:id="rId7"/>
    <hyperlink ref="I31" r:id="rId8"/>
    <hyperlink ref="I47" r:id="rId9"/>
    <hyperlink ref="I41" r:id="rId10"/>
    <hyperlink ref="I42" r:id="rId11"/>
    <hyperlink ref="I40" r:id="rId12"/>
    <hyperlink ref="I26" r:id="rId13"/>
    <hyperlink ref="I27" r:id="rId14"/>
    <hyperlink ref="I28" r:id="rId15"/>
    <hyperlink ref="I29" r:id="rId16"/>
    <hyperlink ref="I12" r:id="rId17"/>
    <hyperlink ref="I35" r:id="rId18"/>
    <hyperlink ref="I36" r:id="rId19"/>
    <hyperlink ref="I57" r:id="rId20"/>
    <hyperlink ref="I39" r:id="rId21"/>
  </hyperlinks>
  <printOptions horizontalCentered="1"/>
  <pageMargins left="0.25" right="0.25" top="0.75" bottom="0.75" header="0.3" footer="0.3"/>
  <pageSetup paperSize="9" scale="80" orientation="landscape" r:id="rId22"/>
  <headerFooter alignWithMargins="0"/>
  <legacy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양식</vt:lpstr>
      <vt:lpstr>양식!Print_Area</vt:lpstr>
      <vt:lpstr>양식!Print_Titles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Neysa Chen</cp:lastModifiedBy>
  <cp:lastPrinted>2018-10-17T23:41:16Z</cp:lastPrinted>
  <dcterms:created xsi:type="dcterms:W3CDTF">2007-09-07T04:47:51Z</dcterms:created>
  <dcterms:modified xsi:type="dcterms:W3CDTF">2018-12-06T01:41:40Z</dcterms:modified>
</cp:coreProperties>
</file>