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la\Documents\Talebones\system\Unterlagen\"/>
    </mc:Choice>
  </mc:AlternateContent>
  <xr:revisionPtr revIDLastSave="0" documentId="13_ncr:1_{DED26DE5-05DE-464D-BB80-D2D42ACB94EA}" xr6:coauthVersionLast="47" xr6:coauthVersionMax="47" xr10:uidLastSave="{00000000-0000-0000-0000-000000000000}"/>
  <bookViews>
    <workbookView xWindow="28680" yWindow="-120" windowWidth="29040" windowHeight="15720" activeTab="1" xr2:uid="{32882568-5BA4-4B07-A528-21089B4E00A0}"/>
  </bookViews>
  <sheets>
    <sheet name="Tabelle1" sheetId="1" r:id="rId1"/>
    <sheet name="Kickstar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N10" i="2"/>
  <c r="O10" i="2"/>
  <c r="C13" i="2"/>
  <c r="J99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85" i="2"/>
  <c r="L99" i="2" s="1"/>
  <c r="D16" i="2"/>
  <c r="D15" i="2"/>
  <c r="C11" i="2"/>
  <c r="C12" i="2" s="1"/>
  <c r="D13" i="2"/>
  <c r="C14" i="2"/>
  <c r="D14" i="2" s="1"/>
  <c r="Q34" i="2"/>
  <c r="Q37" i="2"/>
  <c r="Q35" i="2"/>
  <c r="Q32" i="2"/>
  <c r="N41" i="2"/>
  <c r="N42" i="2"/>
  <c r="N43" i="2"/>
  <c r="N44" i="2"/>
  <c r="N45" i="2"/>
  <c r="N46" i="2"/>
  <c r="Q46" i="2" s="1"/>
  <c r="N47" i="2"/>
  <c r="Q47" i="2" s="1"/>
  <c r="N48" i="2"/>
  <c r="N49" i="2"/>
  <c r="N50" i="2"/>
  <c r="N51" i="2"/>
  <c r="N40" i="2"/>
  <c r="N31" i="2"/>
  <c r="Q31" i="2" s="1"/>
  <c r="N32" i="2"/>
  <c r="N33" i="2"/>
  <c r="N34" i="2"/>
  <c r="N35" i="2"/>
  <c r="N36" i="2"/>
  <c r="Q36" i="2" s="1"/>
  <c r="N37" i="2"/>
  <c r="N30" i="2"/>
  <c r="Q30" i="2" s="1"/>
  <c r="L23" i="2"/>
  <c r="D10" i="2" s="1"/>
  <c r="C10" i="2" s="1"/>
  <c r="L16" i="2"/>
  <c r="D9" i="2" s="1"/>
  <c r="C9" i="2" s="1"/>
  <c r="M16" i="2"/>
  <c r="C7" i="2"/>
  <c r="C8" i="2" s="1"/>
  <c r="D8" i="2" s="1"/>
  <c r="M10" i="2"/>
  <c r="L10" i="2"/>
  <c r="C6" i="2" s="1"/>
  <c r="C4" i="2"/>
  <c r="D4" i="2" s="1"/>
  <c r="C3" i="2"/>
  <c r="D3" i="2" s="1"/>
  <c r="D2" i="2"/>
  <c r="T54" i="2" l="1"/>
  <c r="C5" i="2" s="1"/>
  <c r="D5" i="2" s="1"/>
  <c r="E3" i="2"/>
  <c r="F3" i="2" l="1"/>
  <c r="E4" i="2"/>
  <c r="F4" i="2" l="1"/>
  <c r="E5" i="2"/>
  <c r="F5" i="2" l="1"/>
  <c r="E6" i="2"/>
  <c r="F6" i="2" l="1"/>
  <c r="E7" i="2"/>
  <c r="E8" i="2" s="1"/>
  <c r="E9" i="2" l="1"/>
  <c r="F8" i="2"/>
  <c r="F7" i="2"/>
  <c r="F9" i="2" l="1"/>
  <c r="E10" i="2"/>
  <c r="F10" i="2" l="1"/>
  <c r="E11" i="2"/>
  <c r="E12" i="2" s="1"/>
  <c r="E13" i="2" l="1"/>
  <c r="F12" i="2"/>
  <c r="F11" i="2"/>
  <c r="E14" i="2" l="1"/>
  <c r="F13" i="2"/>
  <c r="F14" i="2" l="1"/>
  <c r="E15" i="2"/>
  <c r="F15" i="2" l="1"/>
  <c r="E16" i="2"/>
  <c r="F16" i="2" s="1"/>
</calcChain>
</file>

<file path=xl/sharedStrings.xml><?xml version="1.0" encoding="utf-8"?>
<sst xmlns="http://schemas.openxmlformats.org/spreadsheetml/2006/main" count="170" uniqueCount="132">
  <si>
    <t>Was</t>
  </si>
  <si>
    <t>Wieviel</t>
  </si>
  <si>
    <t>Monat</t>
  </si>
  <si>
    <t>September</t>
  </si>
  <si>
    <t>Oktober</t>
  </si>
  <si>
    <t>Vorrauszahlung Artists</t>
  </si>
  <si>
    <t>Gewerbeanmeldung</t>
  </si>
  <si>
    <t>August-September</t>
  </si>
  <si>
    <t>Werbung</t>
  </si>
  <si>
    <t>$ 461,66</t>
  </si>
  <si>
    <t>Computer</t>
  </si>
  <si>
    <t>?</t>
  </si>
  <si>
    <t>Emmy Video</t>
  </si>
  <si>
    <t>Video Musik</t>
  </si>
  <si>
    <t>November</t>
  </si>
  <si>
    <t>Instagram Werbung</t>
  </si>
  <si>
    <t>Total Amount:</t>
  </si>
  <si>
    <t>EURO:DOLLAR EXCHANGE</t>
  </si>
  <si>
    <t>Euro</t>
  </si>
  <si>
    <t>Dollar</t>
  </si>
  <si>
    <t>Percent</t>
  </si>
  <si>
    <t>Kickstarter</t>
  </si>
  <si>
    <t>Payment Processing Fee</t>
  </si>
  <si>
    <t>Rest Amount (Euro)</t>
  </si>
  <si>
    <t>Artists</t>
  </si>
  <si>
    <t>Shipping Books</t>
  </si>
  <si>
    <t>Book Calculation Table</t>
  </si>
  <si>
    <t>Count</t>
  </si>
  <si>
    <t>Cost Per Book</t>
  </si>
  <si>
    <t>Total Costs</t>
  </si>
  <si>
    <t>Cards Calculation Table</t>
  </si>
  <si>
    <t>Books printing (1000)</t>
  </si>
  <si>
    <t>Cards (100)</t>
  </si>
  <si>
    <t>Plushies Calculation Table</t>
  </si>
  <si>
    <t>Plushies (100)</t>
  </si>
  <si>
    <t>Plushies Shipping</t>
  </si>
  <si>
    <t>Dice</t>
  </si>
  <si>
    <t>PDF</t>
  </si>
  <si>
    <t>Mention</t>
  </si>
  <si>
    <t>Hardcover</t>
  </si>
  <si>
    <t>GM Screen</t>
  </si>
  <si>
    <t>Dice Bag</t>
  </si>
  <si>
    <t>Talecards Deck</t>
  </si>
  <si>
    <t>Location Deck</t>
  </si>
  <si>
    <t>Ambient Music Pack</t>
  </si>
  <si>
    <t>Trading Trinkets</t>
  </si>
  <si>
    <t>Combat Map Set</t>
  </si>
  <si>
    <t>Custom Location Design</t>
  </si>
  <si>
    <t>VTT Digital Assets</t>
  </si>
  <si>
    <t>VTT Integration</t>
  </si>
  <si>
    <t>Digital Location Deck</t>
  </si>
  <si>
    <t>Digital Talecards Deck</t>
  </si>
  <si>
    <t>Art Print</t>
  </si>
  <si>
    <t>Custom Boss Design</t>
  </si>
  <si>
    <t>Marrow Wraith Plushie</t>
  </si>
  <si>
    <t>Custom Talebons Dice</t>
  </si>
  <si>
    <t>Deluxe Talebones Dice</t>
  </si>
  <si>
    <t>Items</t>
  </si>
  <si>
    <t>Artist Component</t>
  </si>
  <si>
    <t>x</t>
  </si>
  <si>
    <t>Cost</t>
  </si>
  <si>
    <t>€17 PDF</t>
  </si>
  <si>
    <t>€59 Book + PDFs</t>
  </si>
  <si>
    <t>€130 Core Box (All books + Cards + PDFs)</t>
  </si>
  <si>
    <t>€1 Thank You Mention on website</t>
  </si>
  <si>
    <t>€65 Digital Deluxe (PDFs+VTT Support+Cards)</t>
  </si>
  <si>
    <t>€232 Location Design + Core Box</t>
  </si>
  <si>
    <t>€37 Art Prints</t>
  </si>
  <si>
    <t>€204 Boss Design + Core Box</t>
  </si>
  <si>
    <t>Pledge Tiers</t>
  </si>
  <si>
    <t>Add Ons</t>
  </si>
  <si>
    <t>€15 Custom Kickstarter Dice</t>
  </si>
  <si>
    <t>€26 Marrow Wraith Plushie</t>
  </si>
  <si>
    <t>€20 Deluxe Talebones Dice</t>
  </si>
  <si>
    <t>€18 Dice Bag</t>
  </si>
  <si>
    <t>€23 Talecard Deck</t>
  </si>
  <si>
    <t>€23 Location Deck</t>
  </si>
  <si>
    <t>€19 PDF</t>
  </si>
  <si>
    <t>€18 GM Screen</t>
  </si>
  <si>
    <t>€60 VTT Integration</t>
  </si>
  <si>
    <t>€13 Art Print</t>
  </si>
  <si>
    <t>€55 Hardcover</t>
  </si>
  <si>
    <t>€26 VTT Digital Assets</t>
  </si>
  <si>
    <t>Price</t>
  </si>
  <si>
    <t>Total Price</t>
  </si>
  <si>
    <t>Artists Component</t>
  </si>
  <si>
    <t>100% Artist Contribution</t>
  </si>
  <si>
    <t>PDF, VTT Digital Assets, VTT Integration, Digital Location Deck, Digital Talecards Deck</t>
  </si>
  <si>
    <t>Hardcover, PDF, Talecards, Locationcards, GM Screen, Ambient Music Pack, Dice Bag, Trading Trinkets, Combat Map Set</t>
  </si>
  <si>
    <t>Artist Components</t>
  </si>
  <si>
    <t>Hardcover, PDF, GM Screen</t>
  </si>
  <si>
    <t>PDF, VTT Digital Assets</t>
  </si>
  <si>
    <t>Artist Payment</t>
  </si>
  <si>
    <t>Total Artist Payment:</t>
  </si>
  <si>
    <t>Musician</t>
  </si>
  <si>
    <t>Considered</t>
  </si>
  <si>
    <t>Card Deck Artist</t>
  </si>
  <si>
    <t>Production</t>
  </si>
  <si>
    <t>x (Me)</t>
  </si>
  <si>
    <t>Shipping</t>
  </si>
  <si>
    <t>https://youtu.be/fUNHVjG4978</t>
  </si>
  <si>
    <t>Timeline</t>
  </si>
  <si>
    <t>Finish final draft of rulebook</t>
  </si>
  <si>
    <t>Finish dice bags</t>
  </si>
  <si>
    <t>Finish GM Screen, Trading Trinkets &amp; Combat Maps</t>
  </si>
  <si>
    <t>Pack packages</t>
  </si>
  <si>
    <t>Send packages</t>
  </si>
  <si>
    <t>https://thecozycuttlefish.com/best-six-pocket-dice-bag-free-sewing-tutorial/</t>
  </si>
  <si>
    <t>https://www.youtube.com/watch?v=zAWxhFm_w8M</t>
  </si>
  <si>
    <t>Materials for production</t>
  </si>
  <si>
    <t>Deutschland</t>
  </si>
  <si>
    <t>Vereinigte Staaten von Amerika</t>
  </si>
  <si>
    <t>Vereinigtes Königreich</t>
  </si>
  <si>
    <t>Australien</t>
  </si>
  <si>
    <t>Frankreich</t>
  </si>
  <si>
    <t>Finnland</t>
  </si>
  <si>
    <t>Kanada</t>
  </si>
  <si>
    <t>Österreich</t>
  </si>
  <si>
    <t>Tschechien</t>
  </si>
  <si>
    <t>Spanien</t>
  </si>
  <si>
    <t>Schweiz</t>
  </si>
  <si>
    <t>Russische Föderation</t>
  </si>
  <si>
    <t>Vereinigte Arabische Emirate</t>
  </si>
  <si>
    <t>Israel</t>
  </si>
  <si>
    <t>Total:</t>
  </si>
  <si>
    <t>(Paid by customer to some extend)</t>
  </si>
  <si>
    <t>Tax</t>
  </si>
  <si>
    <t>German Book Printing</t>
  </si>
  <si>
    <t>Lectorate &amp; Formatting</t>
  </si>
  <si>
    <t>https://help.backerkit.com/article/850-charge-shipping-later-ready-to-add-shipping-fees</t>
  </si>
  <si>
    <t>Dezember</t>
  </si>
  <si>
    <t>Backerkit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</si>
</sst>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164" formatCode="_-[$$-409]* #,##0.00_ ;_-[$$-409]* \-#,##0.00\ ;_-[$$-409]* &quot;-&quot;??_ ;_-@_ "/>
    <numFmt numFmtId="165" formatCode="_-* #,##0.00\ [$€-407]_-;\-* #,##0.00\ [$€-407]_-;_-* &quot;-&quot;??\ [$€-407]_-;_-@_-"/>
    <numFmt numFmtId="166" formatCode="#,##0.00\ &quot;€&quot;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6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/>
    <xf numFmtId="0" fontId="1" fillId="0" borderId="0" xfId="0" applyFont="1" applyAlignment="1">
      <alignment horizontal="left" vertical="center" wrapText="1"/>
    </xf>
    <xf numFmtId="166" fontId="1" fillId="0" borderId="0" xfId="0" applyNumberFormat="1" applyFont="1"/>
    <xf numFmtId="0" fontId="2" fillId="0" borderId="0" xfId="0" applyFont="1"/>
    <xf numFmtId="0" fontId="3" fillId="0" borderId="0" xfId="1"/>
    <xf numFmtId="17" fontId="0" fillId="0" borderId="0" xfId="0" applyNumberFormat="1"/>
    <xf numFmtId="164" fontId="0" fillId="0" borderId="0" xfId="0" applyNumberFormat="1" applyAlignment="1">
      <alignment horizontal="right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hecozycuttlefish.com/best-six-pocket-dice-bag-free-sewing-tutorial/" TargetMode="External"/><Relationship Id="rId1" Type="http://schemas.openxmlformats.org/officeDocument/2006/relationships/hyperlink" Target="https://youtu.be/fUNHVjG49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8D84-0353-4D3D-93C8-7579DCC1ADCA}">
  <dimension ref="A3:C11"/>
  <sheetViews>
    <sheetView workbookViewId="0">
      <selection activeCell="I22" sqref="I22"/>
    </sheetView>
  </sheetViews>
  <sheetFormatPr baseColWidth="10" defaultRowHeight="15" x14ac:dyDescent="0.25"/>
  <cols>
    <col min="2" max="2" width="21.28515625" bestFit="1" customWidth="1"/>
  </cols>
  <sheetData>
    <row r="3" spans="1:3" x14ac:dyDescent="0.25">
      <c r="A3" s="9" t="s">
        <v>2</v>
      </c>
      <c r="B3" s="9" t="s">
        <v>0</v>
      </c>
      <c r="C3" s="9" t="s">
        <v>1</v>
      </c>
    </row>
    <row r="4" spans="1:3" x14ac:dyDescent="0.25">
      <c r="A4" t="s">
        <v>3</v>
      </c>
      <c r="B4" t="s">
        <v>5</v>
      </c>
      <c r="C4" s="1">
        <v>300</v>
      </c>
    </row>
    <row r="5" spans="1:3" x14ac:dyDescent="0.25">
      <c r="A5" t="s">
        <v>4</v>
      </c>
      <c r="B5" t="s">
        <v>6</v>
      </c>
      <c r="C5" s="1">
        <v>26</v>
      </c>
    </row>
    <row r="6" spans="1:3" x14ac:dyDescent="0.25">
      <c r="A6" t="s">
        <v>7</v>
      </c>
      <c r="B6" t="s">
        <v>8</v>
      </c>
      <c r="C6" t="s">
        <v>9</v>
      </c>
    </row>
    <row r="7" spans="1:3" x14ac:dyDescent="0.25">
      <c r="A7" t="s">
        <v>4</v>
      </c>
      <c r="B7" t="s">
        <v>10</v>
      </c>
      <c r="C7" t="s">
        <v>11</v>
      </c>
    </row>
    <row r="8" spans="1:3" x14ac:dyDescent="0.25">
      <c r="A8" t="s">
        <v>4</v>
      </c>
      <c r="B8" t="s">
        <v>12</v>
      </c>
      <c r="C8" s="1">
        <v>180</v>
      </c>
    </row>
    <row r="9" spans="1:3" x14ac:dyDescent="0.25">
      <c r="A9" t="s">
        <v>4</v>
      </c>
      <c r="B9" t="s">
        <v>13</v>
      </c>
      <c r="C9" s="1">
        <v>60</v>
      </c>
    </row>
    <row r="10" spans="1:3" x14ac:dyDescent="0.25">
      <c r="A10" t="s">
        <v>14</v>
      </c>
      <c r="B10" t="s">
        <v>15</v>
      </c>
      <c r="C10" s="1">
        <v>25</v>
      </c>
    </row>
    <row r="11" spans="1:3" x14ac:dyDescent="0.25">
      <c r="A11" t="s">
        <v>130</v>
      </c>
      <c r="B11" t="s">
        <v>131</v>
      </c>
      <c r="C11" s="4">
        <v>134.74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D369-250D-4AEF-86D7-82B874414297}">
  <dimension ref="A1:T99"/>
  <sheetViews>
    <sheetView tabSelected="1" workbookViewId="0">
      <selection activeCell="C6" sqref="C6"/>
    </sheetView>
  </sheetViews>
  <sheetFormatPr baseColWidth="10" defaultRowHeight="15" x14ac:dyDescent="0.25"/>
  <cols>
    <col min="1" max="1" width="22.42578125" bestFit="1" customWidth="1"/>
    <col min="2" max="2" width="13.28515625" customWidth="1"/>
    <col min="5" max="5" width="23.28515625" bestFit="1" customWidth="1"/>
    <col min="7" max="7" width="23.28515625" bestFit="1" customWidth="1"/>
    <col min="9" max="9" width="30" customWidth="1"/>
    <col min="10" max="10" width="24.7109375" bestFit="1" customWidth="1"/>
    <col min="11" max="11" width="13" bestFit="1" customWidth="1"/>
    <col min="12" max="12" width="16.28515625" bestFit="1" customWidth="1"/>
    <col min="13" max="13" width="17.140625" bestFit="1" customWidth="1"/>
    <col min="15" max="15" width="23.5703125" customWidth="1"/>
    <col min="16" max="16" width="24.85546875" bestFit="1" customWidth="1"/>
    <col min="17" max="17" width="14.140625" bestFit="1" customWidth="1"/>
    <col min="19" max="19" width="19.140625" bestFit="1" customWidth="1"/>
  </cols>
  <sheetData>
    <row r="1" spans="1:15" x14ac:dyDescent="0.25">
      <c r="B1" s="9" t="s">
        <v>20</v>
      </c>
      <c r="C1" s="9" t="s">
        <v>18</v>
      </c>
      <c r="D1" s="9" t="s">
        <v>19</v>
      </c>
      <c r="G1" s="9" t="s">
        <v>17</v>
      </c>
    </row>
    <row r="2" spans="1:15" x14ac:dyDescent="0.25">
      <c r="A2" t="s">
        <v>16</v>
      </c>
      <c r="C2" s="1">
        <v>6500</v>
      </c>
      <c r="D2" s="2">
        <f>C2*$G$2</f>
        <v>6874.4000000000005</v>
      </c>
      <c r="E2" s="9" t="s">
        <v>23</v>
      </c>
      <c r="F2" s="9" t="s">
        <v>19</v>
      </c>
      <c r="G2">
        <v>1.0576000000000001</v>
      </c>
    </row>
    <row r="3" spans="1:15" x14ac:dyDescent="0.25">
      <c r="A3" t="s">
        <v>21</v>
      </c>
      <c r="B3" s="3">
        <v>0.05</v>
      </c>
      <c r="C3" s="1">
        <f>$C$2*B3</f>
        <v>325</v>
      </c>
      <c r="D3" s="2">
        <f t="shared" ref="D3:D5" si="0">C3*$G$2</f>
        <v>343.72</v>
      </c>
      <c r="E3" s="1">
        <f>C2-C3</f>
        <v>6175</v>
      </c>
      <c r="F3" s="1">
        <f>E3*$G$2</f>
        <v>6530.68</v>
      </c>
    </row>
    <row r="4" spans="1:15" x14ac:dyDescent="0.25">
      <c r="A4" t="s">
        <v>22</v>
      </c>
      <c r="B4" s="3">
        <v>0.05</v>
      </c>
      <c r="C4" s="1">
        <f>$C$2*B4</f>
        <v>325</v>
      </c>
      <c r="D4" s="2">
        <f t="shared" si="0"/>
        <v>343.72</v>
      </c>
      <c r="E4" s="1">
        <f>E3-C4</f>
        <v>5850</v>
      </c>
      <c r="F4" s="1">
        <f>E4*$G$2</f>
        <v>6186.9600000000009</v>
      </c>
    </row>
    <row r="5" spans="1:15" x14ac:dyDescent="0.25">
      <c r="A5" t="s">
        <v>24</v>
      </c>
      <c r="B5" s="3">
        <v>0.2</v>
      </c>
      <c r="C5" s="1">
        <f>T54</f>
        <v>764.59999999999991</v>
      </c>
      <c r="D5" s="2">
        <f t="shared" si="0"/>
        <v>808.64095999999995</v>
      </c>
      <c r="E5" s="1">
        <f>E4-C5</f>
        <v>5085.3999999999996</v>
      </c>
      <c r="F5" s="1">
        <f>E5*$G$2</f>
        <v>5378.3190400000003</v>
      </c>
    </row>
    <row r="6" spans="1:15" x14ac:dyDescent="0.25">
      <c r="A6" t="s">
        <v>31</v>
      </c>
      <c r="B6" s="3"/>
      <c r="C6" s="4">
        <f>D6/$G$2</f>
        <v>2282.5264750378215</v>
      </c>
      <c r="D6" s="2">
        <f>N10</f>
        <v>2414</v>
      </c>
      <c r="E6" s="1">
        <f t="shared" ref="E6:E7" si="1">E5-C6</f>
        <v>2802.8735249621782</v>
      </c>
      <c r="F6" s="1">
        <f t="shared" ref="F6:F14" si="2">E6*$G$2</f>
        <v>2964.3190399999999</v>
      </c>
      <c r="J6" t="s">
        <v>26</v>
      </c>
    </row>
    <row r="7" spans="1:15" x14ac:dyDescent="0.25">
      <c r="A7" t="s">
        <v>25</v>
      </c>
      <c r="C7" s="4">
        <f>D7/$G$2</f>
        <v>1558.2450832072616</v>
      </c>
      <c r="D7" s="2">
        <v>1648</v>
      </c>
      <c r="E7" s="1">
        <f t="shared" si="1"/>
        <v>1244.6284417549166</v>
      </c>
      <c r="F7" s="1">
        <f t="shared" si="2"/>
        <v>1316.3190399999999</v>
      </c>
      <c r="K7" t="s">
        <v>27</v>
      </c>
      <c r="L7">
        <v>1000</v>
      </c>
      <c r="M7">
        <v>1500</v>
      </c>
      <c r="N7">
        <v>200</v>
      </c>
      <c r="O7">
        <v>500</v>
      </c>
    </row>
    <row r="8" spans="1:15" x14ac:dyDescent="0.25">
      <c r="A8" t="s">
        <v>126</v>
      </c>
      <c r="C8" s="4">
        <f>C7*0.19</f>
        <v>296.06656580937971</v>
      </c>
      <c r="D8" s="2">
        <f t="shared" ref="D8" si="3">C8*$G$2</f>
        <v>313.12</v>
      </c>
      <c r="E8" s="1">
        <f t="shared" ref="E8" si="4">E7-C8</f>
        <v>948.56187594553694</v>
      </c>
      <c r="F8" s="1">
        <f t="shared" ref="F8" si="5">E8*$G$2</f>
        <v>1003.19904</v>
      </c>
    </row>
    <row r="9" spans="1:15" x14ac:dyDescent="0.25">
      <c r="A9" t="s">
        <v>32</v>
      </c>
      <c r="C9" s="4">
        <f>D9/$G$2</f>
        <v>309.19062027231467</v>
      </c>
      <c r="D9" s="2">
        <f>L16</f>
        <v>327</v>
      </c>
      <c r="E9" s="1">
        <f>E8-C9</f>
        <v>639.37125567322232</v>
      </c>
      <c r="F9" s="1">
        <f t="shared" si="2"/>
        <v>676.19903999999997</v>
      </c>
      <c r="K9" t="s">
        <v>28</v>
      </c>
      <c r="L9" s="2">
        <v>2.2000000000000002</v>
      </c>
      <c r="M9" s="2">
        <v>2.08</v>
      </c>
      <c r="N9" s="2">
        <v>12.07</v>
      </c>
      <c r="O9" s="2">
        <v>5.53</v>
      </c>
    </row>
    <row r="10" spans="1:15" x14ac:dyDescent="0.25">
      <c r="A10" t="s">
        <v>34</v>
      </c>
      <c r="C10" s="4">
        <f>D10/$G$2</f>
        <v>784.79576399394864</v>
      </c>
      <c r="D10" s="2">
        <f>L23</f>
        <v>830.00000000000011</v>
      </c>
      <c r="E10" s="1">
        <f t="shared" ref="E10" si="6">E9-C10</f>
        <v>-145.42450832072632</v>
      </c>
      <c r="F10" s="1">
        <f t="shared" si="2"/>
        <v>-153.80096000000017</v>
      </c>
      <c r="K10" t="s">
        <v>29</v>
      </c>
      <c r="L10" s="2">
        <f>L7*L9</f>
        <v>2200</v>
      </c>
      <c r="M10" s="2">
        <f>M7*M9</f>
        <v>3120</v>
      </c>
      <c r="N10" s="2">
        <f t="shared" ref="N10:O10" si="7">N7*N9</f>
        <v>2414</v>
      </c>
      <c r="O10" s="2">
        <f t="shared" si="7"/>
        <v>2765</v>
      </c>
    </row>
    <row r="11" spans="1:15" x14ac:dyDescent="0.25">
      <c r="A11" t="s">
        <v>35</v>
      </c>
      <c r="C11" s="4">
        <f>D11/$G$2</f>
        <v>368.75945537065047</v>
      </c>
      <c r="D11" s="2">
        <v>390</v>
      </c>
      <c r="E11" s="1">
        <f t="shared" ref="E11:E14" si="8">E10-C11</f>
        <v>-514.18396369137679</v>
      </c>
      <c r="F11" s="1">
        <f t="shared" si="2"/>
        <v>-543.80096000000015</v>
      </c>
    </row>
    <row r="12" spans="1:15" x14ac:dyDescent="0.25">
      <c r="A12" t="s">
        <v>126</v>
      </c>
      <c r="C12" s="4">
        <f>C11*0.19</f>
        <v>70.064296520423596</v>
      </c>
      <c r="D12" s="2">
        <v>1905</v>
      </c>
      <c r="E12" s="1">
        <f>E11-C12</f>
        <v>-584.24826021180036</v>
      </c>
      <c r="F12" s="1">
        <f t="shared" ref="F12" si="9">E12*$G$2</f>
        <v>-617.90096000000017</v>
      </c>
    </row>
    <row r="13" spans="1:15" x14ac:dyDescent="0.25">
      <c r="A13" t="s">
        <v>36</v>
      </c>
      <c r="C13" s="4">
        <f>((K80+K64)*15)+(K81*20)</f>
        <v>945</v>
      </c>
      <c r="D13" s="2">
        <f t="shared" ref="D13" si="10">C13*$G$2</f>
        <v>999.43200000000013</v>
      </c>
      <c r="E13" s="1">
        <f>E12-C13</f>
        <v>-1529.2482602118002</v>
      </c>
      <c r="F13" s="1">
        <f t="shared" si="2"/>
        <v>-1617.3329600000002</v>
      </c>
      <c r="J13" t="s">
        <v>30</v>
      </c>
    </row>
    <row r="14" spans="1:15" x14ac:dyDescent="0.25">
      <c r="A14" t="s">
        <v>94</v>
      </c>
      <c r="B14" s="3">
        <v>0.1</v>
      </c>
      <c r="C14" s="4">
        <f>K69*10*0.1</f>
        <v>22</v>
      </c>
      <c r="D14" s="2">
        <f t="shared" ref="D14" si="11">C14*$G$2</f>
        <v>23.267200000000003</v>
      </c>
      <c r="E14" s="1">
        <f t="shared" si="8"/>
        <v>-1551.2482602118002</v>
      </c>
      <c r="F14" s="1">
        <f t="shared" si="2"/>
        <v>-1640.6001600000002</v>
      </c>
      <c r="K14" t="s">
        <v>27</v>
      </c>
      <c r="L14">
        <v>100</v>
      </c>
      <c r="M14">
        <v>1000</v>
      </c>
    </row>
    <row r="15" spans="1:15" x14ac:dyDescent="0.25">
      <c r="A15" t="s">
        <v>96</v>
      </c>
      <c r="C15" s="4">
        <v>200</v>
      </c>
      <c r="D15" s="2">
        <f>C15*$G$2</f>
        <v>211.52</v>
      </c>
      <c r="E15" s="1">
        <f t="shared" ref="E15" si="12">E14-C15</f>
        <v>-1751.2482602118002</v>
      </c>
      <c r="F15" s="1">
        <f t="shared" ref="F15" si="13">E15*$G$2</f>
        <v>-1852.1201600000002</v>
      </c>
      <c r="K15" t="s">
        <v>28</v>
      </c>
      <c r="L15" s="2">
        <v>3.27</v>
      </c>
      <c r="M15" s="2">
        <v>0.41</v>
      </c>
    </row>
    <row r="16" spans="1:15" x14ac:dyDescent="0.25">
      <c r="A16" t="s">
        <v>109</v>
      </c>
      <c r="C16" s="4">
        <v>100</v>
      </c>
      <c r="D16" s="2">
        <f>C16*$G$2</f>
        <v>105.76</v>
      </c>
      <c r="E16" s="1">
        <f t="shared" ref="E16" si="14">E15-C16</f>
        <v>-1851.2482602118002</v>
      </c>
      <c r="F16" s="1">
        <f t="shared" ref="F16" si="15">E16*$G$2</f>
        <v>-1957.8801600000002</v>
      </c>
      <c r="K16" t="s">
        <v>29</v>
      </c>
      <c r="L16" s="2">
        <f>L14*L15</f>
        <v>327</v>
      </c>
      <c r="M16" s="2">
        <f>M14*M15</f>
        <v>410</v>
      </c>
    </row>
    <row r="17" spans="1:17" x14ac:dyDescent="0.25">
      <c r="A17" t="s">
        <v>127</v>
      </c>
      <c r="C17" s="4"/>
      <c r="D17" s="2"/>
      <c r="E17" s="1"/>
      <c r="F17" s="1"/>
      <c r="L17" s="2"/>
      <c r="M17" s="2"/>
    </row>
    <row r="18" spans="1:17" x14ac:dyDescent="0.25">
      <c r="A18" t="s">
        <v>128</v>
      </c>
      <c r="C18" s="4"/>
      <c r="D18" s="2"/>
      <c r="E18" s="1"/>
      <c r="F18" s="1"/>
      <c r="L18" s="2"/>
      <c r="M18" s="2"/>
    </row>
    <row r="19" spans="1:17" x14ac:dyDescent="0.25">
      <c r="A19" t="s">
        <v>99</v>
      </c>
      <c r="B19" t="s">
        <v>129</v>
      </c>
      <c r="C19" t="s">
        <v>125</v>
      </c>
    </row>
    <row r="20" spans="1:17" x14ac:dyDescent="0.25">
      <c r="J20" t="s">
        <v>33</v>
      </c>
    </row>
    <row r="21" spans="1:17" x14ac:dyDescent="0.25">
      <c r="K21" t="s">
        <v>27</v>
      </c>
      <c r="L21">
        <v>100</v>
      </c>
    </row>
    <row r="22" spans="1:17" x14ac:dyDescent="0.25">
      <c r="K22" t="s">
        <v>28</v>
      </c>
      <c r="L22" s="2">
        <v>8.3000000000000007</v>
      </c>
      <c r="M22" s="2"/>
    </row>
    <row r="23" spans="1:17" x14ac:dyDescent="0.25">
      <c r="K23" t="s">
        <v>29</v>
      </c>
      <c r="L23" s="2">
        <f>L21*L22</f>
        <v>830.00000000000011</v>
      </c>
      <c r="M23" s="2"/>
    </row>
    <row r="29" spans="1:17" x14ac:dyDescent="0.25">
      <c r="J29" s="9" t="s">
        <v>69</v>
      </c>
      <c r="M29" s="9" t="s">
        <v>83</v>
      </c>
      <c r="N29" s="9" t="s">
        <v>84</v>
      </c>
      <c r="O29" s="9" t="s">
        <v>86</v>
      </c>
      <c r="P29" s="9" t="s">
        <v>89</v>
      </c>
      <c r="Q29" s="9" t="s">
        <v>92</v>
      </c>
    </row>
    <row r="30" spans="1:17" x14ac:dyDescent="0.25">
      <c r="J30" s="6" t="s">
        <v>61</v>
      </c>
      <c r="K30" s="7">
        <v>42</v>
      </c>
      <c r="M30" s="5">
        <v>17</v>
      </c>
      <c r="N30" s="5">
        <f>K30*M30</f>
        <v>714</v>
      </c>
      <c r="O30" t="s">
        <v>59</v>
      </c>
      <c r="Q30" s="5">
        <f>N30*0.2</f>
        <v>142.80000000000001</v>
      </c>
    </row>
    <row r="31" spans="1:17" x14ac:dyDescent="0.25">
      <c r="J31" s="6" t="s">
        <v>62</v>
      </c>
      <c r="K31" s="7">
        <v>22</v>
      </c>
      <c r="M31" s="5">
        <v>59</v>
      </c>
      <c r="N31" s="5">
        <f t="shared" ref="N31:N37" si="16">K31*M31</f>
        <v>1298</v>
      </c>
      <c r="O31" t="s">
        <v>59</v>
      </c>
      <c r="Q31" s="5">
        <f>N31*0.2</f>
        <v>259.60000000000002</v>
      </c>
    </row>
    <row r="32" spans="1:17" ht="30" x14ac:dyDescent="0.25">
      <c r="J32" s="6" t="s">
        <v>63</v>
      </c>
      <c r="K32" s="7">
        <v>19</v>
      </c>
      <c r="M32" s="5">
        <v>130</v>
      </c>
      <c r="N32" s="5">
        <f t="shared" si="16"/>
        <v>2470</v>
      </c>
      <c r="O32" t="s">
        <v>88</v>
      </c>
      <c r="P32" t="s">
        <v>90</v>
      </c>
      <c r="Q32" s="5">
        <f>($M$31*K32*0.2)+(18*K32*0.2)</f>
        <v>292.60000000000002</v>
      </c>
    </row>
    <row r="33" spans="10:17" ht="30" x14ac:dyDescent="0.25">
      <c r="J33" s="6" t="s">
        <v>64</v>
      </c>
      <c r="K33" s="7">
        <v>6</v>
      </c>
      <c r="M33" s="5">
        <v>1</v>
      </c>
      <c r="N33" s="5">
        <f t="shared" si="16"/>
        <v>6</v>
      </c>
      <c r="Q33" s="5"/>
    </row>
    <row r="34" spans="10:17" ht="30" x14ac:dyDescent="0.25">
      <c r="J34" s="6" t="s">
        <v>65</v>
      </c>
      <c r="K34" s="7">
        <v>6</v>
      </c>
      <c r="M34" s="5">
        <v>65</v>
      </c>
      <c r="N34" s="5">
        <f t="shared" si="16"/>
        <v>390</v>
      </c>
      <c r="O34" t="s">
        <v>87</v>
      </c>
      <c r="P34" t="s">
        <v>91</v>
      </c>
      <c r="Q34" s="5">
        <f>M30*0.2+M51*0.2</f>
        <v>8.6000000000000014</v>
      </c>
    </row>
    <row r="35" spans="10:17" ht="30" x14ac:dyDescent="0.25">
      <c r="J35" s="6" t="s">
        <v>66</v>
      </c>
      <c r="K35" s="7">
        <v>2</v>
      </c>
      <c r="M35" s="5">
        <v>232</v>
      </c>
      <c r="N35" s="5">
        <f t="shared" si="16"/>
        <v>464</v>
      </c>
      <c r="O35" t="s">
        <v>88</v>
      </c>
      <c r="P35" t="s">
        <v>90</v>
      </c>
      <c r="Q35" s="5">
        <f>($M$31*K35*0.2)+(18*K35*0.2)</f>
        <v>30.8</v>
      </c>
    </row>
    <row r="36" spans="10:17" x14ac:dyDescent="0.25">
      <c r="J36" s="6" t="s">
        <v>67</v>
      </c>
      <c r="K36" s="7">
        <v>1</v>
      </c>
      <c r="M36" s="5">
        <v>37</v>
      </c>
      <c r="N36" s="5">
        <f t="shared" si="16"/>
        <v>37</v>
      </c>
      <c r="O36" t="s">
        <v>59</v>
      </c>
      <c r="Q36" s="5">
        <f t="shared" ref="Q36" si="17">N36*0.2</f>
        <v>7.4</v>
      </c>
    </row>
    <row r="37" spans="10:17" ht="30" x14ac:dyDescent="0.25">
      <c r="J37" s="6" t="s">
        <v>68</v>
      </c>
      <c r="K37" s="7">
        <v>1</v>
      </c>
      <c r="M37" s="5">
        <v>204</v>
      </c>
      <c r="N37" s="5">
        <f t="shared" si="16"/>
        <v>204</v>
      </c>
      <c r="O37" t="s">
        <v>88</v>
      </c>
      <c r="P37" t="s">
        <v>90</v>
      </c>
      <c r="Q37" s="5">
        <f>($M$31*K37*0.2)+(18*K37*0.2)</f>
        <v>15.4</v>
      </c>
    </row>
    <row r="38" spans="10:17" x14ac:dyDescent="0.25">
      <c r="M38" s="5"/>
    </row>
    <row r="39" spans="10:17" x14ac:dyDescent="0.25">
      <c r="J39" s="10" t="s">
        <v>70</v>
      </c>
      <c r="M39" s="11" t="s">
        <v>83</v>
      </c>
      <c r="N39" s="9" t="s">
        <v>84</v>
      </c>
      <c r="O39" s="9" t="s">
        <v>85</v>
      </c>
      <c r="Q39" s="9" t="s">
        <v>92</v>
      </c>
    </row>
    <row r="40" spans="10:17" ht="30" x14ac:dyDescent="0.25">
      <c r="J40" s="6" t="s">
        <v>71</v>
      </c>
      <c r="K40" s="7">
        <v>11</v>
      </c>
      <c r="L40" s="8">
        <v>11</v>
      </c>
      <c r="M40" s="5">
        <v>15</v>
      </c>
      <c r="N40" s="5">
        <f>M40*L40</f>
        <v>165</v>
      </c>
    </row>
    <row r="41" spans="10:17" x14ac:dyDescent="0.25">
      <c r="J41" s="6" t="s">
        <v>72</v>
      </c>
      <c r="K41" s="7">
        <v>9</v>
      </c>
      <c r="L41" s="8">
        <v>9</v>
      </c>
      <c r="M41" s="5">
        <v>26</v>
      </c>
      <c r="N41" s="5">
        <f t="shared" ref="N41:N51" si="18">M41*L41</f>
        <v>234</v>
      </c>
    </row>
    <row r="42" spans="10:17" x14ac:dyDescent="0.25">
      <c r="J42" s="6" t="s">
        <v>73</v>
      </c>
      <c r="K42" s="7">
        <v>6</v>
      </c>
      <c r="L42" s="8">
        <v>6</v>
      </c>
      <c r="M42" s="5">
        <v>20</v>
      </c>
      <c r="N42" s="5">
        <f t="shared" si="18"/>
        <v>120</v>
      </c>
    </row>
    <row r="43" spans="10:17" x14ac:dyDescent="0.25">
      <c r="J43" s="6" t="s">
        <v>74</v>
      </c>
      <c r="K43" s="7">
        <v>2</v>
      </c>
      <c r="L43" s="8">
        <v>2</v>
      </c>
      <c r="M43" s="5">
        <v>18</v>
      </c>
      <c r="N43" s="5">
        <f t="shared" si="18"/>
        <v>36</v>
      </c>
    </row>
    <row r="44" spans="10:17" x14ac:dyDescent="0.25">
      <c r="J44" s="6" t="s">
        <v>75</v>
      </c>
      <c r="K44" s="7">
        <v>2</v>
      </c>
      <c r="L44" s="8">
        <v>2</v>
      </c>
      <c r="M44" s="5">
        <v>23</v>
      </c>
      <c r="N44" s="5">
        <f t="shared" si="18"/>
        <v>46</v>
      </c>
    </row>
    <row r="45" spans="10:17" x14ac:dyDescent="0.25">
      <c r="J45" s="6" t="s">
        <v>76</v>
      </c>
      <c r="K45" s="7">
        <v>2</v>
      </c>
      <c r="L45" s="8">
        <v>2</v>
      </c>
      <c r="M45" s="5">
        <v>23</v>
      </c>
      <c r="N45" s="5">
        <f t="shared" si="18"/>
        <v>46</v>
      </c>
    </row>
    <row r="46" spans="10:17" x14ac:dyDescent="0.25">
      <c r="J46" s="6" t="s">
        <v>77</v>
      </c>
      <c r="K46" s="7">
        <v>1</v>
      </c>
      <c r="L46" s="8">
        <v>1</v>
      </c>
      <c r="M46" s="5">
        <v>19</v>
      </c>
      <c r="N46" s="5">
        <f t="shared" si="18"/>
        <v>19</v>
      </c>
      <c r="O46" t="s">
        <v>59</v>
      </c>
      <c r="Q46" s="5">
        <f>N46*0.2</f>
        <v>3.8000000000000003</v>
      </c>
    </row>
    <row r="47" spans="10:17" x14ac:dyDescent="0.25">
      <c r="J47" s="6" t="s">
        <v>78</v>
      </c>
      <c r="K47" s="7">
        <v>1</v>
      </c>
      <c r="L47" s="8">
        <v>1</v>
      </c>
      <c r="M47" s="5">
        <v>18</v>
      </c>
      <c r="N47" s="5">
        <f t="shared" si="18"/>
        <v>18</v>
      </c>
      <c r="O47" t="s">
        <v>59</v>
      </c>
      <c r="Q47" s="5">
        <f>N47*0.2</f>
        <v>3.6</v>
      </c>
    </row>
    <row r="48" spans="10:17" x14ac:dyDescent="0.25">
      <c r="J48" s="6" t="s">
        <v>79</v>
      </c>
      <c r="K48" s="7">
        <v>1</v>
      </c>
      <c r="L48" s="8">
        <v>1</v>
      </c>
      <c r="M48" s="5">
        <v>60</v>
      </c>
      <c r="N48" s="5">
        <f t="shared" si="18"/>
        <v>60</v>
      </c>
    </row>
    <row r="49" spans="9:20" x14ac:dyDescent="0.25">
      <c r="J49" s="6" t="s">
        <v>80</v>
      </c>
      <c r="K49" s="7">
        <v>1</v>
      </c>
      <c r="L49" s="8">
        <v>1</v>
      </c>
      <c r="M49" s="5">
        <v>13</v>
      </c>
      <c r="N49" s="5">
        <f t="shared" si="18"/>
        <v>13</v>
      </c>
    </row>
    <row r="50" spans="9:20" x14ac:dyDescent="0.25">
      <c r="J50" s="6" t="s">
        <v>81</v>
      </c>
      <c r="K50" s="7">
        <v>0</v>
      </c>
      <c r="L50" s="8">
        <v>0</v>
      </c>
      <c r="M50" s="5">
        <v>55</v>
      </c>
      <c r="N50" s="5">
        <f t="shared" si="18"/>
        <v>0</v>
      </c>
    </row>
    <row r="51" spans="9:20" x14ac:dyDescent="0.25">
      <c r="J51" s="6" t="s">
        <v>82</v>
      </c>
      <c r="K51" s="7">
        <v>0</v>
      </c>
      <c r="L51" s="8">
        <v>0</v>
      </c>
      <c r="M51" s="5">
        <v>26</v>
      </c>
      <c r="N51" s="5">
        <f t="shared" si="18"/>
        <v>0</v>
      </c>
    </row>
    <row r="54" spans="9:20" x14ac:dyDescent="0.25">
      <c r="S54" s="12" t="s">
        <v>93</v>
      </c>
      <c r="T54" s="5">
        <f>SUM(Q30:Q37)+SUM(Q40:Q51)</f>
        <v>764.59999999999991</v>
      </c>
    </row>
    <row r="61" spans="9:20" x14ac:dyDescent="0.25">
      <c r="I61" s="9" t="s">
        <v>95</v>
      </c>
      <c r="J61" s="9" t="s">
        <v>57</v>
      </c>
      <c r="K61" s="9"/>
      <c r="L61" s="9" t="s">
        <v>60</v>
      </c>
      <c r="M61" s="9" t="s">
        <v>58</v>
      </c>
    </row>
    <row r="62" spans="9:20" x14ac:dyDescent="0.25">
      <c r="I62" t="s">
        <v>59</v>
      </c>
      <c r="J62" s="6" t="s">
        <v>37</v>
      </c>
      <c r="K62" s="7">
        <v>74</v>
      </c>
      <c r="M62" t="s">
        <v>59</v>
      </c>
    </row>
    <row r="63" spans="9:20" x14ac:dyDescent="0.25">
      <c r="I63" t="s">
        <v>59</v>
      </c>
      <c r="J63" s="6" t="s">
        <v>38</v>
      </c>
      <c r="K63" s="7">
        <v>99</v>
      </c>
    </row>
    <row r="64" spans="9:20" x14ac:dyDescent="0.25">
      <c r="I64" t="s">
        <v>59</v>
      </c>
      <c r="J64" s="6" t="s">
        <v>39</v>
      </c>
      <c r="K64" s="7">
        <v>44</v>
      </c>
    </row>
    <row r="65" spans="4:11" x14ac:dyDescent="0.25">
      <c r="I65" t="s">
        <v>108</v>
      </c>
      <c r="J65" s="6" t="s">
        <v>40</v>
      </c>
      <c r="K65" s="7">
        <v>23</v>
      </c>
    </row>
    <row r="66" spans="4:11" x14ac:dyDescent="0.25">
      <c r="H66" s="13" t="s">
        <v>107</v>
      </c>
      <c r="I66" s="13" t="s">
        <v>100</v>
      </c>
      <c r="J66" s="6" t="s">
        <v>41</v>
      </c>
      <c r="K66" s="7">
        <v>24</v>
      </c>
    </row>
    <row r="67" spans="4:11" x14ac:dyDescent="0.25">
      <c r="I67" t="s">
        <v>59</v>
      </c>
      <c r="J67" s="6" t="s">
        <v>42</v>
      </c>
      <c r="K67" s="7">
        <v>24</v>
      </c>
    </row>
    <row r="68" spans="4:11" x14ac:dyDescent="0.25">
      <c r="I68" t="s">
        <v>59</v>
      </c>
      <c r="J68" s="6" t="s">
        <v>43</v>
      </c>
      <c r="K68" s="7">
        <v>24</v>
      </c>
    </row>
    <row r="69" spans="4:11" x14ac:dyDescent="0.25">
      <c r="I69" t="s">
        <v>59</v>
      </c>
      <c r="J69" s="6" t="s">
        <v>44</v>
      </c>
      <c r="K69" s="7">
        <v>22</v>
      </c>
    </row>
    <row r="70" spans="4:11" x14ac:dyDescent="0.25">
      <c r="J70" s="6" t="s">
        <v>45</v>
      </c>
      <c r="K70" s="7">
        <v>22</v>
      </c>
    </row>
    <row r="71" spans="4:11" x14ac:dyDescent="0.25">
      <c r="J71" s="6" t="s">
        <v>46</v>
      </c>
      <c r="K71" s="7">
        <v>22</v>
      </c>
    </row>
    <row r="72" spans="4:11" x14ac:dyDescent="0.25">
      <c r="D72" t="s">
        <v>101</v>
      </c>
      <c r="I72" t="s">
        <v>59</v>
      </c>
      <c r="J72" s="6" t="s">
        <v>47</v>
      </c>
      <c r="K72" s="7">
        <v>2</v>
      </c>
    </row>
    <row r="73" spans="4:11" x14ac:dyDescent="0.25">
      <c r="I73" t="s">
        <v>59</v>
      </c>
      <c r="J73" s="6" t="s">
        <v>48</v>
      </c>
      <c r="K73" s="7">
        <v>6</v>
      </c>
    </row>
    <row r="74" spans="4:11" x14ac:dyDescent="0.25">
      <c r="I74" t="s">
        <v>98</v>
      </c>
      <c r="J74" s="6" t="s">
        <v>49</v>
      </c>
      <c r="K74" s="7">
        <v>7</v>
      </c>
    </row>
    <row r="75" spans="4:11" x14ac:dyDescent="0.25">
      <c r="I75" t="s">
        <v>59</v>
      </c>
      <c r="J75" s="6" t="s">
        <v>50</v>
      </c>
      <c r="K75" s="7">
        <v>6</v>
      </c>
    </row>
    <row r="76" spans="4:11" x14ac:dyDescent="0.25">
      <c r="D76" s="14">
        <v>45809</v>
      </c>
      <c r="E76" t="s">
        <v>102</v>
      </c>
      <c r="I76" t="s">
        <v>59</v>
      </c>
      <c r="J76" s="6" t="s">
        <v>51</v>
      </c>
      <c r="K76" s="7">
        <v>6</v>
      </c>
    </row>
    <row r="77" spans="4:11" x14ac:dyDescent="0.25">
      <c r="D77" s="14">
        <v>45870</v>
      </c>
      <c r="E77" t="s">
        <v>103</v>
      </c>
      <c r="I77" t="s">
        <v>97</v>
      </c>
      <c r="J77" s="6" t="s">
        <v>52</v>
      </c>
      <c r="K77" s="7">
        <v>5</v>
      </c>
    </row>
    <row r="78" spans="4:11" x14ac:dyDescent="0.25">
      <c r="D78" s="14">
        <v>45901</v>
      </c>
      <c r="E78" t="s">
        <v>104</v>
      </c>
      <c r="I78" t="s">
        <v>59</v>
      </c>
      <c r="J78" s="6" t="s">
        <v>53</v>
      </c>
      <c r="K78" s="7">
        <v>1</v>
      </c>
    </row>
    <row r="79" spans="4:11" x14ac:dyDescent="0.25">
      <c r="D79" s="14">
        <v>45931</v>
      </c>
      <c r="E79" t="s">
        <v>105</v>
      </c>
      <c r="I79" t="s">
        <v>59</v>
      </c>
      <c r="J79" s="6" t="s">
        <v>54</v>
      </c>
      <c r="K79" s="7">
        <v>9</v>
      </c>
    </row>
    <row r="80" spans="4:11" x14ac:dyDescent="0.25">
      <c r="D80" s="14">
        <v>45931</v>
      </c>
      <c r="E80" t="s">
        <v>106</v>
      </c>
      <c r="I80" t="s">
        <v>59</v>
      </c>
      <c r="J80" s="6" t="s">
        <v>55</v>
      </c>
      <c r="K80" s="7">
        <v>11</v>
      </c>
    </row>
    <row r="81" spans="9:12" x14ac:dyDescent="0.25">
      <c r="I81" t="s">
        <v>59</v>
      </c>
      <c r="J81" s="6" t="s">
        <v>56</v>
      </c>
      <c r="K81" s="7">
        <v>6</v>
      </c>
    </row>
    <row r="85" spans="9:12" x14ac:dyDescent="0.25">
      <c r="I85" s="6" t="s">
        <v>110</v>
      </c>
      <c r="J85" s="7">
        <v>34</v>
      </c>
      <c r="K85" s="15">
        <v>17</v>
      </c>
      <c r="L85" s="2">
        <f>J85*K85</f>
        <v>578</v>
      </c>
    </row>
    <row r="86" spans="9:12" x14ac:dyDescent="0.25">
      <c r="I86" s="6" t="s">
        <v>111</v>
      </c>
      <c r="J86" s="7">
        <v>33</v>
      </c>
      <c r="K86" s="15">
        <v>28</v>
      </c>
      <c r="L86" s="2">
        <f t="shared" ref="L86:L98" si="19">J86*K86</f>
        <v>924</v>
      </c>
    </row>
    <row r="87" spans="9:12" x14ac:dyDescent="0.25">
      <c r="I87" s="6" t="s">
        <v>112</v>
      </c>
      <c r="J87" s="7">
        <v>8</v>
      </c>
      <c r="K87" s="15">
        <v>17</v>
      </c>
      <c r="L87" s="2">
        <f t="shared" si="19"/>
        <v>136</v>
      </c>
    </row>
    <row r="88" spans="9:12" x14ac:dyDescent="0.25">
      <c r="I88" s="6" t="s">
        <v>113</v>
      </c>
      <c r="J88" s="7">
        <v>3</v>
      </c>
      <c r="K88" s="15">
        <v>35</v>
      </c>
      <c r="L88" s="2">
        <f t="shared" si="19"/>
        <v>105</v>
      </c>
    </row>
    <row r="89" spans="9:12" x14ac:dyDescent="0.25">
      <c r="I89" s="6" t="s">
        <v>114</v>
      </c>
      <c r="J89" s="7">
        <v>3</v>
      </c>
      <c r="K89" s="15">
        <v>17</v>
      </c>
      <c r="L89" s="2">
        <f t="shared" si="19"/>
        <v>51</v>
      </c>
    </row>
    <row r="90" spans="9:12" x14ac:dyDescent="0.25">
      <c r="I90" s="6" t="s">
        <v>115</v>
      </c>
      <c r="J90" s="7">
        <v>2</v>
      </c>
      <c r="K90" s="15">
        <v>17</v>
      </c>
      <c r="L90" s="2">
        <f t="shared" si="19"/>
        <v>34</v>
      </c>
    </row>
    <row r="91" spans="9:12" x14ac:dyDescent="0.25">
      <c r="I91" s="6" t="s">
        <v>116</v>
      </c>
      <c r="J91" s="7">
        <v>2</v>
      </c>
      <c r="K91" s="15">
        <v>28</v>
      </c>
      <c r="L91" s="2">
        <f t="shared" si="19"/>
        <v>56</v>
      </c>
    </row>
    <row r="92" spans="9:12" x14ac:dyDescent="0.25">
      <c r="I92" s="6" t="s">
        <v>117</v>
      </c>
      <c r="J92" s="7">
        <v>2</v>
      </c>
      <c r="K92" s="15">
        <v>17</v>
      </c>
      <c r="L92" s="2">
        <f t="shared" si="19"/>
        <v>34</v>
      </c>
    </row>
    <row r="93" spans="9:12" x14ac:dyDescent="0.25">
      <c r="I93" s="6" t="s">
        <v>118</v>
      </c>
      <c r="J93" s="7">
        <v>1</v>
      </c>
      <c r="K93" s="15">
        <v>17</v>
      </c>
      <c r="L93" s="2">
        <f t="shared" si="19"/>
        <v>17</v>
      </c>
    </row>
    <row r="94" spans="9:12" x14ac:dyDescent="0.25">
      <c r="I94" s="6" t="s">
        <v>119</v>
      </c>
      <c r="J94" s="7">
        <v>1</v>
      </c>
      <c r="K94" s="15">
        <v>17</v>
      </c>
      <c r="L94" s="2">
        <f t="shared" si="19"/>
        <v>17</v>
      </c>
    </row>
    <row r="95" spans="9:12" x14ac:dyDescent="0.25">
      <c r="I95" s="6" t="s">
        <v>120</v>
      </c>
      <c r="J95" s="7">
        <v>1</v>
      </c>
      <c r="K95" s="15">
        <v>17</v>
      </c>
      <c r="L95" s="2">
        <f t="shared" si="19"/>
        <v>17</v>
      </c>
    </row>
    <row r="96" spans="9:12" x14ac:dyDescent="0.25">
      <c r="I96" s="6" t="s">
        <v>121</v>
      </c>
      <c r="J96" s="7">
        <v>1</v>
      </c>
      <c r="K96" s="15">
        <v>17</v>
      </c>
      <c r="L96" s="2">
        <f t="shared" si="19"/>
        <v>17</v>
      </c>
    </row>
    <row r="97" spans="9:12" x14ac:dyDescent="0.25">
      <c r="I97" s="6" t="s">
        <v>122</v>
      </c>
      <c r="J97" s="7">
        <v>1</v>
      </c>
      <c r="K97" s="15">
        <v>40</v>
      </c>
      <c r="L97" s="2">
        <f t="shared" si="19"/>
        <v>40</v>
      </c>
    </row>
    <row r="98" spans="9:12" x14ac:dyDescent="0.25">
      <c r="I98" s="6" t="s">
        <v>123</v>
      </c>
      <c r="J98" s="7">
        <v>1</v>
      </c>
      <c r="K98" s="15">
        <v>40</v>
      </c>
      <c r="L98" s="2">
        <f t="shared" si="19"/>
        <v>40</v>
      </c>
    </row>
    <row r="99" spans="9:12" x14ac:dyDescent="0.25">
      <c r="I99" s="6" t="s">
        <v>124</v>
      </c>
      <c r="J99">
        <f>SUM(J85:J98)</f>
        <v>93</v>
      </c>
      <c r="K99" t="s">
        <v>124</v>
      </c>
      <c r="L99" s="2">
        <f>SUM(L85:L98)</f>
        <v>2066</v>
      </c>
    </row>
  </sheetData>
  <hyperlinks>
    <hyperlink ref="I66" r:id="rId1" xr:uid="{6CA15BB2-EBC9-4E0F-8710-944035C0B046}"/>
    <hyperlink ref="H66" r:id="rId2" xr:uid="{14E5461F-B364-472D-99A9-BC8D7BE79EDB}"/>
  </hyperlinks>
  <pageMargins left="0.7" right="0.7" top="0.78740157499999996" bottom="0.78740157499999996" header="0.3" footer="0.3"/>
  <pageSetup paperSize="9"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 Schubert</dc:creator>
  <cp:lastModifiedBy>Nicky Schubert</cp:lastModifiedBy>
  <dcterms:created xsi:type="dcterms:W3CDTF">2024-10-09T18:49:12Z</dcterms:created>
  <dcterms:modified xsi:type="dcterms:W3CDTF">2024-12-13T22:08:02Z</dcterms:modified>
</cp:coreProperties>
</file>