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5" i="1" l="1"/>
  <c r="D4" i="1" l="1"/>
  <c r="D5" i="1"/>
  <c r="D6" i="1"/>
  <c r="D7" i="1"/>
  <c r="D8" i="1"/>
  <c r="D9" i="1"/>
  <c r="D10" i="1"/>
  <c r="W79" i="1" s="1"/>
  <c r="W8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W42" i="1" l="1"/>
  <c r="W48" i="1" s="1"/>
  <c r="W77" i="1" l="1"/>
  <c r="E3" i="1"/>
  <c r="E4" i="1" l="1"/>
  <c r="C4" i="1"/>
  <c r="C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<sst xmlns="http://schemas.openxmlformats.org/spreadsheetml/2006/main" count="38" uniqueCount="32">
  <si>
    <t>t (hrs)</t>
  </si>
  <si>
    <t>Pwf (psia)</t>
  </si>
  <si>
    <t>stb/day</t>
  </si>
  <si>
    <t>Unit</t>
  </si>
  <si>
    <t>pi</t>
  </si>
  <si>
    <t>psi</t>
  </si>
  <si>
    <t>h</t>
  </si>
  <si>
    <t>ft</t>
  </si>
  <si>
    <t>porosity</t>
  </si>
  <si>
    <r>
      <t>C</t>
    </r>
    <r>
      <rPr>
        <sz val="8"/>
        <color theme="1"/>
        <rFont val="Calibri"/>
        <family val="2"/>
        <scheme val="minor"/>
      </rPr>
      <t>t</t>
    </r>
  </si>
  <si>
    <t>viscosity</t>
  </si>
  <si>
    <t>centipoise</t>
  </si>
  <si>
    <t>k</t>
  </si>
  <si>
    <t>t</t>
  </si>
  <si>
    <t>m</t>
  </si>
  <si>
    <t>md</t>
  </si>
  <si>
    <r>
      <rPr>
        <sz val="11"/>
        <color theme="1"/>
        <rFont val="Calibri"/>
        <family val="2"/>
      </rPr>
      <t>∆</t>
    </r>
    <r>
      <rPr>
        <sz val="9.35"/>
        <color theme="1"/>
        <rFont val="Calibri"/>
        <family val="2"/>
      </rPr>
      <t>P</t>
    </r>
  </si>
  <si>
    <t>t(dp/dt)}</t>
  </si>
  <si>
    <t>Stablization</t>
  </si>
  <si>
    <t>mD</t>
  </si>
  <si>
    <r>
      <rPr>
        <sz val="12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scheme val="minor"/>
      </rPr>
      <t>w</t>
    </r>
  </si>
  <si>
    <t>Bo</t>
  </si>
  <si>
    <t>psi^-1</t>
  </si>
  <si>
    <t>dp/dt</t>
  </si>
  <si>
    <r>
      <rPr>
        <sz val="12"/>
        <color theme="1"/>
        <rFont val="Calibri"/>
        <family val="2"/>
        <scheme val="minor"/>
      </rPr>
      <t>C</t>
    </r>
    <r>
      <rPr>
        <sz val="10"/>
        <color theme="1"/>
        <rFont val="Calibri"/>
        <family val="2"/>
        <scheme val="minor"/>
      </rPr>
      <t>s(wellbore str factor)</t>
    </r>
  </si>
  <si>
    <t>bbl/psi</t>
  </si>
  <si>
    <t>Q</t>
  </si>
  <si>
    <t>Parameters</t>
  </si>
  <si>
    <t>Value</t>
  </si>
  <si>
    <t>S (skin)</t>
  </si>
  <si>
    <t>hr</t>
  </si>
  <si>
    <t>Pwf at t=10.55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</si>
</sst>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35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Pwf</a:t>
            </a:r>
            <a:r>
              <a:rPr lang="en-US" baseline="0"/>
              <a:t> vs log(t)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290123572912618E-2"/>
          <c:y val="0.10083901872901899"/>
          <c:w val="0.85709060202081011"/>
          <c:h val="0.72577142596511546"/>
        </c:manualLayout>
      </c:layout>
      <c:scatterChart>
        <c:scatterStyle val="lineMarker"/>
        <c:varyColors val="0"/>
        <c:ser>
          <c:idx val="0"/>
          <c:order val="0"/>
          <c:tx>
            <c:v>Tr</c:v>
          </c:tx>
          <c:spPr>
            <a:ln w="19050">
              <a:noFill/>
            </a:ln>
          </c:spPr>
          <c:xVal>
            <c:numRef>
              <c:f>Sheet1!$A$3:$A$80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Sheet1!$B$3:$B$80</c:f>
              <c:numCache>
                <c:formatCode>General</c:formatCode>
                <c:ptCount val="78"/>
                <c:pt idx="0">
                  <c:v>6096.7846369260305</c:v>
                </c:pt>
                <c:pt idx="1">
                  <c:v>6091.5776911741759</c:v>
                </c:pt>
                <c:pt idx="2">
                  <c:v>6085.7378394062462</c:v>
                </c:pt>
                <c:pt idx="3">
                  <c:v>6079.1847976766294</c:v>
                </c:pt>
                <c:pt idx="4">
                  <c:v>6071.8584143703856</c:v>
                </c:pt>
                <c:pt idx="5">
                  <c:v>6063.6483242830973</c:v>
                </c:pt>
                <c:pt idx="6">
                  <c:v>6054.4643073534762</c:v>
                </c:pt>
                <c:pt idx="7">
                  <c:v>6044.196095774797</c:v>
                </c:pt>
                <c:pt idx="8">
                  <c:v>6032.7133861146149</c:v>
                </c:pt>
                <c:pt idx="9">
                  <c:v>6019.8859404167879</c:v>
                </c:pt>
                <c:pt idx="10">
                  <c:v>6005.5735421203208</c:v>
                </c:pt>
                <c:pt idx="11">
                  <c:v>5989.6059136048862</c:v>
                </c:pt>
                <c:pt idx="12">
                  <c:v>5971.8329287043198</c:v>
                </c:pt>
                <c:pt idx="13">
                  <c:v>5952.0543075510914</c:v>
                </c:pt>
                <c:pt idx="14">
                  <c:v>5930.0698115670575</c:v>
                </c:pt>
                <c:pt idx="15">
                  <c:v>5905.6691645946548</c:v>
                </c:pt>
                <c:pt idx="16">
                  <c:v>5878.6420332160596</c:v>
                </c:pt>
                <c:pt idx="17">
                  <c:v>5848.7277690121518</c:v>
                </c:pt>
                <c:pt idx="18">
                  <c:v>5815.7156520695653</c:v>
                </c:pt>
                <c:pt idx="19">
                  <c:v>5779.3343528751593</c:v>
                </c:pt>
                <c:pt idx="20">
                  <c:v>5739.3420475374369</c:v>
                </c:pt>
                <c:pt idx="21">
                  <c:v>5695.4960686194745</c:v>
                </c:pt>
                <c:pt idx="22">
                  <c:v>5647.5726846715115</c:v>
                </c:pt>
                <c:pt idx="23">
                  <c:v>5595.3366719681144</c:v>
                </c:pt>
                <c:pt idx="24">
                  <c:v>5538.6112156063155</c:v>
                </c:pt>
                <c:pt idx="25">
                  <c:v>5477.2575387766228</c:v>
                </c:pt>
                <c:pt idx="26">
                  <c:v>5411.1746593466569</c:v>
                </c:pt>
                <c:pt idx="27">
                  <c:v>5340.3595765561167</c:v>
                </c:pt>
                <c:pt idx="28">
                  <c:v>5264.8571868322479</c:v>
                </c:pt>
                <c:pt idx="29">
                  <c:v>5184.8411676707537</c:v>
                </c:pt>
                <c:pt idx="30">
                  <c:v>5100.5846935122372</c:v>
                </c:pt>
                <c:pt idx="31">
                  <c:v>5012.5019986649122</c:v>
                </c:pt>
                <c:pt idx="32">
                  <c:v>4921.1501146603032</c:v>
                </c:pt>
                <c:pt idx="33">
                  <c:v>4827.2308590848334</c:v>
                </c:pt>
                <c:pt idx="34">
                  <c:v>4731.6030263533967</c:v>
                </c:pt>
                <c:pt idx="35">
                  <c:v>4635.2437475462939</c:v>
                </c:pt>
                <c:pt idx="36">
                  <c:v>4539.2700598955653</c:v>
                </c:pt>
                <c:pt idx="37">
                  <c:v>4444.8683998805818</c:v>
                </c:pt>
                <c:pt idx="38">
                  <c:v>4353.2329644530801</c:v>
                </c:pt>
                <c:pt idx="39">
                  <c:v>4265.5539575272123</c:v>
                </c:pt>
                <c:pt idx="40">
                  <c:v>4182.9032634701343</c:v>
                </c:pt>
                <c:pt idx="41">
                  <c:v>4106.1705376583559</c:v>
                </c:pt>
                <c:pt idx="42">
                  <c:v>4036.0096755094937</c:v>
                </c:pt>
                <c:pt idx="43">
                  <c:v>3972.806301095728</c:v>
                </c:pt>
                <c:pt idx="44">
                  <c:v>3916.6051368421636</c:v>
                </c:pt>
                <c:pt idx="45">
                  <c:v>3867.1710475453906</c:v>
                </c:pt>
                <c:pt idx="46">
                  <c:v>3824.0098499971914</c:v>
                </c:pt>
                <c:pt idx="47">
                  <c:v>3786.4098903176327</c:v>
                </c:pt>
                <c:pt idx="48">
                  <c:v>3753.5450946801898</c:v>
                </c:pt>
                <c:pt idx="49">
                  <c:v>3724.5881809497614</c:v>
                </c:pt>
                <c:pt idx="50">
                  <c:v>3698.7213856128719</c:v>
                </c:pt>
                <c:pt idx="51">
                  <c:v>3675.2391133032079</c:v>
                </c:pt>
                <c:pt idx="52">
                  <c:v>3653.5481343468041</c:v>
                </c:pt>
                <c:pt idx="53">
                  <c:v>3633.2086168943251</c:v>
                </c:pt>
                <c:pt idx="54">
                  <c:v>3613.8830174587483</c:v>
                </c:pt>
                <c:pt idx="55">
                  <c:v>3595.3361000695672</c:v>
                </c:pt>
                <c:pt idx="56">
                  <c:v>3577.3837891017811</c:v>
                </c:pt>
                <c:pt idx="57">
                  <c:v>3559.9238546875476</c:v>
                </c:pt>
                <c:pt idx="58">
                  <c:v>3542.8643025705733</c:v>
                </c:pt>
                <c:pt idx="59">
                  <c:v>3526.1438302145184</c:v>
                </c:pt>
                <c:pt idx="60">
                  <c:v>3509.6909182527374</c:v>
                </c:pt>
                <c:pt idx="61">
                  <c:v>3493.4749605056754</c:v>
                </c:pt>
                <c:pt idx="62">
                  <c:v>3477.4653544894513</c:v>
                </c:pt>
                <c:pt idx="63">
                  <c:v>3461.6315038376747</c:v>
                </c:pt>
                <c:pt idx="64">
                  <c:v>3445.9428206627367</c:v>
                </c:pt>
                <c:pt idx="65">
                  <c:v>3430.3891648584636</c:v>
                </c:pt>
                <c:pt idx="66">
                  <c:v>3414.9399632701547</c:v>
                </c:pt>
                <c:pt idx="67">
                  <c:v>3399.6055186191247</c:v>
                </c:pt>
                <c:pt idx="68">
                  <c:v>3384.3450551817418</c:v>
                </c:pt>
                <c:pt idx="69">
                  <c:v>3369.16888100493</c:v>
                </c:pt>
                <c:pt idx="70">
                  <c:v>3354.0566645906911</c:v>
                </c:pt>
                <c:pt idx="71">
                  <c:v>3339.0085035075526</c:v>
                </c:pt>
                <c:pt idx="72">
                  <c:v>3324.0142876129057</c:v>
                </c:pt>
                <c:pt idx="73">
                  <c:v>3309.0639134908238</c:v>
                </c:pt>
                <c:pt idx="74">
                  <c:v>3294.157487050662</c:v>
                </c:pt>
                <c:pt idx="75">
                  <c:v>3279.2849139548098</c:v>
                </c:pt>
                <c:pt idx="76">
                  <c:v>3264.4463057072235</c:v>
                </c:pt>
                <c:pt idx="77">
                  <c:v>3259.9495140990689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2.7222044554807263E-2"/>
                  <c:y val="0.11922778360086314"/>
                </c:manualLayout>
              </c:layout>
              <c:numFmt formatCode="General" sourceLinked="0"/>
            </c:trendlineLbl>
          </c:trendline>
          <c:xVal>
            <c:numRef>
              <c:f>Sheet1!$A$58:$A$69</c:f>
              <c:numCache>
                <c:formatCode>General</c:formatCode>
                <c:ptCount val="12"/>
                <c:pt idx="0">
                  <c:v>5.85</c:v>
                </c:pt>
                <c:pt idx="1">
                  <c:v>6.58</c:v>
                </c:pt>
                <c:pt idx="2">
                  <c:v>7.4</c:v>
                </c:pt>
                <c:pt idx="3">
                  <c:v>8.33</c:v>
                </c:pt>
                <c:pt idx="4">
                  <c:v>9.3699999999999992</c:v>
                </c:pt>
                <c:pt idx="5">
                  <c:v>10.55</c:v>
                </c:pt>
                <c:pt idx="6">
                  <c:v>11.86</c:v>
                </c:pt>
                <c:pt idx="7">
                  <c:v>13.35</c:v>
                </c:pt>
                <c:pt idx="8">
                  <c:v>15.02</c:v>
                </c:pt>
                <c:pt idx="9">
                  <c:v>16.899999999999999</c:v>
                </c:pt>
                <c:pt idx="10">
                  <c:v>19.010000000000002</c:v>
                </c:pt>
                <c:pt idx="11">
                  <c:v>21.39</c:v>
                </c:pt>
              </c:numCache>
            </c:numRef>
          </c:xVal>
          <c:yVal>
            <c:numRef>
              <c:f>Sheet1!$B$58:$B$69</c:f>
              <c:numCache>
                <c:formatCode>General</c:formatCode>
                <c:ptCount val="12"/>
                <c:pt idx="0">
                  <c:v>3595.3361000695672</c:v>
                </c:pt>
                <c:pt idx="1">
                  <c:v>3577.3837891017811</c:v>
                </c:pt>
                <c:pt idx="2">
                  <c:v>3559.9238546875476</c:v>
                </c:pt>
                <c:pt idx="3">
                  <c:v>3542.8643025705733</c:v>
                </c:pt>
                <c:pt idx="4">
                  <c:v>3526.1438302145184</c:v>
                </c:pt>
                <c:pt idx="5">
                  <c:v>3509.6909182527374</c:v>
                </c:pt>
                <c:pt idx="6">
                  <c:v>3493.4749605056754</c:v>
                </c:pt>
                <c:pt idx="7">
                  <c:v>3477.4653544894513</c:v>
                </c:pt>
                <c:pt idx="8">
                  <c:v>3461.6315038376747</c:v>
                </c:pt>
                <c:pt idx="9">
                  <c:v>3445.9428206627367</c:v>
                </c:pt>
                <c:pt idx="10">
                  <c:v>3430.3891648584636</c:v>
                </c:pt>
                <c:pt idx="11">
                  <c:v>3414.9399632701547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24448"/>
        <c:axId val="234826368"/>
      </c:scatterChart>
      <c:valAx>
        <c:axId val="2348244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826368"/>
        <c:crosses val="autoZero"/>
        <c:crossBetween val="midCat"/>
      </c:valAx>
      <c:valAx>
        <c:axId val="23482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Pwf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787612522159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4824448"/>
        <c:crossesAt val="1.0000000000000002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ea typeface="Calibri"/>
                <a:cs typeface="Calibri"/>
              </a:rPr>
              <a:t>∆P, tdp/dt vs log(t)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488807504837094E-2"/>
          <c:y val="9.0557649090801218E-2"/>
          <c:w val="0.84250127982027201"/>
          <c:h val="0.820565594441795"/>
        </c:manualLayout>
      </c:layout>
      <c:scatterChart>
        <c:scatterStyle val="lineMarker"/>
        <c:varyColors val="0"/>
        <c:ser>
          <c:idx val="0"/>
          <c:order val="0"/>
          <c:tx>
            <c:v>tdp/dt</c:v>
          </c:tx>
          <c:spPr>
            <a:ln w="19050">
              <a:noFill/>
            </a:ln>
          </c:spPr>
          <c:xVal>
            <c:numRef>
              <c:f>Sheet1!$A$3:$A$80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Sheet1!$E$3:$E$79</c:f>
              <c:numCache>
                <c:formatCode>General</c:formatCode>
                <c:ptCount val="77"/>
                <c:pt idx="0">
                  <c:v>5.2153630739694563</c:v>
                </c:pt>
                <c:pt idx="1">
                  <c:v>9.9405327989951822</c:v>
                </c:pt>
                <c:pt idx="2">
                  <c:v>15.273458469970137</c:v>
                </c:pt>
                <c:pt idx="3">
                  <c:v>22.46757164440039</c:v>
                </c:pt>
                <c:pt idx="4">
                  <c:v>29.305533224975068</c:v>
                </c:pt>
                <c:pt idx="5">
                  <c:v>37.401521508757966</c:v>
                </c:pt>
                <c:pt idx="6">
                  <c:v>45.045416369093807</c:v>
                </c:pt>
                <c:pt idx="7">
                  <c:v>58.342111242495761</c:v>
                </c:pt>
                <c:pt idx="8">
                  <c:v>66.688044564903635</c:v>
                </c:pt>
                <c:pt idx="9">
                  <c:v>79.618628469271002</c:v>
                </c:pt>
                <c:pt idx="10">
                  <c:v>94.819638714094552</c:v>
                </c:pt>
                <c:pt idx="11">
                  <c:v>107.45782433360064</c:v>
                </c:pt>
                <c:pt idx="12">
                  <c:v>125.71135661376206</c:v>
                </c:pt>
                <c:pt idx="13">
                  <c:v>144.46992842358156</c:v>
                </c:pt>
                <c:pt idx="14">
                  <c:v>164.03816234240637</c:v>
                </c:pt>
                <c:pt idx="15">
                  <c:v>184.86591858752556</c:v>
                </c:pt>
                <c:pt idx="16">
                  <c:v>210.07452116998979</c:v>
                </c:pt>
                <c:pt idx="17">
                  <c:v>237.29287956343074</c:v>
                </c:pt>
                <c:pt idx="18">
                  <c:v>266.48335363292745</c:v>
                </c:pt>
                <c:pt idx="19">
                  <c:v>295.69481472900208</c:v>
                </c:pt>
                <c:pt idx="20">
                  <c:v>330.98393655695963</c:v>
                </c:pt>
                <c:pt idx="21">
                  <c:v>364.03216110039375</c:v>
                </c:pt>
                <c:pt idx="22">
                  <c:v>403.92566470425919</c:v>
                </c:pt>
                <c:pt idx="23">
                  <c:v>442.61314764011883</c:v>
                </c:pt>
                <c:pt idx="24">
                  <c:v>483.34116663307969</c:v>
                </c:pt>
                <c:pt idx="25">
                  <c:v>526.3499643810469</c:v>
                </c:pt>
                <c:pt idx="26">
                  <c:v>569.42443770494015</c:v>
                </c:pt>
                <c:pt idx="27">
                  <c:v>601.64033752938622</c:v>
                </c:pt>
                <c:pt idx="28">
                  <c:v>659.94681388270578</c:v>
                </c:pt>
                <c:pt idx="29">
                  <c:v>709.47536989858054</c:v>
                </c:pt>
                <c:pt idx="30">
                  <c:v>743.43947786926412</c:v>
                </c:pt>
                <c:pt idx="31">
                  <c:v>765.64188598059366</c:v>
                </c:pt>
                <c:pt idx="32">
                  <c:v>811.5446439479224</c:v>
                </c:pt>
                <c:pt idx="33">
                  <c:v>826.10610516382667</c:v>
                </c:pt>
                <c:pt idx="34">
                  <c:v>845.00230377233152</c:v>
                </c:pt>
                <c:pt idx="35">
                  <c:v>864.074188647298</c:v>
                </c:pt>
                <c:pt idx="36">
                  <c:v>845.93950400713697</c:v>
                </c:pt>
                <c:pt idx="37">
                  <c:v>841.14299628735307</c:v>
                </c:pt>
                <c:pt idx="38">
                  <c:v>815.34711295152067</c:v>
                </c:pt>
                <c:pt idx="39">
                  <c:v>781.14024352136721</c:v>
                </c:pt>
                <c:pt idx="40">
                  <c:v>739.38864142953571</c:v>
                </c:pt>
                <c:pt idx="41">
                  <c:v>686.29749966054578</c:v>
                </c:pt>
                <c:pt idx="42">
                  <c:v>626.47181166962844</c:v>
                </c:pt>
                <c:pt idx="43">
                  <c:v>566.83026293864498</c:v>
                </c:pt>
                <c:pt idx="44">
                  <c:v>503.60032013727715</c:v>
                </c:pt>
                <c:pt idx="45">
                  <c:v>443.67095143853754</c:v>
                </c:pt>
                <c:pt idx="46">
                  <c:v>387.49164021049933</c:v>
                </c:pt>
                <c:pt idx="47">
                  <c:v>329.72272334382228</c:v>
                </c:pt>
                <c:pt idx="48">
                  <c:v>300.47813154233546</c:v>
                </c:pt>
                <c:pt idx="49">
                  <c:v>260.61222357385543</c:v>
                </c:pt>
                <c:pt idx="50">
                  <c:v>232.80115803200516</c:v>
                </c:pt>
                <c:pt idx="51">
                  <c:v>209.04949739091174</c:v>
                </c:pt>
                <c:pt idx="52">
                  <c:v>193.80418154525984</c:v>
                </c:pt>
                <c:pt idx="53">
                  <c:v>184.25209927539771</c:v>
                </c:pt>
                <c:pt idx="54">
                  <c:v>173.26399493965411</c:v>
                </c:pt>
                <c:pt idx="55">
                  <c:v>166.92225650262995</c:v>
                </c:pt>
                <c:pt idx="56">
                  <c:v>161.81672077812721</c:v>
                </c:pt>
                <c:pt idx="57">
                  <c:v>157.56526178698456</c:v>
                </c:pt>
                <c:pt idx="58">
                  <c:v>152.80222487569526</c:v>
                </c:pt>
                <c:pt idx="59">
                  <c:v>150.6450249771483</c:v>
                </c:pt>
                <c:pt idx="60">
                  <c:v>147.10018745490581</c:v>
                </c:pt>
                <c:pt idx="61">
                  <c:v>146.81012128256165</c:v>
                </c:pt>
                <c:pt idx="62">
                  <c:v>143.44177202455816</c:v>
                </c:pt>
                <c:pt idx="63">
                  <c:v>142.40984238903292</c:v>
                </c:pt>
                <c:pt idx="64">
                  <c:v>141.03124768960211</c:v>
                </c:pt>
                <c:pt idx="65">
                  <c:v>140.13033025556027</c:v>
                </c:pt>
                <c:pt idx="66">
                  <c:v>138.84807645963272</c:v>
                </c:pt>
                <c:pt idx="67">
                  <c:v>138.18229899018078</c:v>
                </c:pt>
                <c:pt idx="68">
                  <c:v>137.24277250829061</c:v>
                </c:pt>
                <c:pt idx="69">
                  <c:v>136.72026736210685</c:v>
                </c:pt>
                <c:pt idx="70">
                  <c:v>135.89095389811678</c:v>
                </c:pt>
                <c:pt idx="71">
                  <c:v>135.2229859568734</c:v>
                </c:pt>
                <c:pt idx="72">
                  <c:v>134.91683472009058</c:v>
                </c:pt>
                <c:pt idx="73">
                  <c:v>134.58095081482981</c:v>
                </c:pt>
                <c:pt idx="74">
                  <c:v>134.13340119680012</c:v>
                </c:pt>
                <c:pt idx="75">
                  <c:v>133.87483799837807</c:v>
                </c:pt>
                <c:pt idx="76">
                  <c:v>133.52825323313743</c:v>
                </c:pt>
              </c:numCache>
            </c:numRef>
          </c:yVal>
          <c:smooth val="0"/>
        </c:ser>
        <c:ser>
          <c:idx val="1"/>
          <c:order val="1"/>
          <c:tx>
            <c:v>delta P</c:v>
          </c:tx>
          <c:spPr>
            <a:ln w="19050">
              <a:noFill/>
            </a:ln>
          </c:spPr>
          <c:xVal>
            <c:numRef>
              <c:f>Sheet1!$A$3:$A$80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Sheet1!$C$3:$C$80</c:f>
              <c:numCache>
                <c:formatCode>General</c:formatCode>
                <c:ptCount val="78"/>
                <c:pt idx="0">
                  <c:v>5.2153630739694563</c:v>
                </c:pt>
                <c:pt idx="1">
                  <c:v>10.422308825824075</c:v>
                </c:pt>
                <c:pt idx="2">
                  <c:v>16.262160593753833</c:v>
                </c:pt>
                <c:pt idx="3">
                  <c:v>22.815202323370613</c:v>
                </c:pt>
                <c:pt idx="4">
                  <c:v>30.141585629614383</c:v>
                </c:pt>
                <c:pt idx="5">
                  <c:v>38.351675716902719</c:v>
                </c:pt>
                <c:pt idx="6">
                  <c:v>47.535692646523785</c:v>
                </c:pt>
                <c:pt idx="7">
                  <c:v>57.803904225203041</c:v>
                </c:pt>
                <c:pt idx="8">
                  <c:v>69.286613885385123</c:v>
                </c:pt>
                <c:pt idx="9">
                  <c:v>82.114059583212111</c:v>
                </c:pt>
                <c:pt idx="10">
                  <c:v>96.426457879679219</c:v>
                </c:pt>
                <c:pt idx="11">
                  <c:v>112.39408639511385</c:v>
                </c:pt>
                <c:pt idx="12">
                  <c:v>130.16707129568022</c:v>
                </c:pt>
                <c:pt idx="13">
                  <c:v>149.94569244890863</c:v>
                </c:pt>
                <c:pt idx="14">
                  <c:v>171.93018843294249</c:v>
                </c:pt>
                <c:pt idx="15">
                  <c:v>196.33083540534517</c:v>
                </c:pt>
                <c:pt idx="16">
                  <c:v>223.35796678394036</c:v>
                </c:pt>
                <c:pt idx="17">
                  <c:v>253.27223098784816</c:v>
                </c:pt>
                <c:pt idx="18">
                  <c:v>286.28434793043471</c:v>
                </c:pt>
                <c:pt idx="19">
                  <c:v>322.66564712484069</c:v>
                </c:pt>
                <c:pt idx="20">
                  <c:v>362.65795246256312</c:v>
                </c:pt>
                <c:pt idx="21">
                  <c:v>406.5039313805255</c:v>
                </c:pt>
                <c:pt idx="22">
                  <c:v>454.42731532848848</c:v>
                </c:pt>
                <c:pt idx="23">
                  <c:v>506.66332803188561</c:v>
                </c:pt>
                <c:pt idx="24">
                  <c:v>563.38878439368455</c:v>
                </c:pt>
                <c:pt idx="25">
                  <c:v>624.74246122337718</c:v>
                </c:pt>
                <c:pt idx="26">
                  <c:v>690.82534065334312</c:v>
                </c:pt>
                <c:pt idx="27">
                  <c:v>761.64042344388326</c:v>
                </c:pt>
                <c:pt idx="28">
                  <c:v>837.14281316775214</c:v>
                </c:pt>
                <c:pt idx="29">
                  <c:v>917.15883232924625</c:v>
                </c:pt>
                <c:pt idx="30">
                  <c:v>1001.4153064877628</c:v>
                </c:pt>
                <c:pt idx="31">
                  <c:v>1089.4980013350878</c:v>
                </c:pt>
                <c:pt idx="32">
                  <c:v>1180.8498853396968</c:v>
                </c:pt>
                <c:pt idx="33">
                  <c:v>1274.7691409151666</c:v>
                </c:pt>
                <c:pt idx="34">
                  <c:v>1370.3969736466033</c:v>
                </c:pt>
                <c:pt idx="35">
                  <c:v>1466.7562524537061</c:v>
                </c:pt>
                <c:pt idx="36">
                  <c:v>1562.7299401044347</c:v>
                </c:pt>
                <c:pt idx="37">
                  <c:v>1657.1316001194182</c:v>
                </c:pt>
                <c:pt idx="38">
                  <c:v>1748.7670355469199</c:v>
                </c:pt>
                <c:pt idx="39">
                  <c:v>1836.4460424727877</c:v>
                </c:pt>
                <c:pt idx="40">
                  <c:v>1919.0967365298657</c:v>
                </c:pt>
                <c:pt idx="41">
                  <c:v>1995.8294623416441</c:v>
                </c:pt>
                <c:pt idx="42">
                  <c:v>2065.9903244905063</c:v>
                </c:pt>
                <c:pt idx="43">
                  <c:v>2129.193698904272</c:v>
                </c:pt>
                <c:pt idx="44">
                  <c:v>2185.3948631578364</c:v>
                </c:pt>
                <c:pt idx="45">
                  <c:v>2234.8289524546094</c:v>
                </c:pt>
                <c:pt idx="46">
                  <c:v>2277.9901500028086</c:v>
                </c:pt>
                <c:pt idx="47">
                  <c:v>2315.5901096823673</c:v>
                </c:pt>
                <c:pt idx="48">
                  <c:v>2348.4549053198102</c:v>
                </c:pt>
                <c:pt idx="49">
                  <c:v>2377.4118190502386</c:v>
                </c:pt>
                <c:pt idx="50">
                  <c:v>2403.2786143871281</c:v>
                </c:pt>
                <c:pt idx="51">
                  <c:v>2426.7608866967921</c:v>
                </c:pt>
                <c:pt idx="52">
                  <c:v>2448.4518656531959</c:v>
                </c:pt>
                <c:pt idx="53">
                  <c:v>2468.7913831056749</c:v>
                </c:pt>
                <c:pt idx="54">
                  <c:v>2488.1169825412517</c:v>
                </c:pt>
                <c:pt idx="55">
                  <c:v>2506.6638999304328</c:v>
                </c:pt>
                <c:pt idx="56">
                  <c:v>2524.6162108982189</c:v>
                </c:pt>
                <c:pt idx="57">
                  <c:v>2542.0761453124524</c:v>
                </c:pt>
                <c:pt idx="58">
                  <c:v>2559.1356974294267</c:v>
                </c:pt>
                <c:pt idx="59">
                  <c:v>2575.8561697854816</c:v>
                </c:pt>
                <c:pt idx="60">
                  <c:v>2592.3090817472626</c:v>
                </c:pt>
                <c:pt idx="61">
                  <c:v>2608.5250394943246</c:v>
                </c:pt>
                <c:pt idx="62">
                  <c:v>2624.5346455105487</c:v>
                </c:pt>
                <c:pt idx="63">
                  <c:v>2640.3684961623253</c:v>
                </c:pt>
                <c:pt idx="64">
                  <c:v>2656.0571793372633</c:v>
                </c:pt>
                <c:pt idx="65">
                  <c:v>2671.6108351415364</c:v>
                </c:pt>
                <c:pt idx="66">
                  <c:v>2687.0600367298453</c:v>
                </c:pt>
                <c:pt idx="67">
                  <c:v>2702.3944813808753</c:v>
                </c:pt>
                <c:pt idx="68">
                  <c:v>2717.6549448182582</c:v>
                </c:pt>
                <c:pt idx="69">
                  <c:v>2732.83111899507</c:v>
                </c:pt>
                <c:pt idx="70">
                  <c:v>2747.9433354093089</c:v>
                </c:pt>
                <c:pt idx="71">
                  <c:v>2762.9914964924474</c:v>
                </c:pt>
                <c:pt idx="72">
                  <c:v>2777.9857123870943</c:v>
                </c:pt>
                <c:pt idx="73">
                  <c:v>2792.9360865091762</c:v>
                </c:pt>
                <c:pt idx="74">
                  <c:v>2807.842512949338</c:v>
                </c:pt>
                <c:pt idx="75">
                  <c:v>2822.7150860451902</c:v>
                </c:pt>
                <c:pt idx="76">
                  <c:v>2837.5536942927765</c:v>
                </c:pt>
                <c:pt idx="77">
                  <c:v>2842.0504859009311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72192"/>
        <c:axId val="233768448"/>
      </c:scatterChart>
      <c:valAx>
        <c:axId val="234872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log(t)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768448"/>
        <c:crosses val="autoZero"/>
        <c:crossBetween val="midCat"/>
      </c:valAx>
      <c:valAx>
        <c:axId val="2337684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P`</a:t>
                </a:r>
                <a:r>
                  <a:rPr lang="en-US" baseline="0"/>
                  <a:t> &amp; dp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189555440772248E-2"/>
              <c:y val="0.47371887028223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34872192"/>
        <c:crossesAt val="1.0000000000000002E-3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7438366620086321"/>
          <c:y val="0.7461545792207207"/>
          <c:w val="0.17674475647019"/>
          <c:h val="7.3268784125776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454510</xdr:colOff>
      <xdr:row>1</xdr:row>
      <xdr:rowOff>52444</xdr:rowOff>
    </xdr:from>
    <xdr:to>
      <xdr:col>17</xdr:col>
      <xdr:colOff>336400</xdr:colOff>
      <xdr:row>12</xdr:row>
      <xdr:rowOff>143436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7128745-91C8-4B96-8042-A13F2DD66983}"/>
            </a:ext>
          </a:extLst>
        </xdr:cNvPr>
        <xdr:cNvSpPr txBox="1"/>
      </xdr:nvSpPr>
      <xdr:spPr>
        <a:xfrm>
          <a:off x="5026510" y="231738"/>
          <a:ext cx="5977890" cy="2063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drawdown test is perfomed in a well.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During the test, the well was produced at a stabilized rate of 500 stb/d for a period of 72 hrs. The initial reservoir pressure was 6102 psia. The recorded flowing bottomhole pressure versus time is given. 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𝐹𝑜𝑟𝑚𝑎𝑡𝑖𝑜𝑛 𝑡ℎ𝑖𝑐𝑘𝑛𝑒𝑠𝑠=70 𝑓𝑡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𝑃𝑜𝑟𝑜𝑠𝑖𝑡𝑦=10 %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𝑇𝑜𝑡𝑎𝑙 𝐶𝑜𝑚𝑝𝑟𝑒𝑠𝑠𝑖𝑏𝑖𝑙𝑖𝑡𝑦=17∗〖10〗^(−6)  〖𝑝𝑠𝑖〗^(−1)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𝑂𝑖𝑙 𝑓𝑜𝑟𝑚𝑎𝑡𝑖𝑜𝑛 𝑣𝑜𝑙𝑢𝑚𝑒 𝑓𝑎𝑐𝑡𝑜𝑟=1.136 𝑠𝑡𝑏/𝑑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𝑂𝑖𝑙 𝑣𝑖𝑠𝑐𝑜𝑠𝑖𝑡𝑦=0.8 𝑐𝑝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𝑊𝑒𝑙𝑙𝑏𝑜𝑟𝑒 𝑟𝑎𝑑𝑖𝑢𝑠=0.2 𝑓𝑡</a:t>
          </a:r>
          <a:endParaRPr lang="en-IN" sz="1200">
            <a:effectLst/>
          </a:endParaRPr>
        </a:p>
        <a:p>
          <a:endParaRPr lang="en-IN" sz="1200">
            <a:effectLst/>
          </a:endParaRPr>
        </a:p>
      </xdr:txBody>
    </xdr:sp>
    <xdr:clientData/>
  </xdr:twoCellAnchor>
  <xdr:twoCellAnchor>
    <xdr:from>
      <xdr:col>7</xdr:col>
      <xdr:colOff>332802</xdr:colOff>
      <xdr:row>29</xdr:row>
      <xdr:rowOff>37566</xdr:rowOff>
    </xdr:from>
    <xdr:to>
      <xdr:col>20</xdr:col>
      <xdr:colOff>62754</xdr:colOff>
      <xdr:row>54</xdr:row>
      <xdr:rowOff>71719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430306</xdr:colOff>
      <xdr:row>62</xdr:row>
      <xdr:rowOff>134471</xdr:rowOff>
    </xdr:from>
    <xdr:to>
      <xdr:col>20</xdr:col>
      <xdr:colOff>161365</xdr:colOff>
      <xdr:row>92</xdr:row>
      <xdr:rowOff>80682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475129</xdr:colOff>
      <xdr:row>92</xdr:row>
      <xdr:rowOff>71717</xdr:rowOff>
    </xdr:from>
    <xdr:to>
      <xdr:col>19</xdr:col>
      <xdr:colOff>322729</xdr:colOff>
      <xdr:row>92</xdr:row>
      <xdr:rowOff>71717</xdr:rowOff>
    </xdr:to>
    <xdr:cxnSp macro="">
      <xdr:nvCxnSpPr>
        <xdr:cNvPr id="12" name="Straight Connector 11"/>
        <xdr:cNvCxnSpPr/>
      </xdr:nvCxnSpPr>
      <xdr:spPr>
        <a:xfrm flipH="1">
          <a:off x="5656729" y="16566776"/>
          <a:ext cx="6553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466165</xdr:colOff>
      <xdr:row>76</xdr:row>
      <xdr:rowOff>152400</xdr:rowOff>
    </xdr:from>
    <xdr:to>
      <xdr:col>19</xdr:col>
      <xdr:colOff>26894</xdr:colOff>
      <xdr:row>76</xdr:row>
      <xdr:rowOff>161365</xdr:rowOff>
    </xdr:to>
    <xdr:cxnSp macro="">
      <xdr:nvCxnSpPr>
        <xdr:cNvPr id="5" name="Straight Connector 4"/>
        <xdr:cNvCxnSpPr/>
      </xdr:nvCxnSpPr>
      <xdr:spPr>
        <a:xfrm flipH="1">
          <a:off x="5647765" y="13778753"/>
          <a:ext cx="6266329" cy="8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206188</xdr:colOff>
      <xdr:row>75</xdr:row>
      <xdr:rowOff>134470</xdr:rowOff>
    </xdr:from>
    <xdr:ext cx="510987" cy="224118"/>
    <xdr:sp macro="" textlink="">
      <xdr:nvSpPr>
        <xdr:cNvPr id="9" name="TextBox 8"/>
        <xdr:cNvSpPr txBox="1"/>
      </xdr:nvSpPr>
      <xdr:spPr>
        <a:xfrm>
          <a:off x="5997388" y="13581529"/>
          <a:ext cx="510987" cy="224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134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3"/>
  <sheetViews>
    <sheetView tabSelected="1" topLeftCell="A71" zoomScale="85" zoomScaleNormal="85" workbookViewId="0">
      <selection activeCell="Z55" sqref="Z55"/>
    </sheetView>
  </sheetViews>
  <sheetFormatPr defaultRowHeight="14.4" x14ac:dyDescent="0.3"/>
  <cols>
    <col min="4" max="4" width="10.44140625" customWidth="1"/>
    <col min="22" max="22" width="17.33203125" customWidth="1"/>
    <col min="23" max="23" width="11" customWidth="1"/>
  </cols>
  <sheetData>
    <row r="1" spans="1:24" x14ac:dyDescent="0.3">
      <c r="A1" t="s">
        <v>0</v>
      </c>
      <c r="B1" s="1" t="s">
        <v>1</v>
      </c>
      <c r="C1" s="1" t="s">
        <v>16</v>
      </c>
      <c r="D1" s="1" t="s">
        <v>23</v>
      </c>
      <c r="E1" s="1" t="s">
        <v>17</v>
      </c>
    </row>
    <row r="2" spans="1:24" x14ac:dyDescent="0.3">
      <c r="A2">
        <v>0</v>
      </c>
      <c r="B2" s="1">
        <v>6102</v>
      </c>
      <c r="C2">
        <v>0</v>
      </c>
      <c r="V2" t="s">
        <v>27</v>
      </c>
      <c r="W2" t="s">
        <v>28</v>
      </c>
      <c r="X2" t="s">
        <v>3</v>
      </c>
    </row>
    <row r="3" spans="1:24" x14ac:dyDescent="0.3">
      <c r="A3">
        <v>1E-3</v>
      </c>
      <c r="B3">
        <v>6096.7846369260305</v>
      </c>
      <c r="C3" s="1">
        <f>$B$2-B3</f>
        <v>5.2153630739694563</v>
      </c>
      <c r="D3">
        <f t="shared" ref="D3:D34" si="0">-1*(B2-B3)/(A2-A3)</f>
        <v>5215.3630739694563</v>
      </c>
      <c r="E3">
        <f>(A3*(B2-B3)/(A3-A2))</f>
        <v>5.2153630739694563</v>
      </c>
      <c r="V3" t="s">
        <v>26</v>
      </c>
      <c r="W3">
        <v>500</v>
      </c>
      <c r="X3" t="s">
        <v>2</v>
      </c>
    </row>
    <row r="4" spans="1:24" x14ac:dyDescent="0.3">
      <c r="A4">
        <v>2.0999999999999999E-3</v>
      </c>
      <c r="B4">
        <v>6091.5776911741759</v>
      </c>
      <c r="C4" s="1">
        <f t="shared" ref="C4:C35" si="1">($B$2-B4)</f>
        <v>10.422308825824075</v>
      </c>
      <c r="D4">
        <f t="shared" si="0"/>
        <v>4733.5870471405633</v>
      </c>
      <c r="E4">
        <f t="shared" ref="E4:E35" si="2">A4*(B3-B4)/(A4-A3)</f>
        <v>9.9405327989951822</v>
      </c>
      <c r="V4" t="s">
        <v>4</v>
      </c>
      <c r="W4">
        <v>6102</v>
      </c>
      <c r="X4" t="s">
        <v>5</v>
      </c>
    </row>
    <row r="5" spans="1:24" x14ac:dyDescent="0.3">
      <c r="A5">
        <v>3.3999999999999998E-3</v>
      </c>
      <c r="B5">
        <v>6085.7378394062462</v>
      </c>
      <c r="C5" s="1">
        <f t="shared" si="1"/>
        <v>16.262160593753833</v>
      </c>
      <c r="D5">
        <f t="shared" si="0"/>
        <v>4492.1936676382757</v>
      </c>
      <c r="E5">
        <f t="shared" si="2"/>
        <v>15.273458469970137</v>
      </c>
      <c r="V5" t="s">
        <v>6</v>
      </c>
      <c r="W5">
        <v>70</v>
      </c>
      <c r="X5" t="s">
        <v>7</v>
      </c>
    </row>
    <row r="6" spans="1:24" x14ac:dyDescent="0.3">
      <c r="A6">
        <v>4.7999999999999996E-3</v>
      </c>
      <c r="B6">
        <v>6079.1847976766294</v>
      </c>
      <c r="C6" s="1">
        <f t="shared" si="1"/>
        <v>22.815202323370613</v>
      </c>
      <c r="D6">
        <f t="shared" si="0"/>
        <v>4680.7440925834153</v>
      </c>
      <c r="E6">
        <f t="shared" si="2"/>
        <v>22.46757164440039</v>
      </c>
      <c r="V6" t="s">
        <v>8</v>
      </c>
      <c r="W6">
        <v>0.1</v>
      </c>
    </row>
    <row r="7" spans="1:24" x14ac:dyDescent="0.3">
      <c r="A7">
        <v>6.4000000000000003E-3</v>
      </c>
      <c r="B7">
        <v>6071.8584143703856</v>
      </c>
      <c r="C7" s="1">
        <f t="shared" si="1"/>
        <v>30.141585629614383</v>
      </c>
      <c r="D7">
        <f t="shared" si="0"/>
        <v>4578.9895664023543</v>
      </c>
      <c r="E7">
        <f t="shared" si="2"/>
        <v>29.305533224975068</v>
      </c>
      <c r="V7" t="s">
        <v>9</v>
      </c>
      <c r="W7">
        <v>1.7E-5</v>
      </c>
      <c r="X7" t="s">
        <v>22</v>
      </c>
    </row>
    <row r="8" spans="1:24" x14ac:dyDescent="0.3">
      <c r="A8">
        <v>8.2000000000000007E-3</v>
      </c>
      <c r="B8">
        <v>6063.6483242830973</v>
      </c>
      <c r="C8" s="1">
        <f t="shared" si="1"/>
        <v>38.351675716902719</v>
      </c>
      <c r="D8">
        <f t="shared" si="0"/>
        <v>4561.1611596046296</v>
      </c>
      <c r="E8">
        <f t="shared" si="2"/>
        <v>37.401521508757966</v>
      </c>
      <c r="V8" t="s">
        <v>21</v>
      </c>
      <c r="W8">
        <v>1.1359999999999999</v>
      </c>
      <c r="X8" t="s">
        <v>2</v>
      </c>
    </row>
    <row r="9" spans="1:24" x14ac:dyDescent="0.3">
      <c r="A9">
        <v>1.03E-2</v>
      </c>
      <c r="B9">
        <v>6054.4643073534762</v>
      </c>
      <c r="C9" s="1">
        <f t="shared" si="1"/>
        <v>47.535692646523785</v>
      </c>
      <c r="D9">
        <f t="shared" si="0"/>
        <v>4373.3413950576514</v>
      </c>
      <c r="E9">
        <f t="shared" si="2"/>
        <v>45.045416369093807</v>
      </c>
      <c r="V9" t="s">
        <v>10</v>
      </c>
      <c r="W9">
        <v>0.8</v>
      </c>
      <c r="X9" t="s">
        <v>11</v>
      </c>
    </row>
    <row r="10" spans="1:24" ht="15.6" x14ac:dyDescent="0.3">
      <c r="A10">
        <v>1.2500000000000001E-2</v>
      </c>
      <c r="B10">
        <v>6044.196095774797</v>
      </c>
      <c r="C10" s="1">
        <f t="shared" si="1"/>
        <v>57.803904225203041</v>
      </c>
      <c r="D10">
        <f t="shared" si="0"/>
        <v>4667.3688993996611</v>
      </c>
      <c r="E10">
        <f t="shared" si="2"/>
        <v>58.342111242495761</v>
      </c>
      <c r="V10" t="s">
        <v>20</v>
      </c>
      <c r="W10">
        <v>0.2</v>
      </c>
      <c r="X10" t="s">
        <v>7</v>
      </c>
    </row>
    <row r="11" spans="1:24" x14ac:dyDescent="0.3">
      <c r="A11">
        <v>1.5100000000000001E-2</v>
      </c>
      <c r="B11">
        <v>6032.7133861146149</v>
      </c>
      <c r="C11" s="1">
        <f t="shared" si="1"/>
        <v>69.286613885385123</v>
      </c>
      <c r="D11">
        <f t="shared" si="0"/>
        <v>4416.4267923777234</v>
      </c>
      <c r="E11">
        <f t="shared" si="2"/>
        <v>66.688044564903635</v>
      </c>
    </row>
    <row r="12" spans="1:24" x14ac:dyDescent="0.3">
      <c r="A12">
        <v>1.7999999999999999E-2</v>
      </c>
      <c r="B12">
        <v>6019.8859404167879</v>
      </c>
      <c r="C12" s="1">
        <f t="shared" si="1"/>
        <v>82.114059583212111</v>
      </c>
      <c r="D12">
        <f t="shared" si="0"/>
        <v>4423.257137181723</v>
      </c>
      <c r="E12">
        <f t="shared" si="2"/>
        <v>79.618628469271002</v>
      </c>
    </row>
    <row r="13" spans="1:24" x14ac:dyDescent="0.3">
      <c r="A13">
        <v>2.12E-2</v>
      </c>
      <c r="B13">
        <v>6005.5735421203208</v>
      </c>
      <c r="C13" s="1">
        <f t="shared" si="1"/>
        <v>96.426457879679219</v>
      </c>
      <c r="D13">
        <f t="shared" si="0"/>
        <v>4472.6244676459692</v>
      </c>
      <c r="E13">
        <f t="shared" si="2"/>
        <v>94.819638714094552</v>
      </c>
    </row>
    <row r="14" spans="1:24" x14ac:dyDescent="0.3">
      <c r="A14">
        <v>2.4899999999999999E-2</v>
      </c>
      <c r="B14">
        <v>5989.6059136048862</v>
      </c>
      <c r="C14" s="1">
        <f t="shared" si="1"/>
        <v>112.39408639511385</v>
      </c>
      <c r="D14">
        <f t="shared" si="0"/>
        <v>4315.5752744417923</v>
      </c>
      <c r="E14">
        <f t="shared" si="2"/>
        <v>107.45782433360064</v>
      </c>
    </row>
    <row r="15" spans="1:24" x14ac:dyDescent="0.3">
      <c r="A15">
        <v>2.9000000000000001E-2</v>
      </c>
      <c r="B15">
        <v>5971.8329287043198</v>
      </c>
      <c r="C15" s="1">
        <f t="shared" si="1"/>
        <v>130.16707129568022</v>
      </c>
      <c r="D15">
        <f t="shared" si="0"/>
        <v>4334.8743659917945</v>
      </c>
      <c r="E15">
        <f t="shared" si="2"/>
        <v>125.71135661376206</v>
      </c>
    </row>
    <row r="16" spans="1:24" x14ac:dyDescent="0.3">
      <c r="A16">
        <v>3.3599999999999998E-2</v>
      </c>
      <c r="B16">
        <v>5952.0543075510914</v>
      </c>
      <c r="C16" s="1">
        <f t="shared" si="1"/>
        <v>149.94569244890863</v>
      </c>
      <c r="D16">
        <f t="shared" si="0"/>
        <v>4299.7002507018324</v>
      </c>
      <c r="E16">
        <f t="shared" si="2"/>
        <v>144.46992842358156</v>
      </c>
    </row>
    <row r="17" spans="1:5" x14ac:dyDescent="0.3">
      <c r="A17">
        <v>3.8800000000000001E-2</v>
      </c>
      <c r="B17">
        <v>5930.0698115670575</v>
      </c>
      <c r="C17" s="1">
        <f t="shared" si="1"/>
        <v>171.93018843294249</v>
      </c>
      <c r="D17">
        <f t="shared" si="0"/>
        <v>4227.7876892372769</v>
      </c>
      <c r="E17">
        <f t="shared" si="2"/>
        <v>164.03816234240637</v>
      </c>
    </row>
    <row r="18" spans="1:5" x14ac:dyDescent="0.3">
      <c r="A18">
        <v>4.4699999999999997E-2</v>
      </c>
      <c r="B18">
        <v>5905.6691645946548</v>
      </c>
      <c r="C18" s="1">
        <f t="shared" si="1"/>
        <v>196.33083540534517</v>
      </c>
      <c r="D18">
        <f t="shared" si="0"/>
        <v>4135.7028766784242</v>
      </c>
      <c r="E18">
        <f t="shared" si="2"/>
        <v>184.86591858752556</v>
      </c>
    </row>
    <row r="19" spans="1:5" x14ac:dyDescent="0.3">
      <c r="A19">
        <v>5.1299999999999998E-2</v>
      </c>
      <c r="B19">
        <v>5878.6420332160596</v>
      </c>
      <c r="C19" s="1">
        <f t="shared" si="1"/>
        <v>223.35796678394036</v>
      </c>
      <c r="D19">
        <f t="shared" si="0"/>
        <v>4095.0199058477542</v>
      </c>
      <c r="E19">
        <f t="shared" si="2"/>
        <v>210.07452116998979</v>
      </c>
    </row>
    <row r="20" spans="1:5" x14ac:dyDescent="0.3">
      <c r="A20">
        <v>5.8700000000000002E-2</v>
      </c>
      <c r="B20">
        <v>5848.7277690121518</v>
      </c>
      <c r="C20" s="1">
        <f t="shared" si="1"/>
        <v>253.27223098784816</v>
      </c>
      <c r="D20">
        <f t="shared" si="0"/>
        <v>4042.468135663215</v>
      </c>
      <c r="E20">
        <f t="shared" si="2"/>
        <v>237.29287956343074</v>
      </c>
    </row>
    <row r="21" spans="1:5" x14ac:dyDescent="0.3">
      <c r="A21">
        <v>6.7000000000000004E-2</v>
      </c>
      <c r="B21">
        <v>5815.7156520695653</v>
      </c>
      <c r="C21" s="1">
        <f t="shared" si="1"/>
        <v>286.28434793043471</v>
      </c>
      <c r="D21">
        <f t="shared" si="0"/>
        <v>3977.3634870586188</v>
      </c>
      <c r="E21">
        <f t="shared" si="2"/>
        <v>266.48335363292745</v>
      </c>
    </row>
    <row r="22" spans="1:5" x14ac:dyDescent="0.3">
      <c r="A22">
        <v>7.6399999999999996E-2</v>
      </c>
      <c r="B22">
        <v>5779.3343528751593</v>
      </c>
      <c r="C22" s="1">
        <f t="shared" si="1"/>
        <v>322.66564712484069</v>
      </c>
      <c r="D22">
        <f t="shared" si="0"/>
        <v>3870.3509781282996</v>
      </c>
      <c r="E22">
        <f t="shared" si="2"/>
        <v>295.69481472900208</v>
      </c>
    </row>
    <row r="23" spans="1:5" x14ac:dyDescent="0.3">
      <c r="A23">
        <v>8.6900000000000005E-2</v>
      </c>
      <c r="B23">
        <v>5739.3420475374369</v>
      </c>
      <c r="C23" s="1">
        <f t="shared" si="1"/>
        <v>362.65795246256312</v>
      </c>
      <c r="D23">
        <f t="shared" si="0"/>
        <v>3808.7909845449899</v>
      </c>
      <c r="E23">
        <f t="shared" si="2"/>
        <v>330.98393655695963</v>
      </c>
    </row>
    <row r="24" spans="1:5" x14ac:dyDescent="0.3">
      <c r="A24">
        <v>9.8799999999999999E-2</v>
      </c>
      <c r="B24">
        <v>5695.4960686194745</v>
      </c>
      <c r="C24" s="1">
        <f t="shared" si="1"/>
        <v>406.5039313805255</v>
      </c>
      <c r="D24">
        <f t="shared" si="0"/>
        <v>3684.5360435262528</v>
      </c>
      <c r="E24">
        <f t="shared" si="2"/>
        <v>364.03216110039375</v>
      </c>
    </row>
    <row r="25" spans="1:5" x14ac:dyDescent="0.3">
      <c r="A25">
        <v>0.11210000000000001</v>
      </c>
      <c r="B25">
        <v>5647.5726846715115</v>
      </c>
      <c r="C25" s="1">
        <f t="shared" si="1"/>
        <v>454.42731532848848</v>
      </c>
      <c r="D25">
        <f t="shared" si="0"/>
        <v>3603.2619509746582</v>
      </c>
      <c r="E25">
        <f t="shared" si="2"/>
        <v>403.92566470425919</v>
      </c>
    </row>
    <row r="26" spans="1:5" x14ac:dyDescent="0.3">
      <c r="A26">
        <v>0.12709999999999999</v>
      </c>
      <c r="B26">
        <v>5595.3366719681144</v>
      </c>
      <c r="C26" s="1">
        <f t="shared" si="1"/>
        <v>506.66332803188561</v>
      </c>
      <c r="D26">
        <f t="shared" si="0"/>
        <v>3482.4008468931456</v>
      </c>
      <c r="E26">
        <f t="shared" si="2"/>
        <v>442.61314764011883</v>
      </c>
    </row>
    <row r="27" spans="1:5" x14ac:dyDescent="0.3">
      <c r="A27">
        <v>0.14399999999999999</v>
      </c>
      <c r="B27">
        <v>5538.6112156063155</v>
      </c>
      <c r="C27" s="1">
        <f t="shared" si="1"/>
        <v>563.38878439368455</v>
      </c>
      <c r="D27">
        <f t="shared" si="0"/>
        <v>3356.5358793963869</v>
      </c>
      <c r="E27">
        <f t="shared" si="2"/>
        <v>483.34116663307969</v>
      </c>
    </row>
    <row r="28" spans="1:5" x14ac:dyDescent="0.3">
      <c r="A28">
        <v>0.16300000000000001</v>
      </c>
      <c r="B28">
        <v>5477.2575387766228</v>
      </c>
      <c r="C28" s="1">
        <f t="shared" si="1"/>
        <v>624.74246122337718</v>
      </c>
      <c r="D28">
        <f t="shared" si="0"/>
        <v>3229.1408857732936</v>
      </c>
      <c r="E28">
        <f t="shared" si="2"/>
        <v>526.3499643810469</v>
      </c>
    </row>
    <row r="29" spans="1:5" x14ac:dyDescent="0.3">
      <c r="A29">
        <v>0.18440000000000001</v>
      </c>
      <c r="B29">
        <v>5411.1746593466569</v>
      </c>
      <c r="C29" s="1">
        <f t="shared" si="1"/>
        <v>690.82534065334312</v>
      </c>
      <c r="D29">
        <f t="shared" si="0"/>
        <v>3087.9850200918663</v>
      </c>
      <c r="E29">
        <f t="shared" si="2"/>
        <v>569.42443770494015</v>
      </c>
    </row>
    <row r="30" spans="1:5" x14ac:dyDescent="0.3">
      <c r="A30">
        <v>0.20899999999999999</v>
      </c>
      <c r="B30">
        <v>5340.3595765561167</v>
      </c>
      <c r="C30" s="1">
        <f t="shared" si="1"/>
        <v>761.64042344388326</v>
      </c>
      <c r="D30">
        <f t="shared" si="0"/>
        <v>2878.6619020544795</v>
      </c>
      <c r="E30">
        <f t="shared" si="2"/>
        <v>601.64033752938622</v>
      </c>
    </row>
    <row r="31" spans="1:5" x14ac:dyDescent="0.3">
      <c r="A31">
        <v>0.23599999999999999</v>
      </c>
      <c r="B31">
        <v>5264.8571868322479</v>
      </c>
      <c r="C31" s="1">
        <f t="shared" si="1"/>
        <v>837.14281316775214</v>
      </c>
      <c r="D31">
        <f t="shared" si="0"/>
        <v>2796.3848045877367</v>
      </c>
      <c r="E31">
        <f t="shared" si="2"/>
        <v>659.94681388270578</v>
      </c>
    </row>
    <row r="32" spans="1:5" x14ac:dyDescent="0.3">
      <c r="A32">
        <v>0.26600000000000001</v>
      </c>
      <c r="B32">
        <v>5184.8411676707537</v>
      </c>
      <c r="C32" s="1">
        <f t="shared" si="1"/>
        <v>917.15883232924625</v>
      </c>
      <c r="D32">
        <f t="shared" si="0"/>
        <v>2667.2006387164679</v>
      </c>
      <c r="E32">
        <f t="shared" si="2"/>
        <v>709.47536989858054</v>
      </c>
    </row>
    <row r="33" spans="1:24" x14ac:dyDescent="0.3">
      <c r="A33">
        <v>0.3</v>
      </c>
      <c r="B33">
        <v>5100.5846935122372</v>
      </c>
      <c r="C33" s="1">
        <f t="shared" si="1"/>
        <v>1001.4153064877628</v>
      </c>
      <c r="D33">
        <f t="shared" si="0"/>
        <v>2478.1315928975473</v>
      </c>
      <c r="E33">
        <f t="shared" si="2"/>
        <v>743.43947786926412</v>
      </c>
    </row>
    <row r="34" spans="1:24" x14ac:dyDescent="0.3">
      <c r="A34">
        <v>0.33900000000000002</v>
      </c>
      <c r="B34">
        <v>5012.5019986649122</v>
      </c>
      <c r="C34" s="1">
        <f t="shared" si="1"/>
        <v>1089.4980013350878</v>
      </c>
      <c r="D34">
        <f t="shared" si="0"/>
        <v>2258.5306371108954</v>
      </c>
      <c r="E34">
        <f t="shared" si="2"/>
        <v>765.64188598059366</v>
      </c>
    </row>
    <row r="35" spans="1:24" x14ac:dyDescent="0.3">
      <c r="A35">
        <v>0.38200000000000001</v>
      </c>
      <c r="B35">
        <v>4921.1501146603032</v>
      </c>
      <c r="C35" s="1">
        <f t="shared" si="1"/>
        <v>1180.8498853396968</v>
      </c>
      <c r="D35">
        <f t="shared" ref="D35:D66" si="3">-1*(B34-B35)/(A34-A35)</f>
        <v>2124.4624187118384</v>
      </c>
      <c r="E35">
        <f t="shared" si="2"/>
        <v>811.5446439479224</v>
      </c>
    </row>
    <row r="36" spans="1:24" x14ac:dyDescent="0.3">
      <c r="A36">
        <v>0.43099999999999999</v>
      </c>
      <c r="B36">
        <v>4827.2308590848334</v>
      </c>
      <c r="C36" s="1">
        <f t="shared" ref="C36:C67" si="4">($B$2-B36)</f>
        <v>1274.7691409151666</v>
      </c>
      <c r="D36">
        <f t="shared" si="3"/>
        <v>1916.7195015402012</v>
      </c>
      <c r="E36">
        <f t="shared" ref="E36:E67" si="5">A36*(B35-B36)/(A36-A35)</f>
        <v>826.10610516382667</v>
      </c>
    </row>
    <row r="37" spans="1:24" x14ac:dyDescent="0.3">
      <c r="A37">
        <v>0.48599999999999999</v>
      </c>
      <c r="B37">
        <v>4731.6030263533967</v>
      </c>
      <c r="C37" s="1">
        <f t="shared" si="4"/>
        <v>1370.3969736466033</v>
      </c>
      <c r="D37">
        <f t="shared" si="3"/>
        <v>1738.6878678443036</v>
      </c>
      <c r="E37">
        <f t="shared" si="5"/>
        <v>845.00230377233152</v>
      </c>
    </row>
    <row r="38" spans="1:24" x14ac:dyDescent="0.3">
      <c r="A38">
        <v>0.54700000000000004</v>
      </c>
      <c r="B38">
        <v>4635.2437475462939</v>
      </c>
      <c r="C38" s="1">
        <f t="shared" si="4"/>
        <v>1466.7562524537061</v>
      </c>
      <c r="D38">
        <f t="shared" si="3"/>
        <v>1579.660308313159</v>
      </c>
      <c r="E38">
        <f t="shared" si="5"/>
        <v>864.074188647298</v>
      </c>
    </row>
    <row r="39" spans="1:24" x14ac:dyDescent="0.3">
      <c r="A39">
        <v>0.61699999999999999</v>
      </c>
      <c r="B39">
        <v>4539.2700598955653</v>
      </c>
      <c r="C39" s="1">
        <f t="shared" si="4"/>
        <v>1562.7299401044347</v>
      </c>
      <c r="D39">
        <f t="shared" si="3"/>
        <v>1371.0526807246954</v>
      </c>
      <c r="E39">
        <f t="shared" si="5"/>
        <v>845.93950400713697</v>
      </c>
    </row>
    <row r="40" spans="1:24" x14ac:dyDescent="0.3">
      <c r="A40">
        <v>0.69499999999999995</v>
      </c>
      <c r="B40">
        <v>4444.8683998805818</v>
      </c>
      <c r="C40" s="1">
        <f t="shared" si="4"/>
        <v>1657.1316001194182</v>
      </c>
      <c r="D40">
        <f t="shared" si="3"/>
        <v>1210.2776924997886</v>
      </c>
      <c r="E40">
        <f t="shared" si="5"/>
        <v>841.14299628735307</v>
      </c>
    </row>
    <row r="41" spans="1:24" x14ac:dyDescent="0.3">
      <c r="A41">
        <v>0.78300000000000003</v>
      </c>
      <c r="B41">
        <v>4353.2329644530801</v>
      </c>
      <c r="C41" s="1">
        <f t="shared" si="4"/>
        <v>1748.7670355469199</v>
      </c>
      <c r="D41">
        <f t="shared" si="3"/>
        <v>1041.31176622161</v>
      </c>
      <c r="E41">
        <f t="shared" si="5"/>
        <v>815.34711295152067</v>
      </c>
      <c r="V41" t="s">
        <v>14</v>
      </c>
      <c r="W41">
        <v>-138.6</v>
      </c>
    </row>
    <row r="42" spans="1:24" x14ac:dyDescent="0.3">
      <c r="A42">
        <v>0.88200000000000001</v>
      </c>
      <c r="B42">
        <v>4265.5539575272123</v>
      </c>
      <c r="C42" s="1">
        <f t="shared" si="4"/>
        <v>1836.4460424727877</v>
      </c>
      <c r="D42">
        <f t="shared" si="3"/>
        <v>885.64653460472471</v>
      </c>
      <c r="E42">
        <f t="shared" si="5"/>
        <v>781.14024352136721</v>
      </c>
      <c r="V42" t="s">
        <v>12</v>
      </c>
      <c r="W42">
        <f>-(70.6*W3*W9*W8)/(W41*W5)</f>
        <v>3.3066007008864147</v>
      </c>
      <c r="X42" t="s">
        <v>15</v>
      </c>
    </row>
    <row r="43" spans="1:24" x14ac:dyDescent="0.3">
      <c r="A43">
        <v>0.99299999999999999</v>
      </c>
      <c r="B43">
        <v>4182.9032634701343</v>
      </c>
      <c r="C43" s="1">
        <f t="shared" si="4"/>
        <v>1919.0967365298657</v>
      </c>
      <c r="D43">
        <f t="shared" si="3"/>
        <v>744.60084736106319</v>
      </c>
      <c r="E43">
        <f t="shared" si="5"/>
        <v>739.38864142953571</v>
      </c>
    </row>
    <row r="44" spans="1:24" x14ac:dyDescent="0.3">
      <c r="A44">
        <v>1.1180000000000001</v>
      </c>
      <c r="B44">
        <v>4106.1705376583559</v>
      </c>
      <c r="C44" s="1">
        <f t="shared" si="4"/>
        <v>1995.8294623416441</v>
      </c>
      <c r="D44">
        <f t="shared" si="3"/>
        <v>613.86180649422693</v>
      </c>
      <c r="E44">
        <f t="shared" si="5"/>
        <v>686.29749966054578</v>
      </c>
      <c r="V44" t="s">
        <v>13</v>
      </c>
      <c r="W44">
        <v>10.55</v>
      </c>
      <c r="X44" t="s">
        <v>30</v>
      </c>
    </row>
    <row r="45" spans="1:24" x14ac:dyDescent="0.3">
      <c r="A45">
        <v>1.2589999999999999</v>
      </c>
      <c r="B45">
        <v>4036.0096755094937</v>
      </c>
      <c r="C45" s="1">
        <f t="shared" si="4"/>
        <v>2065.9903244905063</v>
      </c>
      <c r="D45">
        <f t="shared" si="3"/>
        <v>497.59476701320767</v>
      </c>
      <c r="E45">
        <f t="shared" si="5"/>
        <v>626.47181166962844</v>
      </c>
      <c r="V45" t="s">
        <v>31</v>
      </c>
      <c r="W45">
        <f>B63</f>
        <v>3509.6909182527374</v>
      </c>
      <c r="X45" t="s">
        <v>5</v>
      </c>
    </row>
    <row r="46" spans="1:24" x14ac:dyDescent="0.3">
      <c r="A46">
        <v>1.417</v>
      </c>
      <c r="B46">
        <v>3972.806301095728</v>
      </c>
      <c r="C46" s="1">
        <f t="shared" si="4"/>
        <v>2129.193698904272</v>
      </c>
      <c r="D46">
        <f t="shared" si="3"/>
        <v>400.02135704914957</v>
      </c>
      <c r="E46">
        <f t="shared" si="5"/>
        <v>566.83026293864498</v>
      </c>
    </row>
    <row r="47" spans="1:24" x14ac:dyDescent="0.3">
      <c r="A47">
        <v>1.595</v>
      </c>
      <c r="B47">
        <v>3916.6051368421636</v>
      </c>
      <c r="C47" s="1">
        <f t="shared" si="4"/>
        <v>2185.3948631578364</v>
      </c>
      <c r="D47">
        <f t="shared" si="3"/>
        <v>315.73687782901391</v>
      </c>
      <c r="E47">
        <f t="shared" si="5"/>
        <v>503.60032013727715</v>
      </c>
    </row>
    <row r="48" spans="1:24" x14ac:dyDescent="0.3">
      <c r="A48">
        <v>1.7949999999999999</v>
      </c>
      <c r="B48">
        <v>3867.1710475453906</v>
      </c>
      <c r="C48" s="1">
        <f t="shared" si="4"/>
        <v>2234.8289524546094</v>
      </c>
      <c r="D48">
        <f t="shared" si="3"/>
        <v>247.17044648386496</v>
      </c>
      <c r="E48">
        <f t="shared" si="5"/>
        <v>443.67095143853754</v>
      </c>
      <c r="V48" t="s">
        <v>29</v>
      </c>
      <c r="W48">
        <f>(((W4-B63)/(-1*W41))-LN(A63)-LN(W42/(W6*W9*W7*W10*W10))+7.43)/2</f>
        <v>2.927290251113833</v>
      </c>
    </row>
    <row r="49" spans="1:5" x14ac:dyDescent="0.3">
      <c r="A49">
        <v>2.02</v>
      </c>
      <c r="B49">
        <v>3824.0098499971914</v>
      </c>
      <c r="C49" s="1">
        <f t="shared" si="4"/>
        <v>2277.9901500028086</v>
      </c>
      <c r="D49">
        <f t="shared" si="3"/>
        <v>191.82754465866302</v>
      </c>
      <c r="E49">
        <f t="shared" si="5"/>
        <v>387.49164021049933</v>
      </c>
    </row>
    <row r="50" spans="1:5" x14ac:dyDescent="0.3">
      <c r="A50">
        <v>2.2799999999999998</v>
      </c>
      <c r="B50">
        <v>3786.4098903176327</v>
      </c>
      <c r="C50" s="1">
        <f t="shared" si="4"/>
        <v>2315.5901096823673</v>
      </c>
      <c r="D50">
        <f t="shared" si="3"/>
        <v>144.61522953676416</v>
      </c>
      <c r="E50">
        <f t="shared" si="5"/>
        <v>329.72272334382228</v>
      </c>
    </row>
    <row r="51" spans="1:5" x14ac:dyDescent="0.3">
      <c r="A51">
        <v>2.56</v>
      </c>
      <c r="B51">
        <v>3753.5450946801898</v>
      </c>
      <c r="C51" s="1">
        <f t="shared" si="4"/>
        <v>2348.4549053198102</v>
      </c>
      <c r="D51">
        <f t="shared" si="3"/>
        <v>117.37427013372478</v>
      </c>
      <c r="E51">
        <f t="shared" si="5"/>
        <v>300.47813154233546</v>
      </c>
    </row>
    <row r="52" spans="1:5" x14ac:dyDescent="0.3">
      <c r="A52">
        <v>2.88</v>
      </c>
      <c r="B52">
        <v>3724.5881809497614</v>
      </c>
      <c r="C52" s="1">
        <f t="shared" si="4"/>
        <v>2377.4118190502386</v>
      </c>
      <c r="D52">
        <f t="shared" si="3"/>
        <v>90.490355407588694</v>
      </c>
      <c r="E52">
        <f t="shared" si="5"/>
        <v>260.61222357385543</v>
      </c>
    </row>
    <row r="53" spans="1:5" x14ac:dyDescent="0.3">
      <c r="A53">
        <v>3.24</v>
      </c>
      <c r="B53">
        <v>3698.7213856128719</v>
      </c>
      <c r="C53" s="1">
        <f t="shared" si="4"/>
        <v>2403.2786143871281</v>
      </c>
      <c r="D53">
        <f t="shared" si="3"/>
        <v>71.85220926913739</v>
      </c>
      <c r="E53">
        <f t="shared" si="5"/>
        <v>232.80115803200516</v>
      </c>
    </row>
    <row r="54" spans="1:5" x14ac:dyDescent="0.3">
      <c r="A54">
        <v>3.65</v>
      </c>
      <c r="B54">
        <v>3675.2391133032079</v>
      </c>
      <c r="C54" s="1">
        <f t="shared" si="4"/>
        <v>2426.7608866967921</v>
      </c>
      <c r="D54">
        <f t="shared" si="3"/>
        <v>57.273834901619651</v>
      </c>
      <c r="E54">
        <f t="shared" si="5"/>
        <v>209.04949739091174</v>
      </c>
    </row>
    <row r="55" spans="1:5" x14ac:dyDescent="0.3">
      <c r="A55">
        <v>4.1100000000000003</v>
      </c>
      <c r="B55">
        <v>3653.5481343468041</v>
      </c>
      <c r="C55" s="1">
        <f t="shared" si="4"/>
        <v>2448.4518656531959</v>
      </c>
      <c r="D55">
        <f t="shared" si="3"/>
        <v>47.154302079138645</v>
      </c>
      <c r="E55">
        <f t="shared" si="5"/>
        <v>193.80418154525984</v>
      </c>
    </row>
    <row r="56" spans="1:5" x14ac:dyDescent="0.3">
      <c r="A56">
        <v>4.62</v>
      </c>
      <c r="B56">
        <v>3633.2086168943251</v>
      </c>
      <c r="C56" s="1">
        <f t="shared" si="4"/>
        <v>2468.7913831056749</v>
      </c>
      <c r="D56">
        <f t="shared" si="3"/>
        <v>39.881406769566603</v>
      </c>
      <c r="E56">
        <f t="shared" si="5"/>
        <v>184.25209927539771</v>
      </c>
    </row>
    <row r="57" spans="1:5" x14ac:dyDescent="0.3">
      <c r="A57">
        <v>5.2</v>
      </c>
      <c r="B57">
        <v>3613.8830174587483</v>
      </c>
      <c r="C57" s="1">
        <f t="shared" si="4"/>
        <v>2488.1169825412517</v>
      </c>
      <c r="D57">
        <f t="shared" si="3"/>
        <v>33.319999026856557</v>
      </c>
      <c r="E57">
        <f t="shared" si="5"/>
        <v>173.26399493965411</v>
      </c>
    </row>
    <row r="58" spans="1:5" x14ac:dyDescent="0.3">
      <c r="A58">
        <v>5.85</v>
      </c>
      <c r="B58">
        <v>3595.3361000695672</v>
      </c>
      <c r="C58" s="1">
        <f t="shared" si="4"/>
        <v>2506.6638999304328</v>
      </c>
      <c r="D58">
        <f t="shared" si="3"/>
        <v>28.533719060278624</v>
      </c>
      <c r="E58">
        <f t="shared" si="5"/>
        <v>166.92225650262995</v>
      </c>
    </row>
    <row r="59" spans="1:5" x14ac:dyDescent="0.3">
      <c r="A59">
        <v>6.58</v>
      </c>
      <c r="B59">
        <v>3577.3837891017811</v>
      </c>
      <c r="C59" s="1">
        <f t="shared" si="4"/>
        <v>2524.6162108982189</v>
      </c>
      <c r="D59">
        <f t="shared" si="3"/>
        <v>24.592206805186507</v>
      </c>
      <c r="E59">
        <f t="shared" si="5"/>
        <v>161.81672077812721</v>
      </c>
    </row>
    <row r="60" spans="1:5" x14ac:dyDescent="0.3">
      <c r="A60">
        <v>7.4</v>
      </c>
      <c r="B60">
        <v>3559.9238546875476</v>
      </c>
      <c r="C60" s="1">
        <f t="shared" si="4"/>
        <v>2542.0761453124524</v>
      </c>
      <c r="D60">
        <f t="shared" si="3"/>
        <v>21.292602944187102</v>
      </c>
      <c r="E60">
        <f t="shared" si="5"/>
        <v>157.56526178698456</v>
      </c>
    </row>
    <row r="61" spans="1:5" x14ac:dyDescent="0.3">
      <c r="A61">
        <v>8.33</v>
      </c>
      <c r="B61">
        <v>3542.8643025705733</v>
      </c>
      <c r="C61" s="1">
        <f t="shared" si="4"/>
        <v>2559.1356974294267</v>
      </c>
      <c r="D61">
        <f t="shared" si="3"/>
        <v>18.343604426854171</v>
      </c>
      <c r="E61">
        <f t="shared" si="5"/>
        <v>152.80222487569526</v>
      </c>
    </row>
    <row r="62" spans="1:5" x14ac:dyDescent="0.3">
      <c r="A62">
        <v>9.3699999999999992</v>
      </c>
      <c r="B62">
        <v>3526.1438302145184</v>
      </c>
      <c r="C62" s="1">
        <f t="shared" si="4"/>
        <v>2575.8561697854816</v>
      </c>
      <c r="D62">
        <f t="shared" si="3"/>
        <v>16.077377265437388</v>
      </c>
      <c r="E62">
        <f t="shared" si="5"/>
        <v>150.6450249771483</v>
      </c>
    </row>
    <row r="63" spans="1:5" x14ac:dyDescent="0.3">
      <c r="A63">
        <v>10.55</v>
      </c>
      <c r="B63">
        <v>3509.6909182527374</v>
      </c>
      <c r="C63" s="1">
        <f t="shared" si="4"/>
        <v>2592.3090817472626</v>
      </c>
      <c r="D63">
        <f t="shared" si="3"/>
        <v>13.943145730322826</v>
      </c>
      <c r="E63">
        <f t="shared" si="5"/>
        <v>147.10018745490581</v>
      </c>
    </row>
    <row r="64" spans="1:5" x14ac:dyDescent="0.3">
      <c r="A64">
        <v>11.86</v>
      </c>
      <c r="B64">
        <v>3493.4749605056754</v>
      </c>
      <c r="C64" s="1">
        <f t="shared" si="4"/>
        <v>2608.5250394943246</v>
      </c>
      <c r="D64">
        <f t="shared" si="3"/>
        <v>12.378593700047356</v>
      </c>
      <c r="E64">
        <f t="shared" si="5"/>
        <v>146.81012128256165</v>
      </c>
    </row>
    <row r="65" spans="1:24" x14ac:dyDescent="0.3">
      <c r="A65">
        <v>13.35</v>
      </c>
      <c r="B65">
        <v>3477.4653544894513</v>
      </c>
      <c r="C65" s="1">
        <f t="shared" si="4"/>
        <v>2624.5346455105487</v>
      </c>
      <c r="D65">
        <f t="shared" si="3"/>
        <v>10.744702024311474</v>
      </c>
      <c r="E65">
        <f t="shared" si="5"/>
        <v>143.44177202455816</v>
      </c>
    </row>
    <row r="66" spans="1:24" x14ac:dyDescent="0.3">
      <c r="A66">
        <v>15.02</v>
      </c>
      <c r="B66">
        <v>3461.6315038376747</v>
      </c>
      <c r="C66" s="1">
        <f t="shared" si="4"/>
        <v>2640.3684961623253</v>
      </c>
      <c r="D66">
        <f t="shared" si="3"/>
        <v>9.4813476956746285</v>
      </c>
      <c r="E66">
        <f t="shared" si="5"/>
        <v>142.40984238903292</v>
      </c>
    </row>
    <row r="67" spans="1:24" x14ac:dyDescent="0.3">
      <c r="A67">
        <v>16.899999999999999</v>
      </c>
      <c r="B67">
        <v>3445.9428206627367</v>
      </c>
      <c r="C67" s="1">
        <f t="shared" si="4"/>
        <v>2656.0571793372633</v>
      </c>
      <c r="D67">
        <f t="shared" ref="D67:D80" si="6">-1*(B66-B67)/(A66-A67)</f>
        <v>8.3450442419882904</v>
      </c>
      <c r="E67">
        <f t="shared" si="5"/>
        <v>141.03124768960211</v>
      </c>
    </row>
    <row r="68" spans="1:24" x14ac:dyDescent="0.3">
      <c r="A68">
        <v>19.010000000000002</v>
      </c>
      <c r="B68">
        <v>3430.3891648584636</v>
      </c>
      <c r="C68" s="1">
        <f t="shared" ref="C68:C80" si="7">($B$2-B68)</f>
        <v>2671.6108351415364</v>
      </c>
      <c r="D68">
        <f t="shared" si="6"/>
        <v>7.3714008551057475</v>
      </c>
      <c r="E68">
        <f t="shared" ref="E68:E80" si="8">A68*(B67-B68)/(A68-A67)</f>
        <v>140.13033025556027</v>
      </c>
    </row>
    <row r="69" spans="1:24" x14ac:dyDescent="0.3">
      <c r="A69">
        <v>21.39</v>
      </c>
      <c r="B69">
        <v>3414.9399632701547</v>
      </c>
      <c r="C69" s="1">
        <f t="shared" si="7"/>
        <v>2687.0600367298453</v>
      </c>
      <c r="D69">
        <f t="shared" si="6"/>
        <v>6.4912611715583326</v>
      </c>
      <c r="E69">
        <f t="shared" si="8"/>
        <v>138.84807645963272</v>
      </c>
    </row>
    <row r="70" spans="1:24" x14ac:dyDescent="0.3">
      <c r="A70">
        <v>24.06</v>
      </c>
      <c r="B70">
        <v>3399.6055186191247</v>
      </c>
      <c r="C70" s="1">
        <f t="shared" si="7"/>
        <v>2702.3944813808753</v>
      </c>
      <c r="D70">
        <f t="shared" si="6"/>
        <v>5.7432376970149948</v>
      </c>
      <c r="E70">
        <f t="shared" si="8"/>
        <v>138.18229899018078</v>
      </c>
    </row>
    <row r="71" spans="1:24" x14ac:dyDescent="0.3">
      <c r="A71">
        <v>27.07</v>
      </c>
      <c r="B71">
        <v>3384.3450551817418</v>
      </c>
      <c r="C71" s="1">
        <f t="shared" si="7"/>
        <v>2717.6549448182582</v>
      </c>
      <c r="D71">
        <f t="shared" si="6"/>
        <v>5.0699214077684012</v>
      </c>
      <c r="E71">
        <f t="shared" si="8"/>
        <v>137.24277250829061</v>
      </c>
    </row>
    <row r="72" spans="1:24" x14ac:dyDescent="0.3">
      <c r="A72">
        <v>30.45</v>
      </c>
      <c r="B72">
        <v>3369.16888100493</v>
      </c>
      <c r="C72" s="1">
        <f t="shared" si="7"/>
        <v>2732.83111899507</v>
      </c>
      <c r="D72">
        <f t="shared" si="6"/>
        <v>4.4899923600035088</v>
      </c>
      <c r="E72">
        <f t="shared" si="8"/>
        <v>136.72026736210685</v>
      </c>
    </row>
    <row r="73" spans="1:24" x14ac:dyDescent="0.3">
      <c r="A73">
        <v>34.26</v>
      </c>
      <c r="B73">
        <v>3354.0566645906911</v>
      </c>
      <c r="C73" s="1">
        <f t="shared" si="7"/>
        <v>2747.9433354093089</v>
      </c>
      <c r="D73">
        <f t="shared" si="6"/>
        <v>3.9664610011125738</v>
      </c>
      <c r="E73">
        <f t="shared" si="8"/>
        <v>135.89095389811678</v>
      </c>
    </row>
    <row r="74" spans="1:24" x14ac:dyDescent="0.3">
      <c r="A74">
        <v>38.549999999999997</v>
      </c>
      <c r="B74">
        <v>3339.0085035075526</v>
      </c>
      <c r="C74" s="1">
        <f t="shared" si="7"/>
        <v>2762.9914964924474</v>
      </c>
      <c r="D74">
        <f t="shared" si="6"/>
        <v>3.5077298562094268</v>
      </c>
      <c r="E74">
        <f t="shared" si="8"/>
        <v>135.2229859568734</v>
      </c>
    </row>
    <row r="75" spans="1:24" x14ac:dyDescent="0.3">
      <c r="A75">
        <v>43.37</v>
      </c>
      <c r="B75">
        <v>3324.0142876129057</v>
      </c>
      <c r="C75" s="1">
        <f t="shared" si="7"/>
        <v>2777.9857123870943</v>
      </c>
      <c r="D75">
        <f t="shared" si="6"/>
        <v>3.1108331731632597</v>
      </c>
      <c r="E75">
        <f t="shared" si="8"/>
        <v>134.91683472009058</v>
      </c>
    </row>
    <row r="76" spans="1:24" x14ac:dyDescent="0.3">
      <c r="A76">
        <v>48.79</v>
      </c>
      <c r="B76">
        <v>3309.0639134908238</v>
      </c>
      <c r="C76" s="1">
        <f t="shared" si="7"/>
        <v>2792.9360865091762</v>
      </c>
      <c r="D76">
        <f t="shared" si="6"/>
        <v>2.7583716092402093</v>
      </c>
      <c r="E76">
        <f t="shared" si="8"/>
        <v>134.58095081482981</v>
      </c>
      <c r="V76" t="s">
        <v>18</v>
      </c>
      <c r="W76">
        <v>134</v>
      </c>
      <c r="X76" t="s">
        <v>5</v>
      </c>
    </row>
    <row r="77" spans="1:24" x14ac:dyDescent="0.3">
      <c r="A77">
        <v>54.89</v>
      </c>
      <c r="B77">
        <v>3294.157487050662</v>
      </c>
      <c r="C77" s="1">
        <f t="shared" si="7"/>
        <v>2807.842512949338</v>
      </c>
      <c r="D77">
        <f t="shared" si="6"/>
        <v>2.4436764656002938</v>
      </c>
      <c r="E77">
        <f t="shared" si="8"/>
        <v>134.13340119680012</v>
      </c>
      <c r="V77" t="s">
        <v>12</v>
      </c>
      <c r="W77">
        <f>(70.6*W3*W9*W8)/(W5*W76)</f>
        <v>3.420110874200426</v>
      </c>
      <c r="X77" t="s">
        <v>19</v>
      </c>
    </row>
    <row r="78" spans="1:24" x14ac:dyDescent="0.3">
      <c r="A78">
        <v>61.75</v>
      </c>
      <c r="B78">
        <v>3279.2849139548098</v>
      </c>
      <c r="C78" s="1">
        <f t="shared" si="7"/>
        <v>2822.7150860451902</v>
      </c>
      <c r="D78">
        <f t="shared" si="6"/>
        <v>2.1680135708239368</v>
      </c>
      <c r="E78">
        <f t="shared" si="8"/>
        <v>133.87483799837807</v>
      </c>
    </row>
    <row r="79" spans="1:24" x14ac:dyDescent="0.3">
      <c r="A79">
        <v>69.47</v>
      </c>
      <c r="B79">
        <v>3264.4463057072235</v>
      </c>
      <c r="C79" s="1">
        <f t="shared" si="7"/>
        <v>2837.5536942927765</v>
      </c>
      <c r="D79">
        <f t="shared" si="6"/>
        <v>1.9220995139360506</v>
      </c>
      <c r="E79">
        <f t="shared" si="8"/>
        <v>133.52825323313743</v>
      </c>
      <c r="V79" t="s">
        <v>23</v>
      </c>
      <c r="W79">
        <f>D10</f>
        <v>4667.3688993996611</v>
      </c>
    </row>
    <row r="80" spans="1:24" ht="15.6" x14ac:dyDescent="0.3">
      <c r="A80">
        <v>72</v>
      </c>
      <c r="B80">
        <v>3259.9495140990689</v>
      </c>
      <c r="C80" s="1">
        <f t="shared" si="7"/>
        <v>2842.0504859009311</v>
      </c>
      <c r="D80">
        <f t="shared" si="6"/>
        <v>1.7773879874128771</v>
      </c>
      <c r="E80">
        <f t="shared" si="8"/>
        <v>127.97193509372714</v>
      </c>
      <c r="V80" t="s">
        <v>24</v>
      </c>
      <c r="W80">
        <f>(W3*W8)/(24*W79)</f>
        <v>5.0706655455733931E-3</v>
      </c>
      <c r="X80" t="s">
        <v>25</v>
      </c>
    </row>
    <row r="603" spans="23:23" x14ac:dyDescent="0.3">
      <c r="W60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DELL</cp:lastModifiedBy>
  <dcterms:created xsi:type="dcterms:W3CDTF">2020-08-22T02:17:15Z</dcterms:created>
  <dcterms:modified xsi:type="dcterms:W3CDTF">2024-10-03T17:48:40Z</dcterms:modified>
</cp:coreProperties>
</file>