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20" windowWidth="19440" windowHeight="11505" tabRatio="886" activeTab="22"/>
  </bookViews>
  <sheets>
    <sheet name="98" sheetId="32" r:id="rId1"/>
    <sheet name="99" sheetId="27" r:id="rId2"/>
    <sheet name="00" sheetId="28" r:id="rId3"/>
    <sheet name="01" sheetId="4" r:id="rId4"/>
    <sheet name="02" sheetId="29" r:id="rId5"/>
    <sheet name="03" sheetId="6" r:id="rId6"/>
    <sheet name="04" sheetId="7" r:id="rId7"/>
    <sheet name="05" sheetId="8" r:id="rId8"/>
    <sheet name="06" sheetId="30" r:id="rId9"/>
    <sheet name="07" sheetId="10" r:id="rId10"/>
    <sheet name="08" sheetId="31" r:id="rId11"/>
    <sheet name="09" sheetId="12" r:id="rId12"/>
    <sheet name="10" sheetId="13" r:id="rId13"/>
    <sheet name="11" sheetId="19" r:id="rId14"/>
    <sheet name="12" sheetId="15" r:id="rId15"/>
    <sheet name="13" sheetId="20" r:id="rId16"/>
    <sheet name="14" sheetId="17" r:id="rId17"/>
    <sheet name="15" sheetId="18" r:id="rId18"/>
    <sheet name="16" sheetId="16" r:id="rId19"/>
    <sheet name="17" sheetId="23" r:id="rId20"/>
    <sheet name="18" sheetId="24" r:id="rId21"/>
    <sheet name="19" sheetId="33" r:id="rId22"/>
    <sheet name="trends" sheetId="26" r:id="rId23"/>
  </sheets>
  <definedNames>
    <definedName name="_xlnm._FilterDatabase" localSheetId="10" hidden="1">'08'!#REF!</definedName>
    <definedName name="_xlnm._FilterDatabase" localSheetId="12" hidden="1">'10'!#REF!</definedName>
    <definedName name="_xlnm._FilterDatabase" localSheetId="20" hidden="1">'18'!#REF!</definedName>
    <definedName name="_xlnm._FilterDatabase" localSheetId="0" hidden="1">'98'!$G$1:$G$136</definedName>
    <definedName name="_xlnm.Database" localSheetId="20">'18'!#REF!</definedName>
  </definedNames>
  <calcPr calcId="145621"/>
</workbook>
</file>

<file path=xl/calcChain.xml><?xml version="1.0" encoding="utf-8"?>
<calcChain xmlns="http://schemas.openxmlformats.org/spreadsheetml/2006/main">
  <c r="M49" i="10" l="1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22" i="10"/>
  <c r="I97" i="10"/>
  <c r="I96" i="10"/>
  <c r="I95" i="10"/>
  <c r="I94" i="10"/>
  <c r="I93" i="10"/>
  <c r="I92" i="10"/>
  <c r="I91" i="10"/>
  <c r="I90" i="10"/>
  <c r="I89" i="10"/>
  <c r="I88" i="10"/>
  <c r="I87" i="10"/>
  <c r="I86" i="10"/>
  <c r="I85" i="10"/>
  <c r="I84" i="10"/>
  <c r="I83" i="10"/>
  <c r="I82" i="10"/>
  <c r="I81" i="10"/>
  <c r="I80" i="10"/>
  <c r="I79" i="10"/>
  <c r="I78" i="10"/>
  <c r="I77" i="10"/>
  <c r="I76" i="10"/>
  <c r="I75" i="10"/>
  <c r="I74" i="10"/>
  <c r="I73" i="10"/>
  <c r="I72" i="10"/>
  <c r="I71" i="10"/>
  <c r="I70" i="10"/>
  <c r="I69" i="10"/>
  <c r="I68" i="10"/>
  <c r="I67" i="10"/>
  <c r="I66" i="10"/>
  <c r="I65" i="10"/>
  <c r="I64" i="10"/>
  <c r="I63" i="10"/>
  <c r="I62" i="10"/>
  <c r="I61" i="10"/>
  <c r="I60" i="10"/>
  <c r="I59" i="10"/>
  <c r="I58" i="10"/>
  <c r="I57" i="10"/>
  <c r="I56" i="10"/>
  <c r="I55" i="10"/>
  <c r="I54" i="10"/>
  <c r="I53" i="10"/>
  <c r="I52" i="10"/>
  <c r="I51" i="10"/>
  <c r="I50" i="10"/>
  <c r="L49" i="10"/>
  <c r="I49" i="10"/>
  <c r="I48" i="10"/>
  <c r="I47" i="10"/>
  <c r="I46" i="10"/>
  <c r="I45" i="10"/>
  <c r="I44" i="10"/>
  <c r="I43" i="10"/>
  <c r="I42" i="10"/>
  <c r="I41" i="10"/>
  <c r="I40" i="10"/>
  <c r="I39" i="10"/>
  <c r="I38" i="10"/>
  <c r="I37" i="10"/>
  <c r="I36" i="10"/>
  <c r="I35" i="10"/>
  <c r="I34" i="10"/>
  <c r="I33" i="10"/>
  <c r="I32" i="10"/>
  <c r="I31" i="10"/>
  <c r="I30" i="10"/>
  <c r="I29" i="10"/>
  <c r="I28" i="10"/>
  <c r="I27" i="10"/>
  <c r="I26" i="10"/>
  <c r="I25" i="10"/>
  <c r="I24" i="10"/>
  <c r="I23" i="10"/>
  <c r="I22" i="10"/>
  <c r="I21" i="10"/>
  <c r="I20" i="10"/>
  <c r="I19" i="10"/>
  <c r="I18" i="10"/>
  <c r="I17" i="10"/>
  <c r="I16" i="10"/>
  <c r="I15" i="10"/>
  <c r="I14" i="10"/>
  <c r="I13" i="10"/>
  <c r="I12" i="10"/>
  <c r="I11" i="10"/>
  <c r="I10" i="10"/>
  <c r="I9" i="10"/>
  <c r="I8" i="10"/>
  <c r="I7" i="10"/>
  <c r="I6" i="10"/>
  <c r="I5" i="10"/>
  <c r="I4" i="10"/>
  <c r="I3" i="10"/>
  <c r="I2" i="10"/>
  <c r="L1" i="10" l="1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22" i="15"/>
  <c r="I97" i="15" l="1"/>
  <c r="I96" i="15"/>
  <c r="I95" i="15"/>
  <c r="I94" i="15"/>
  <c r="I93" i="15"/>
  <c r="I92" i="15"/>
  <c r="I91" i="15"/>
  <c r="I90" i="15"/>
  <c r="I89" i="15"/>
  <c r="I88" i="15"/>
  <c r="I87" i="15"/>
  <c r="I86" i="15"/>
  <c r="I85" i="15"/>
  <c r="I84" i="15"/>
  <c r="I83" i="15"/>
  <c r="I82" i="15"/>
  <c r="I81" i="15"/>
  <c r="I80" i="15"/>
  <c r="I79" i="15"/>
  <c r="I78" i="15"/>
  <c r="I77" i="15"/>
  <c r="I76" i="15"/>
  <c r="I75" i="15"/>
  <c r="I74" i="15"/>
  <c r="I73" i="15"/>
  <c r="I72" i="15"/>
  <c r="I71" i="15"/>
  <c r="I70" i="15"/>
  <c r="I69" i="15"/>
  <c r="I68" i="15"/>
  <c r="I67" i="15"/>
  <c r="I66" i="15"/>
  <c r="I65" i="15"/>
  <c r="I64" i="15"/>
  <c r="I63" i="15"/>
  <c r="I62" i="15"/>
  <c r="I61" i="15"/>
  <c r="I60" i="15"/>
  <c r="I59" i="15"/>
  <c r="I58" i="15"/>
  <c r="I57" i="15"/>
  <c r="I56" i="15"/>
  <c r="I55" i="15"/>
  <c r="I54" i="15"/>
  <c r="I53" i="15"/>
  <c r="I52" i="15"/>
  <c r="I51" i="15"/>
  <c r="I50" i="15"/>
  <c r="L49" i="15"/>
  <c r="I49" i="15"/>
  <c r="I48" i="15"/>
  <c r="I47" i="15"/>
  <c r="I46" i="15"/>
  <c r="I45" i="15"/>
  <c r="I44" i="15"/>
  <c r="I43" i="15"/>
  <c r="I42" i="15"/>
  <c r="I41" i="15"/>
  <c r="I40" i="15"/>
  <c r="I39" i="15"/>
  <c r="I38" i="15"/>
  <c r="I37" i="15"/>
  <c r="I36" i="15"/>
  <c r="I35" i="15"/>
  <c r="I34" i="15"/>
  <c r="I33" i="15"/>
  <c r="I32" i="15"/>
  <c r="I31" i="15"/>
  <c r="I30" i="15"/>
  <c r="I29" i="15"/>
  <c r="I28" i="15"/>
  <c r="I27" i="15"/>
  <c r="I26" i="15"/>
  <c r="I25" i="15"/>
  <c r="I24" i="15"/>
  <c r="I23" i="15"/>
  <c r="M49" i="15"/>
  <c r="I22" i="15"/>
  <c r="I21" i="15"/>
  <c r="I20" i="15"/>
  <c r="I19" i="15"/>
  <c r="I18" i="15"/>
  <c r="I17" i="15"/>
  <c r="I16" i="15"/>
  <c r="I15" i="15"/>
  <c r="I14" i="15"/>
  <c r="I13" i="15"/>
  <c r="I12" i="15"/>
  <c r="I11" i="15"/>
  <c r="I10" i="15"/>
  <c r="I9" i="15"/>
  <c r="I8" i="15"/>
  <c r="I7" i="15"/>
  <c r="I6" i="15"/>
  <c r="I5" i="15"/>
  <c r="I4" i="15"/>
  <c r="I3" i="15"/>
  <c r="I2" i="15"/>
  <c r="L1" i="15" s="1"/>
  <c r="M23" i="18" l="1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M22" i="18"/>
  <c r="I97" i="18"/>
  <c r="I96" i="18"/>
  <c r="I95" i="18"/>
  <c r="I94" i="18"/>
  <c r="I93" i="18"/>
  <c r="I92" i="18"/>
  <c r="I91" i="18"/>
  <c r="I90" i="18"/>
  <c r="I89" i="18"/>
  <c r="I88" i="18"/>
  <c r="I87" i="18"/>
  <c r="I86" i="18"/>
  <c r="I85" i="18"/>
  <c r="I84" i="18"/>
  <c r="I83" i="18"/>
  <c r="I82" i="18"/>
  <c r="I81" i="18"/>
  <c r="I80" i="18"/>
  <c r="I79" i="18"/>
  <c r="I78" i="18"/>
  <c r="I77" i="18"/>
  <c r="I76" i="18"/>
  <c r="I75" i="18"/>
  <c r="I74" i="18"/>
  <c r="I73" i="18"/>
  <c r="I72" i="18"/>
  <c r="I71" i="18"/>
  <c r="I70" i="18"/>
  <c r="I69" i="18"/>
  <c r="I68" i="18"/>
  <c r="I67" i="18"/>
  <c r="I66" i="18"/>
  <c r="I65" i="18"/>
  <c r="I64" i="18"/>
  <c r="I63" i="18"/>
  <c r="I62" i="18"/>
  <c r="I61" i="18"/>
  <c r="I60" i="18"/>
  <c r="I59" i="18"/>
  <c r="I58" i="18"/>
  <c r="I57" i="18"/>
  <c r="I56" i="18"/>
  <c r="I55" i="18"/>
  <c r="I54" i="18"/>
  <c r="I53" i="18"/>
  <c r="I52" i="18"/>
  <c r="I51" i="18"/>
  <c r="I50" i="18"/>
  <c r="L49" i="18"/>
  <c r="I49" i="18"/>
  <c r="I48" i="18"/>
  <c r="I47" i="18"/>
  <c r="I46" i="18"/>
  <c r="I45" i="18"/>
  <c r="I44" i="18"/>
  <c r="I43" i="18"/>
  <c r="I42" i="18"/>
  <c r="I41" i="18"/>
  <c r="I40" i="18"/>
  <c r="I39" i="18"/>
  <c r="I38" i="18"/>
  <c r="I37" i="18"/>
  <c r="I36" i="18"/>
  <c r="I35" i="18"/>
  <c r="I34" i="18"/>
  <c r="I33" i="18"/>
  <c r="I32" i="18"/>
  <c r="I31" i="18"/>
  <c r="I30" i="18"/>
  <c r="I29" i="18"/>
  <c r="I28" i="18"/>
  <c r="I27" i="18"/>
  <c r="I26" i="18"/>
  <c r="I25" i="18"/>
  <c r="I24" i="18"/>
  <c r="I23" i="18"/>
  <c r="M49" i="18"/>
  <c r="I22" i="18"/>
  <c r="I21" i="18"/>
  <c r="I20" i="18"/>
  <c r="I19" i="18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I3" i="18"/>
  <c r="I2" i="18"/>
  <c r="L1" i="18" s="1"/>
  <c r="M23" i="33" l="1"/>
  <c r="M24" i="33"/>
  <c r="M25" i="33"/>
  <c r="M26" i="33"/>
  <c r="M27" i="33"/>
  <c r="M28" i="33"/>
  <c r="M29" i="33"/>
  <c r="M30" i="33"/>
  <c r="M31" i="33"/>
  <c r="M32" i="33"/>
  <c r="M33" i="33"/>
  <c r="M34" i="33"/>
  <c r="M35" i="33"/>
  <c r="M36" i="33"/>
  <c r="M37" i="33"/>
  <c r="M38" i="33"/>
  <c r="M39" i="33"/>
  <c r="M40" i="33"/>
  <c r="M41" i="33"/>
  <c r="M42" i="33"/>
  <c r="M43" i="33"/>
  <c r="M44" i="33"/>
  <c r="M45" i="33"/>
  <c r="M46" i="33"/>
  <c r="M47" i="33"/>
  <c r="M22" i="33"/>
  <c r="I97" i="33"/>
  <c r="I96" i="33"/>
  <c r="I95" i="33"/>
  <c r="I94" i="33"/>
  <c r="I93" i="33"/>
  <c r="I92" i="33"/>
  <c r="I91" i="33"/>
  <c r="I90" i="33"/>
  <c r="I89" i="33"/>
  <c r="I88" i="33"/>
  <c r="I87" i="33"/>
  <c r="I86" i="33"/>
  <c r="I85" i="33"/>
  <c r="I84" i="33"/>
  <c r="I83" i="33"/>
  <c r="I82" i="33"/>
  <c r="I81" i="33"/>
  <c r="I80" i="33"/>
  <c r="I79" i="33"/>
  <c r="I78" i="33"/>
  <c r="I77" i="33"/>
  <c r="I76" i="33"/>
  <c r="I75" i="33"/>
  <c r="I74" i="33"/>
  <c r="I73" i="33"/>
  <c r="I72" i="33"/>
  <c r="I71" i="33"/>
  <c r="I70" i="33"/>
  <c r="I69" i="33"/>
  <c r="I68" i="33"/>
  <c r="I67" i="33"/>
  <c r="I66" i="33"/>
  <c r="I65" i="33"/>
  <c r="I64" i="33"/>
  <c r="I63" i="33"/>
  <c r="I62" i="33"/>
  <c r="I61" i="33"/>
  <c r="I60" i="33"/>
  <c r="I59" i="33"/>
  <c r="I58" i="33"/>
  <c r="I57" i="33"/>
  <c r="I56" i="33"/>
  <c r="I55" i="33"/>
  <c r="I54" i="33"/>
  <c r="I53" i="33"/>
  <c r="I52" i="33"/>
  <c r="I51" i="33"/>
  <c r="I50" i="33"/>
  <c r="L49" i="33"/>
  <c r="I49" i="33"/>
  <c r="I48" i="33"/>
  <c r="I47" i="33"/>
  <c r="I46" i="33"/>
  <c r="I45" i="33"/>
  <c r="I44" i="33"/>
  <c r="I43" i="33"/>
  <c r="I42" i="33"/>
  <c r="I41" i="33"/>
  <c r="I40" i="33"/>
  <c r="I39" i="33"/>
  <c r="I38" i="33"/>
  <c r="I37" i="33"/>
  <c r="I36" i="33"/>
  <c r="I35" i="33"/>
  <c r="I34" i="33"/>
  <c r="I33" i="33"/>
  <c r="I32" i="33"/>
  <c r="I31" i="33"/>
  <c r="I30" i="33"/>
  <c r="I29" i="33"/>
  <c r="I28" i="33"/>
  <c r="I27" i="33"/>
  <c r="I26" i="33"/>
  <c r="I25" i="33"/>
  <c r="I24" i="33"/>
  <c r="I23" i="33"/>
  <c r="M49" i="33"/>
  <c r="I22" i="33"/>
  <c r="I21" i="33"/>
  <c r="I20" i="33"/>
  <c r="I19" i="33"/>
  <c r="I18" i="33"/>
  <c r="I17" i="33"/>
  <c r="I16" i="33"/>
  <c r="I15" i="33"/>
  <c r="I14" i="33"/>
  <c r="I13" i="33"/>
  <c r="I12" i="33"/>
  <c r="I11" i="33"/>
  <c r="I10" i="33"/>
  <c r="I9" i="33"/>
  <c r="I8" i="33"/>
  <c r="I7" i="33"/>
  <c r="I6" i="33"/>
  <c r="I5" i="33"/>
  <c r="I4" i="33"/>
  <c r="I3" i="33"/>
  <c r="I2" i="33"/>
  <c r="L1" i="33" s="1"/>
  <c r="M23" i="24"/>
  <c r="M24" i="24"/>
  <c r="M25" i="24"/>
  <c r="M26" i="24"/>
  <c r="M27" i="24"/>
  <c r="M28" i="24"/>
  <c r="M29" i="24"/>
  <c r="M30" i="24"/>
  <c r="M31" i="24"/>
  <c r="M32" i="24"/>
  <c r="M33" i="24"/>
  <c r="M34" i="24"/>
  <c r="M35" i="24"/>
  <c r="M36" i="24"/>
  <c r="M37" i="24"/>
  <c r="M38" i="24"/>
  <c r="M39" i="24"/>
  <c r="M40" i="24"/>
  <c r="M41" i="24"/>
  <c r="M42" i="24"/>
  <c r="M43" i="24"/>
  <c r="M44" i="24"/>
  <c r="M45" i="24"/>
  <c r="M46" i="24"/>
  <c r="M47" i="24"/>
  <c r="M22" i="24"/>
  <c r="I97" i="24"/>
  <c r="I96" i="24"/>
  <c r="I95" i="24"/>
  <c r="I94" i="24"/>
  <c r="I93" i="24"/>
  <c r="I92" i="24"/>
  <c r="I91" i="24"/>
  <c r="I90" i="24"/>
  <c r="I89" i="24"/>
  <c r="I88" i="24"/>
  <c r="I87" i="24"/>
  <c r="I86" i="24"/>
  <c r="I85" i="24"/>
  <c r="I84" i="24"/>
  <c r="I83" i="24"/>
  <c r="I82" i="24"/>
  <c r="I81" i="24"/>
  <c r="I80" i="24"/>
  <c r="I79" i="24"/>
  <c r="I78" i="24"/>
  <c r="I77" i="24"/>
  <c r="I76" i="24"/>
  <c r="I75" i="24"/>
  <c r="I74" i="24"/>
  <c r="I73" i="24"/>
  <c r="I72" i="24"/>
  <c r="I71" i="24"/>
  <c r="I70" i="24"/>
  <c r="I69" i="24"/>
  <c r="I68" i="24"/>
  <c r="I67" i="24"/>
  <c r="I66" i="24"/>
  <c r="I65" i="24"/>
  <c r="I64" i="24"/>
  <c r="I63" i="24"/>
  <c r="I62" i="24"/>
  <c r="I61" i="24"/>
  <c r="I60" i="24"/>
  <c r="I59" i="24"/>
  <c r="I58" i="24"/>
  <c r="I57" i="24"/>
  <c r="I56" i="24"/>
  <c r="I55" i="24"/>
  <c r="I54" i="24"/>
  <c r="I53" i="24"/>
  <c r="I52" i="24"/>
  <c r="I51" i="24"/>
  <c r="I50" i="24"/>
  <c r="L49" i="24"/>
  <c r="I49" i="24"/>
  <c r="I48" i="24"/>
  <c r="I47" i="24"/>
  <c r="I46" i="24"/>
  <c r="I45" i="24"/>
  <c r="I44" i="24"/>
  <c r="I43" i="24"/>
  <c r="I42" i="24"/>
  <c r="I41" i="24"/>
  <c r="I40" i="24"/>
  <c r="I39" i="24"/>
  <c r="I38" i="24"/>
  <c r="I37" i="24"/>
  <c r="I36" i="24"/>
  <c r="I35" i="24"/>
  <c r="I34" i="24"/>
  <c r="I33" i="24"/>
  <c r="I32" i="24"/>
  <c r="I31" i="24"/>
  <c r="I30" i="24"/>
  <c r="I29" i="24"/>
  <c r="I28" i="24"/>
  <c r="I27" i="24"/>
  <c r="I26" i="24"/>
  <c r="I25" i="24"/>
  <c r="I24" i="24"/>
  <c r="I23" i="24"/>
  <c r="M49" i="24"/>
  <c r="I22" i="24"/>
  <c r="I21" i="24"/>
  <c r="I20" i="24"/>
  <c r="I19" i="24"/>
  <c r="I18" i="24"/>
  <c r="I17" i="24"/>
  <c r="I16" i="24"/>
  <c r="I15" i="24"/>
  <c r="I14" i="24"/>
  <c r="I13" i="24"/>
  <c r="I12" i="24"/>
  <c r="I11" i="24"/>
  <c r="I10" i="24"/>
  <c r="I9" i="24"/>
  <c r="I8" i="24"/>
  <c r="I7" i="24"/>
  <c r="I6" i="24"/>
  <c r="I5" i="24"/>
  <c r="I4" i="24"/>
  <c r="I3" i="24"/>
  <c r="I2" i="24"/>
  <c r="L1" i="24" s="1"/>
  <c r="M23" i="23"/>
  <c r="M24" i="23"/>
  <c r="M25" i="23"/>
  <c r="M26" i="23"/>
  <c r="M27" i="23"/>
  <c r="M28" i="23"/>
  <c r="M29" i="23"/>
  <c r="M30" i="23"/>
  <c r="M31" i="23"/>
  <c r="M32" i="23"/>
  <c r="M33" i="23"/>
  <c r="M34" i="23"/>
  <c r="M35" i="23"/>
  <c r="M36" i="23"/>
  <c r="M37" i="23"/>
  <c r="M38" i="23"/>
  <c r="M39" i="23"/>
  <c r="M40" i="23"/>
  <c r="M41" i="23"/>
  <c r="M42" i="23"/>
  <c r="M43" i="23"/>
  <c r="M44" i="23"/>
  <c r="M45" i="23"/>
  <c r="M46" i="23"/>
  <c r="M47" i="23"/>
  <c r="M22" i="23"/>
  <c r="I97" i="23"/>
  <c r="I96" i="23"/>
  <c r="I95" i="23"/>
  <c r="I94" i="23"/>
  <c r="I93" i="23"/>
  <c r="I92" i="23"/>
  <c r="I91" i="23"/>
  <c r="I90" i="23"/>
  <c r="I89" i="23"/>
  <c r="I88" i="23"/>
  <c r="I87" i="23"/>
  <c r="I86" i="23"/>
  <c r="I85" i="23"/>
  <c r="I84" i="23"/>
  <c r="I83" i="23"/>
  <c r="I82" i="23"/>
  <c r="I81" i="23"/>
  <c r="I80" i="23"/>
  <c r="I79" i="23"/>
  <c r="I78" i="23"/>
  <c r="I77" i="23"/>
  <c r="I76" i="23"/>
  <c r="I75" i="23"/>
  <c r="I74" i="23"/>
  <c r="I73" i="23"/>
  <c r="I72" i="23"/>
  <c r="I71" i="23"/>
  <c r="I70" i="23"/>
  <c r="I69" i="23"/>
  <c r="I68" i="23"/>
  <c r="I67" i="23"/>
  <c r="I66" i="23"/>
  <c r="I65" i="23"/>
  <c r="I64" i="23"/>
  <c r="I63" i="23"/>
  <c r="I62" i="23"/>
  <c r="I61" i="23"/>
  <c r="I60" i="23"/>
  <c r="I59" i="23"/>
  <c r="I58" i="23"/>
  <c r="I57" i="23"/>
  <c r="I56" i="23"/>
  <c r="I55" i="23"/>
  <c r="I54" i="23"/>
  <c r="I53" i="23"/>
  <c r="I52" i="23"/>
  <c r="I51" i="23"/>
  <c r="I50" i="23"/>
  <c r="L49" i="23"/>
  <c r="I49" i="23"/>
  <c r="I48" i="23"/>
  <c r="I47" i="23"/>
  <c r="I46" i="23"/>
  <c r="I45" i="23"/>
  <c r="I44" i="23"/>
  <c r="I43" i="23"/>
  <c r="I42" i="23"/>
  <c r="I41" i="23"/>
  <c r="I40" i="23"/>
  <c r="I39" i="23"/>
  <c r="I38" i="23"/>
  <c r="I37" i="23"/>
  <c r="I36" i="23"/>
  <c r="I35" i="23"/>
  <c r="I34" i="23"/>
  <c r="I33" i="23"/>
  <c r="I32" i="23"/>
  <c r="I31" i="23"/>
  <c r="I30" i="23"/>
  <c r="I29" i="23"/>
  <c r="I28" i="23"/>
  <c r="I27" i="23"/>
  <c r="I26" i="23"/>
  <c r="I25" i="23"/>
  <c r="I24" i="23"/>
  <c r="I23" i="23"/>
  <c r="M49" i="23"/>
  <c r="I22" i="23"/>
  <c r="I21" i="23"/>
  <c r="I20" i="23"/>
  <c r="I19" i="23"/>
  <c r="I18" i="23"/>
  <c r="I17" i="23"/>
  <c r="I16" i="23"/>
  <c r="I15" i="23"/>
  <c r="I14" i="23"/>
  <c r="I13" i="23"/>
  <c r="I12" i="23"/>
  <c r="I11" i="23"/>
  <c r="I10" i="23"/>
  <c r="I9" i="23"/>
  <c r="I8" i="23"/>
  <c r="I7" i="23"/>
  <c r="I6" i="23"/>
  <c r="I5" i="23"/>
  <c r="I4" i="23"/>
  <c r="I3" i="23"/>
  <c r="I2" i="23"/>
  <c r="L1" i="23" s="1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22" i="16"/>
  <c r="I97" i="16"/>
  <c r="I96" i="16"/>
  <c r="I95" i="16"/>
  <c r="I94" i="16"/>
  <c r="I93" i="16"/>
  <c r="I92" i="16"/>
  <c r="I91" i="16"/>
  <c r="I90" i="16"/>
  <c r="I89" i="16"/>
  <c r="I88" i="16"/>
  <c r="I87" i="16"/>
  <c r="I86" i="16"/>
  <c r="I85" i="16"/>
  <c r="I84" i="16"/>
  <c r="I83" i="16"/>
  <c r="I82" i="16"/>
  <c r="I81" i="16"/>
  <c r="I80" i="16"/>
  <c r="I79" i="16"/>
  <c r="I78" i="16"/>
  <c r="I77" i="16"/>
  <c r="I76" i="16"/>
  <c r="I75" i="16"/>
  <c r="I74" i="16"/>
  <c r="I73" i="16"/>
  <c r="I72" i="16"/>
  <c r="I71" i="16"/>
  <c r="I70" i="16"/>
  <c r="I69" i="16"/>
  <c r="I68" i="16"/>
  <c r="I67" i="16"/>
  <c r="I66" i="16"/>
  <c r="I65" i="16"/>
  <c r="I64" i="16"/>
  <c r="I63" i="16"/>
  <c r="I62" i="16"/>
  <c r="I61" i="16"/>
  <c r="I60" i="16"/>
  <c r="I59" i="16"/>
  <c r="I58" i="16"/>
  <c r="I57" i="16"/>
  <c r="I56" i="16"/>
  <c r="I55" i="16"/>
  <c r="I54" i="16"/>
  <c r="I53" i="16"/>
  <c r="I52" i="16"/>
  <c r="I51" i="16"/>
  <c r="I50" i="16"/>
  <c r="L49" i="16"/>
  <c r="I49" i="16"/>
  <c r="I48" i="16"/>
  <c r="I47" i="16"/>
  <c r="I46" i="16"/>
  <c r="I45" i="16"/>
  <c r="I44" i="16"/>
  <c r="I43" i="16"/>
  <c r="I42" i="16"/>
  <c r="I41" i="16"/>
  <c r="I40" i="16"/>
  <c r="I39" i="16"/>
  <c r="I38" i="16"/>
  <c r="I37" i="16"/>
  <c r="I36" i="16"/>
  <c r="I35" i="16"/>
  <c r="I34" i="16"/>
  <c r="I33" i="16"/>
  <c r="I32" i="16"/>
  <c r="I31" i="16"/>
  <c r="I30" i="16"/>
  <c r="I29" i="16"/>
  <c r="I28" i="16"/>
  <c r="I27" i="16"/>
  <c r="I26" i="16"/>
  <c r="I25" i="16"/>
  <c r="I24" i="16"/>
  <c r="I23" i="16"/>
  <c r="I22" i="16"/>
  <c r="I21" i="16"/>
  <c r="I20" i="16"/>
  <c r="I19" i="16"/>
  <c r="I18" i="16"/>
  <c r="I17" i="16"/>
  <c r="I16" i="16"/>
  <c r="I15" i="16"/>
  <c r="I14" i="16"/>
  <c r="I13" i="16"/>
  <c r="I12" i="16"/>
  <c r="I11" i="16"/>
  <c r="I10" i="16"/>
  <c r="I9" i="16"/>
  <c r="I8" i="16"/>
  <c r="I7" i="16"/>
  <c r="I6" i="16"/>
  <c r="I5" i="16"/>
  <c r="I4" i="16"/>
  <c r="I3" i="16"/>
  <c r="I2" i="16"/>
  <c r="L1" i="16" s="1"/>
  <c r="M49" i="16" l="1"/>
  <c r="M23" i="17" l="1"/>
  <c r="M24" i="17"/>
  <c r="M25" i="17"/>
  <c r="M26" i="17"/>
  <c r="M27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47" i="17"/>
  <c r="M22" i="17"/>
  <c r="I97" i="17"/>
  <c r="I96" i="17"/>
  <c r="I95" i="17"/>
  <c r="I94" i="17"/>
  <c r="I93" i="17"/>
  <c r="I92" i="17"/>
  <c r="I91" i="17"/>
  <c r="I90" i="17"/>
  <c r="I89" i="17"/>
  <c r="I88" i="17"/>
  <c r="I87" i="17"/>
  <c r="I86" i="17"/>
  <c r="I85" i="17"/>
  <c r="I84" i="17"/>
  <c r="I83" i="17"/>
  <c r="I82" i="17"/>
  <c r="I81" i="17"/>
  <c r="I80" i="17"/>
  <c r="I79" i="17"/>
  <c r="I78" i="17"/>
  <c r="I77" i="17"/>
  <c r="I76" i="17"/>
  <c r="I75" i="17"/>
  <c r="I74" i="17"/>
  <c r="I73" i="17"/>
  <c r="I72" i="17"/>
  <c r="I71" i="17"/>
  <c r="I70" i="17"/>
  <c r="I69" i="17"/>
  <c r="I68" i="17"/>
  <c r="I67" i="17"/>
  <c r="I66" i="17"/>
  <c r="I65" i="17"/>
  <c r="I64" i="17"/>
  <c r="I63" i="17"/>
  <c r="I62" i="17"/>
  <c r="I61" i="17"/>
  <c r="I60" i="17"/>
  <c r="I59" i="17"/>
  <c r="I58" i="17"/>
  <c r="I57" i="17"/>
  <c r="I56" i="17"/>
  <c r="I55" i="17"/>
  <c r="I54" i="17"/>
  <c r="I53" i="17"/>
  <c r="I52" i="17"/>
  <c r="I51" i="17"/>
  <c r="I50" i="17"/>
  <c r="L49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M49" i="17"/>
  <c r="I22" i="17"/>
  <c r="I21" i="17"/>
  <c r="I20" i="17"/>
  <c r="I19" i="17"/>
  <c r="I18" i="17"/>
  <c r="I17" i="17"/>
  <c r="I16" i="17"/>
  <c r="I15" i="17"/>
  <c r="I14" i="17"/>
  <c r="I13" i="17"/>
  <c r="I12" i="17"/>
  <c r="I11" i="17"/>
  <c r="I10" i="17"/>
  <c r="I9" i="17"/>
  <c r="I8" i="17"/>
  <c r="I7" i="17"/>
  <c r="I6" i="17"/>
  <c r="I5" i="17"/>
  <c r="I4" i="17"/>
  <c r="I3" i="17"/>
  <c r="I2" i="17"/>
  <c r="L1" i="17" s="1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22" i="20"/>
  <c r="I97" i="20"/>
  <c r="I96" i="20"/>
  <c r="I95" i="20"/>
  <c r="I94" i="20"/>
  <c r="I93" i="20"/>
  <c r="I92" i="20"/>
  <c r="I91" i="20"/>
  <c r="I90" i="20"/>
  <c r="I89" i="20"/>
  <c r="I88" i="20"/>
  <c r="I87" i="20"/>
  <c r="I86" i="20"/>
  <c r="I85" i="20"/>
  <c r="I84" i="20"/>
  <c r="I83" i="20"/>
  <c r="I82" i="20"/>
  <c r="I81" i="20"/>
  <c r="I80" i="20"/>
  <c r="I79" i="20"/>
  <c r="I78" i="20"/>
  <c r="I77" i="20"/>
  <c r="I76" i="20"/>
  <c r="I75" i="20"/>
  <c r="I74" i="20"/>
  <c r="I73" i="20"/>
  <c r="I72" i="20"/>
  <c r="I71" i="20"/>
  <c r="I70" i="20"/>
  <c r="I69" i="20"/>
  <c r="I68" i="20"/>
  <c r="I67" i="20"/>
  <c r="I66" i="20"/>
  <c r="I65" i="20"/>
  <c r="I64" i="20"/>
  <c r="I63" i="20"/>
  <c r="I62" i="20"/>
  <c r="I61" i="20"/>
  <c r="I60" i="20"/>
  <c r="I59" i="20"/>
  <c r="I58" i="20"/>
  <c r="I57" i="20"/>
  <c r="I56" i="20"/>
  <c r="I55" i="20"/>
  <c r="I54" i="20"/>
  <c r="I53" i="20"/>
  <c r="I52" i="20"/>
  <c r="I51" i="20"/>
  <c r="I50" i="20"/>
  <c r="L49" i="20"/>
  <c r="I49" i="20"/>
  <c r="I48" i="20"/>
  <c r="I47" i="20"/>
  <c r="I46" i="20"/>
  <c r="I45" i="20"/>
  <c r="I44" i="20"/>
  <c r="I43" i="20"/>
  <c r="I42" i="20"/>
  <c r="I41" i="20"/>
  <c r="I40" i="20"/>
  <c r="I39" i="20"/>
  <c r="I38" i="20"/>
  <c r="I37" i="20"/>
  <c r="I36" i="20"/>
  <c r="I35" i="20"/>
  <c r="I34" i="20"/>
  <c r="I33" i="20"/>
  <c r="I32" i="20"/>
  <c r="I31" i="20"/>
  <c r="I30" i="20"/>
  <c r="I29" i="20"/>
  <c r="I28" i="20"/>
  <c r="I27" i="20"/>
  <c r="I26" i="20"/>
  <c r="I25" i="20"/>
  <c r="I24" i="20"/>
  <c r="I23" i="20"/>
  <c r="M49" i="20"/>
  <c r="I22" i="20"/>
  <c r="I21" i="20"/>
  <c r="I20" i="20"/>
  <c r="I19" i="20"/>
  <c r="I18" i="20"/>
  <c r="I17" i="20"/>
  <c r="I16" i="20"/>
  <c r="I15" i="20"/>
  <c r="I14" i="20"/>
  <c r="I13" i="20"/>
  <c r="I12" i="20"/>
  <c r="I11" i="20"/>
  <c r="I10" i="20"/>
  <c r="I9" i="20"/>
  <c r="I8" i="20"/>
  <c r="I7" i="20"/>
  <c r="I6" i="20"/>
  <c r="I5" i="20"/>
  <c r="I4" i="20"/>
  <c r="I3" i="20"/>
  <c r="I2" i="20"/>
  <c r="L1" i="20" s="1"/>
  <c r="M23" i="19" l="1"/>
  <c r="M24" i="19"/>
  <c r="M25" i="19"/>
  <c r="M26" i="19"/>
  <c r="M27" i="19"/>
  <c r="M28" i="19"/>
  <c r="M29" i="19"/>
  <c r="M30" i="19"/>
  <c r="M31" i="19"/>
  <c r="M32" i="19"/>
  <c r="M33" i="19"/>
  <c r="M34" i="19"/>
  <c r="M35" i="19"/>
  <c r="M36" i="19"/>
  <c r="M37" i="19"/>
  <c r="M38" i="19"/>
  <c r="M39" i="19"/>
  <c r="M40" i="19"/>
  <c r="M41" i="19"/>
  <c r="M42" i="19"/>
  <c r="M43" i="19"/>
  <c r="M44" i="19"/>
  <c r="M45" i="19"/>
  <c r="M46" i="19"/>
  <c r="M47" i="19"/>
  <c r="M22" i="19"/>
  <c r="M49" i="31"/>
  <c r="I97" i="19"/>
  <c r="I96" i="19"/>
  <c r="I95" i="19"/>
  <c r="I94" i="19"/>
  <c r="I93" i="19"/>
  <c r="I92" i="19"/>
  <c r="I91" i="19"/>
  <c r="I90" i="19"/>
  <c r="I89" i="19"/>
  <c r="I88" i="19"/>
  <c r="I87" i="19"/>
  <c r="I86" i="19"/>
  <c r="I85" i="19"/>
  <c r="I84" i="19"/>
  <c r="I83" i="19"/>
  <c r="I82" i="19"/>
  <c r="I81" i="19"/>
  <c r="I80" i="19"/>
  <c r="I79" i="19"/>
  <c r="I78" i="19"/>
  <c r="I77" i="19"/>
  <c r="I76" i="19"/>
  <c r="I75" i="19"/>
  <c r="I74" i="19"/>
  <c r="I73" i="19"/>
  <c r="I72" i="19"/>
  <c r="I71" i="19"/>
  <c r="I70" i="19"/>
  <c r="I69" i="19"/>
  <c r="I68" i="19"/>
  <c r="I67" i="19"/>
  <c r="I66" i="19"/>
  <c r="I65" i="19"/>
  <c r="I64" i="19"/>
  <c r="I63" i="19"/>
  <c r="I62" i="19"/>
  <c r="I61" i="19"/>
  <c r="I60" i="19"/>
  <c r="I59" i="19"/>
  <c r="I58" i="19"/>
  <c r="I57" i="19"/>
  <c r="I56" i="19"/>
  <c r="I55" i="19"/>
  <c r="I54" i="19"/>
  <c r="I53" i="19"/>
  <c r="I52" i="19"/>
  <c r="I51" i="19"/>
  <c r="I50" i="19"/>
  <c r="L49" i="19"/>
  <c r="I49" i="19"/>
  <c r="I48" i="19"/>
  <c r="I47" i="19"/>
  <c r="I46" i="19"/>
  <c r="I45" i="19"/>
  <c r="I44" i="19"/>
  <c r="I43" i="19"/>
  <c r="I42" i="19"/>
  <c r="I41" i="19"/>
  <c r="I40" i="19"/>
  <c r="I39" i="19"/>
  <c r="I38" i="19"/>
  <c r="I37" i="19"/>
  <c r="I36" i="19"/>
  <c r="I35" i="19"/>
  <c r="I34" i="19"/>
  <c r="I33" i="19"/>
  <c r="I32" i="19"/>
  <c r="I31" i="19"/>
  <c r="I30" i="19"/>
  <c r="I29" i="19"/>
  <c r="I28" i="19"/>
  <c r="I27" i="19"/>
  <c r="I26" i="19"/>
  <c r="I25" i="19"/>
  <c r="I24" i="19"/>
  <c r="I23" i="19"/>
  <c r="I22" i="19"/>
  <c r="I21" i="19"/>
  <c r="I20" i="19"/>
  <c r="I19" i="19"/>
  <c r="I18" i="19"/>
  <c r="I17" i="19"/>
  <c r="I16" i="19"/>
  <c r="I15" i="19"/>
  <c r="I14" i="19"/>
  <c r="I13" i="19"/>
  <c r="I12" i="19"/>
  <c r="I11" i="19"/>
  <c r="I10" i="19"/>
  <c r="I9" i="19"/>
  <c r="I8" i="19"/>
  <c r="I7" i="19"/>
  <c r="I6" i="19"/>
  <c r="I5" i="19"/>
  <c r="I4" i="19"/>
  <c r="I3" i="19"/>
  <c r="I2" i="19"/>
  <c r="L1" i="19" s="1"/>
  <c r="M49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44" i="13"/>
  <c r="M45" i="13"/>
  <c r="M46" i="13"/>
  <c r="M47" i="13"/>
  <c r="M22" i="13"/>
  <c r="I97" i="13"/>
  <c r="I96" i="13"/>
  <c r="I95" i="13"/>
  <c r="I94" i="13"/>
  <c r="I93" i="13"/>
  <c r="I92" i="13"/>
  <c r="I91" i="13"/>
  <c r="I90" i="13"/>
  <c r="I89" i="13"/>
  <c r="I88" i="13"/>
  <c r="I87" i="13"/>
  <c r="I86" i="13"/>
  <c r="I85" i="13"/>
  <c r="I84" i="13"/>
  <c r="I83" i="13"/>
  <c r="I82" i="13"/>
  <c r="I81" i="13"/>
  <c r="I80" i="13"/>
  <c r="I79" i="13"/>
  <c r="I78" i="13"/>
  <c r="I77" i="13"/>
  <c r="I76" i="13"/>
  <c r="I75" i="13"/>
  <c r="I74" i="13"/>
  <c r="I73" i="13"/>
  <c r="I72" i="13"/>
  <c r="I71" i="13"/>
  <c r="I70" i="13"/>
  <c r="I69" i="13"/>
  <c r="I68" i="13"/>
  <c r="I67" i="13"/>
  <c r="I66" i="13"/>
  <c r="I65" i="13"/>
  <c r="I64" i="13"/>
  <c r="I63" i="13"/>
  <c r="I62" i="13"/>
  <c r="I61" i="13"/>
  <c r="I60" i="13"/>
  <c r="I59" i="13"/>
  <c r="I58" i="13"/>
  <c r="I57" i="13"/>
  <c r="I56" i="13"/>
  <c r="I55" i="13"/>
  <c r="I54" i="13"/>
  <c r="I53" i="13"/>
  <c r="I52" i="13"/>
  <c r="I51" i="13"/>
  <c r="I50" i="13"/>
  <c r="L49" i="13"/>
  <c r="I49" i="13"/>
  <c r="I48" i="13"/>
  <c r="I47" i="13"/>
  <c r="I46" i="13"/>
  <c r="I45" i="13"/>
  <c r="I44" i="13"/>
  <c r="I43" i="13"/>
  <c r="I42" i="13"/>
  <c r="I41" i="13"/>
  <c r="I40" i="13"/>
  <c r="I39" i="13"/>
  <c r="I38" i="13"/>
  <c r="I37" i="13"/>
  <c r="I36" i="13"/>
  <c r="I35" i="13"/>
  <c r="I34" i="13"/>
  <c r="I33" i="13"/>
  <c r="I32" i="13"/>
  <c r="I31" i="13"/>
  <c r="I30" i="13"/>
  <c r="I29" i="13"/>
  <c r="I28" i="13"/>
  <c r="I27" i="13"/>
  <c r="I26" i="13"/>
  <c r="I25" i="13"/>
  <c r="I24" i="13"/>
  <c r="I23" i="13"/>
  <c r="I22" i="13"/>
  <c r="I21" i="13"/>
  <c r="I20" i="13"/>
  <c r="I19" i="13"/>
  <c r="I18" i="13"/>
  <c r="I17" i="13"/>
  <c r="I16" i="13"/>
  <c r="I15" i="13"/>
  <c r="I14" i="13"/>
  <c r="I13" i="13"/>
  <c r="I12" i="13"/>
  <c r="I11" i="13"/>
  <c r="I10" i="13"/>
  <c r="I9" i="13"/>
  <c r="I8" i="13"/>
  <c r="I7" i="13"/>
  <c r="I6" i="13"/>
  <c r="I5" i="13"/>
  <c r="I4" i="13"/>
  <c r="I3" i="13"/>
  <c r="I2" i="13"/>
  <c r="L1" i="13" s="1"/>
  <c r="I97" i="12"/>
  <c r="I96" i="12"/>
  <c r="I95" i="12"/>
  <c r="I94" i="12"/>
  <c r="I93" i="12"/>
  <c r="I92" i="12"/>
  <c r="I91" i="12"/>
  <c r="I90" i="12"/>
  <c r="I89" i="12"/>
  <c r="I88" i="12"/>
  <c r="I87" i="12"/>
  <c r="I86" i="12"/>
  <c r="I85" i="12"/>
  <c r="I84" i="12"/>
  <c r="I83" i="12"/>
  <c r="I82" i="12"/>
  <c r="I81" i="12"/>
  <c r="I80" i="12"/>
  <c r="I79" i="12"/>
  <c r="I78" i="12"/>
  <c r="I77" i="12"/>
  <c r="I76" i="12"/>
  <c r="I75" i="12"/>
  <c r="I74" i="12"/>
  <c r="I73" i="12"/>
  <c r="I72" i="12"/>
  <c r="I71" i="12"/>
  <c r="I70" i="12"/>
  <c r="I69" i="12"/>
  <c r="I68" i="12"/>
  <c r="I67" i="12"/>
  <c r="I66" i="12"/>
  <c r="I65" i="12"/>
  <c r="I64" i="12"/>
  <c r="I63" i="12"/>
  <c r="I62" i="12"/>
  <c r="I61" i="12"/>
  <c r="I60" i="12"/>
  <c r="I59" i="12"/>
  <c r="I58" i="12"/>
  <c r="I57" i="12"/>
  <c r="I56" i="12"/>
  <c r="I55" i="12"/>
  <c r="I54" i="12"/>
  <c r="I53" i="12"/>
  <c r="I52" i="12"/>
  <c r="I51" i="12"/>
  <c r="I50" i="12"/>
  <c r="L49" i="12"/>
  <c r="I49" i="12"/>
  <c r="I48" i="12"/>
  <c r="M47" i="12"/>
  <c r="I47" i="12"/>
  <c r="M46" i="12"/>
  <c r="I46" i="12"/>
  <c r="M45" i="12"/>
  <c r="I45" i="12"/>
  <c r="M44" i="12"/>
  <c r="I44" i="12"/>
  <c r="M43" i="12"/>
  <c r="I43" i="12"/>
  <c r="M42" i="12"/>
  <c r="I42" i="12"/>
  <c r="M41" i="12"/>
  <c r="I41" i="12"/>
  <c r="M40" i="12"/>
  <c r="I40" i="12"/>
  <c r="M39" i="12"/>
  <c r="I39" i="12"/>
  <c r="M38" i="12"/>
  <c r="I38" i="12"/>
  <c r="M37" i="12"/>
  <c r="I37" i="12"/>
  <c r="M36" i="12"/>
  <c r="I36" i="12"/>
  <c r="M35" i="12"/>
  <c r="I35" i="12"/>
  <c r="M34" i="12"/>
  <c r="I34" i="12"/>
  <c r="M33" i="12"/>
  <c r="I33" i="12"/>
  <c r="M32" i="12"/>
  <c r="I32" i="12"/>
  <c r="M31" i="12"/>
  <c r="I31" i="12"/>
  <c r="M30" i="12"/>
  <c r="I30" i="12"/>
  <c r="M29" i="12"/>
  <c r="I29" i="12"/>
  <c r="M28" i="12"/>
  <c r="I28" i="12"/>
  <c r="M27" i="12"/>
  <c r="I27" i="12"/>
  <c r="M26" i="12"/>
  <c r="I26" i="12"/>
  <c r="M25" i="12"/>
  <c r="I25" i="12"/>
  <c r="M24" i="12"/>
  <c r="I24" i="12"/>
  <c r="M23" i="12"/>
  <c r="I23" i="12"/>
  <c r="M22" i="12"/>
  <c r="I22" i="12"/>
  <c r="I21" i="12"/>
  <c r="I20" i="12"/>
  <c r="I19" i="12"/>
  <c r="I18" i="12"/>
  <c r="I17" i="12"/>
  <c r="I16" i="12"/>
  <c r="I15" i="12"/>
  <c r="I14" i="12"/>
  <c r="I13" i="12"/>
  <c r="I12" i="12"/>
  <c r="I11" i="12"/>
  <c r="I10" i="12"/>
  <c r="I9" i="12"/>
  <c r="I8" i="12"/>
  <c r="I7" i="12"/>
  <c r="I6" i="12"/>
  <c r="I5" i="12"/>
  <c r="I4" i="12"/>
  <c r="I3" i="12"/>
  <c r="I2" i="12"/>
  <c r="L1" i="12" s="1"/>
  <c r="M23" i="31"/>
  <c r="M24" i="31"/>
  <c r="M25" i="31"/>
  <c r="M26" i="31"/>
  <c r="M27" i="31"/>
  <c r="M28" i="31"/>
  <c r="M29" i="31"/>
  <c r="M30" i="31"/>
  <c r="M31" i="31"/>
  <c r="M32" i="31"/>
  <c r="M33" i="31"/>
  <c r="M34" i="31"/>
  <c r="M35" i="31"/>
  <c r="M36" i="31"/>
  <c r="M37" i="31"/>
  <c r="M38" i="31"/>
  <c r="M39" i="31"/>
  <c r="M40" i="31"/>
  <c r="M41" i="31"/>
  <c r="M42" i="31"/>
  <c r="M43" i="31"/>
  <c r="M44" i="31"/>
  <c r="M45" i="31"/>
  <c r="M46" i="31"/>
  <c r="M47" i="31"/>
  <c r="M22" i="31"/>
  <c r="I97" i="31"/>
  <c r="I96" i="31"/>
  <c r="I95" i="31"/>
  <c r="I94" i="31"/>
  <c r="I93" i="31"/>
  <c r="I92" i="31"/>
  <c r="I91" i="31"/>
  <c r="I90" i="31"/>
  <c r="I89" i="31"/>
  <c r="I88" i="31"/>
  <c r="I87" i="31"/>
  <c r="I86" i="31"/>
  <c r="I85" i="31"/>
  <c r="I84" i="31"/>
  <c r="I83" i="31"/>
  <c r="I82" i="31"/>
  <c r="I81" i="31"/>
  <c r="I80" i="31"/>
  <c r="I79" i="31"/>
  <c r="I78" i="31"/>
  <c r="I77" i="31"/>
  <c r="I76" i="31"/>
  <c r="I75" i="31"/>
  <c r="I74" i="31"/>
  <c r="I73" i="31"/>
  <c r="I72" i="31"/>
  <c r="I71" i="31"/>
  <c r="I70" i="31"/>
  <c r="I69" i="31"/>
  <c r="I68" i="31"/>
  <c r="I67" i="31"/>
  <c r="I66" i="31"/>
  <c r="I65" i="31"/>
  <c r="I64" i="31"/>
  <c r="I63" i="31"/>
  <c r="I62" i="31"/>
  <c r="I61" i="31"/>
  <c r="I60" i="31"/>
  <c r="I59" i="31"/>
  <c r="I58" i="31"/>
  <c r="I57" i="31"/>
  <c r="I56" i="31"/>
  <c r="I55" i="31"/>
  <c r="I54" i="31"/>
  <c r="I53" i="31"/>
  <c r="I52" i="31"/>
  <c r="I51" i="31"/>
  <c r="I50" i="31"/>
  <c r="L49" i="31"/>
  <c r="I49" i="31"/>
  <c r="I48" i="31"/>
  <c r="I47" i="31"/>
  <c r="I46" i="31"/>
  <c r="I45" i="31"/>
  <c r="I44" i="31"/>
  <c r="I43" i="31"/>
  <c r="I42" i="31"/>
  <c r="I41" i="31"/>
  <c r="I40" i="31"/>
  <c r="I39" i="31"/>
  <c r="I38" i="31"/>
  <c r="I37" i="31"/>
  <c r="I36" i="31"/>
  <c r="I35" i="31"/>
  <c r="I34" i="31"/>
  <c r="I33" i="31"/>
  <c r="I32" i="31"/>
  <c r="I31" i="31"/>
  <c r="I30" i="31"/>
  <c r="I29" i="31"/>
  <c r="I28" i="31"/>
  <c r="I27" i="31"/>
  <c r="I26" i="31"/>
  <c r="I25" i="31"/>
  <c r="I24" i="31"/>
  <c r="I23" i="31"/>
  <c r="I22" i="31"/>
  <c r="I21" i="31"/>
  <c r="I20" i="31"/>
  <c r="I19" i="31"/>
  <c r="I18" i="31"/>
  <c r="I17" i="31"/>
  <c r="I16" i="31"/>
  <c r="I15" i="31"/>
  <c r="I14" i="31"/>
  <c r="I13" i="31"/>
  <c r="I12" i="31"/>
  <c r="I11" i="31"/>
  <c r="I10" i="31"/>
  <c r="I9" i="31"/>
  <c r="I8" i="31"/>
  <c r="I7" i="31"/>
  <c r="I6" i="31"/>
  <c r="I5" i="31"/>
  <c r="I4" i="31"/>
  <c r="I3" i="31"/>
  <c r="I2" i="31"/>
  <c r="L1" i="31" s="1"/>
  <c r="L49" i="30"/>
  <c r="M23" i="30"/>
  <c r="M24" i="30"/>
  <c r="M25" i="30"/>
  <c r="M26" i="30"/>
  <c r="M27" i="30"/>
  <c r="M28" i="30"/>
  <c r="M29" i="30"/>
  <c r="M30" i="30"/>
  <c r="M31" i="30"/>
  <c r="M32" i="30"/>
  <c r="M33" i="30"/>
  <c r="M34" i="30"/>
  <c r="M35" i="30"/>
  <c r="M36" i="30"/>
  <c r="M37" i="30"/>
  <c r="M38" i="30"/>
  <c r="M39" i="30"/>
  <c r="M40" i="30"/>
  <c r="M41" i="30"/>
  <c r="M42" i="30"/>
  <c r="M43" i="30"/>
  <c r="M44" i="30"/>
  <c r="M45" i="30"/>
  <c r="M46" i="30"/>
  <c r="M47" i="30"/>
  <c r="M22" i="30"/>
  <c r="I97" i="30"/>
  <c r="I96" i="30"/>
  <c r="I95" i="30"/>
  <c r="I94" i="30"/>
  <c r="I93" i="30"/>
  <c r="I92" i="30"/>
  <c r="I91" i="30"/>
  <c r="I90" i="30"/>
  <c r="I89" i="30"/>
  <c r="I88" i="30"/>
  <c r="I87" i="30"/>
  <c r="I86" i="30"/>
  <c r="I85" i="30"/>
  <c r="I84" i="30"/>
  <c r="I83" i="30"/>
  <c r="I82" i="30"/>
  <c r="I81" i="30"/>
  <c r="I80" i="30"/>
  <c r="I79" i="30"/>
  <c r="I78" i="30"/>
  <c r="I77" i="30"/>
  <c r="I76" i="30"/>
  <c r="I75" i="30"/>
  <c r="I74" i="30"/>
  <c r="I73" i="30"/>
  <c r="I72" i="30"/>
  <c r="I71" i="30"/>
  <c r="I70" i="30"/>
  <c r="I69" i="30"/>
  <c r="I68" i="30"/>
  <c r="I67" i="30"/>
  <c r="I66" i="30"/>
  <c r="I65" i="30"/>
  <c r="I64" i="30"/>
  <c r="I63" i="30"/>
  <c r="I62" i="30"/>
  <c r="I61" i="30"/>
  <c r="I60" i="30"/>
  <c r="I59" i="30"/>
  <c r="I58" i="30"/>
  <c r="I57" i="30"/>
  <c r="I56" i="30"/>
  <c r="I55" i="30"/>
  <c r="I54" i="30"/>
  <c r="I53" i="30"/>
  <c r="I52" i="30"/>
  <c r="I51" i="30"/>
  <c r="I50" i="30"/>
  <c r="I49" i="30"/>
  <c r="I48" i="30"/>
  <c r="I47" i="30"/>
  <c r="I46" i="30"/>
  <c r="I45" i="30"/>
  <c r="I44" i="30"/>
  <c r="I43" i="30"/>
  <c r="I42" i="30"/>
  <c r="I41" i="30"/>
  <c r="I40" i="30"/>
  <c r="I39" i="30"/>
  <c r="I38" i="30"/>
  <c r="I37" i="30"/>
  <c r="I36" i="30"/>
  <c r="I35" i="30"/>
  <c r="I34" i="30"/>
  <c r="I33" i="30"/>
  <c r="I32" i="30"/>
  <c r="I31" i="30"/>
  <c r="I30" i="30"/>
  <c r="I29" i="30"/>
  <c r="I28" i="30"/>
  <c r="I27" i="30"/>
  <c r="I26" i="30"/>
  <c r="I25" i="30"/>
  <c r="I24" i="30"/>
  <c r="I23" i="30"/>
  <c r="I22" i="30"/>
  <c r="I21" i="30"/>
  <c r="I20" i="30"/>
  <c r="I19" i="30"/>
  <c r="I18" i="30"/>
  <c r="I17" i="30"/>
  <c r="I16" i="30"/>
  <c r="I15" i="30"/>
  <c r="I14" i="30"/>
  <c r="I13" i="30"/>
  <c r="I12" i="30"/>
  <c r="I11" i="30"/>
  <c r="I10" i="30"/>
  <c r="I9" i="30"/>
  <c r="I8" i="30"/>
  <c r="I7" i="30"/>
  <c r="I6" i="30"/>
  <c r="I5" i="30"/>
  <c r="I4" i="30"/>
  <c r="I3" i="30"/>
  <c r="L1" i="30" s="1"/>
  <c r="I2" i="30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21" i="8"/>
  <c r="M48" i="8" s="1"/>
  <c r="I97" i="8"/>
  <c r="I96" i="8"/>
  <c r="I95" i="8"/>
  <c r="I94" i="8"/>
  <c r="I93" i="8"/>
  <c r="I92" i="8"/>
  <c r="I91" i="8"/>
  <c r="I90" i="8"/>
  <c r="I89" i="8"/>
  <c r="I88" i="8"/>
  <c r="I87" i="8"/>
  <c r="I86" i="8"/>
  <c r="I85" i="8"/>
  <c r="I84" i="8"/>
  <c r="I83" i="8"/>
  <c r="I82" i="8"/>
  <c r="I81" i="8"/>
  <c r="I80" i="8"/>
  <c r="I79" i="8"/>
  <c r="I78" i="8"/>
  <c r="I77" i="8"/>
  <c r="I76" i="8"/>
  <c r="I75" i="8"/>
  <c r="I74" i="8"/>
  <c r="I73" i="8"/>
  <c r="I72" i="8"/>
  <c r="I71" i="8"/>
  <c r="I70" i="8"/>
  <c r="I69" i="8"/>
  <c r="I68" i="8"/>
  <c r="I67" i="8"/>
  <c r="I66" i="8"/>
  <c r="I65" i="8"/>
  <c r="I64" i="8"/>
  <c r="I63" i="8"/>
  <c r="I62" i="8"/>
  <c r="I61" i="8"/>
  <c r="I60" i="8"/>
  <c r="I59" i="8"/>
  <c r="I58" i="8"/>
  <c r="I57" i="8"/>
  <c r="I56" i="8"/>
  <c r="I55" i="8"/>
  <c r="I54" i="8"/>
  <c r="I53" i="8"/>
  <c r="I52" i="8"/>
  <c r="I51" i="8"/>
  <c r="I50" i="8"/>
  <c r="I49" i="8"/>
  <c r="L48" i="8"/>
  <c r="I48" i="8"/>
  <c r="I47" i="8"/>
  <c r="I46" i="8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L1" i="8" s="1"/>
  <c r="I2" i="8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21" i="7"/>
  <c r="I97" i="7"/>
  <c r="I96" i="7"/>
  <c r="I95" i="7"/>
  <c r="I94" i="7"/>
  <c r="I93" i="7"/>
  <c r="I92" i="7"/>
  <c r="I91" i="7"/>
  <c r="I90" i="7"/>
  <c r="I89" i="7"/>
  <c r="I88" i="7"/>
  <c r="I87" i="7"/>
  <c r="I86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L48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I3" i="7"/>
  <c r="L1" i="7" s="1"/>
  <c r="I2" i="7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21" i="6"/>
  <c r="M48" i="6" s="1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L48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L1" i="6" s="1"/>
  <c r="I4" i="6"/>
  <c r="I3" i="6"/>
  <c r="I2" i="6"/>
  <c r="M22" i="29"/>
  <c r="M23" i="29"/>
  <c r="M24" i="29"/>
  <c r="M25" i="29"/>
  <c r="M26" i="29"/>
  <c r="M27" i="29"/>
  <c r="M28" i="29"/>
  <c r="M29" i="29"/>
  <c r="M30" i="29"/>
  <c r="M31" i="29"/>
  <c r="M32" i="29"/>
  <c r="M33" i="29"/>
  <c r="M34" i="29"/>
  <c r="M35" i="29"/>
  <c r="M36" i="29"/>
  <c r="M37" i="29"/>
  <c r="M38" i="29"/>
  <c r="M39" i="29"/>
  <c r="M40" i="29"/>
  <c r="M41" i="29"/>
  <c r="M42" i="29"/>
  <c r="M43" i="29"/>
  <c r="M44" i="29"/>
  <c r="M45" i="29"/>
  <c r="M46" i="29"/>
  <c r="M21" i="29"/>
  <c r="I97" i="29"/>
  <c r="I96" i="29"/>
  <c r="I95" i="29"/>
  <c r="I94" i="29"/>
  <c r="I93" i="29"/>
  <c r="I92" i="29"/>
  <c r="I91" i="29"/>
  <c r="I90" i="29"/>
  <c r="I89" i="29"/>
  <c r="I88" i="29"/>
  <c r="I87" i="29"/>
  <c r="I86" i="29"/>
  <c r="I85" i="29"/>
  <c r="I84" i="29"/>
  <c r="I83" i="29"/>
  <c r="I82" i="29"/>
  <c r="I81" i="29"/>
  <c r="I80" i="29"/>
  <c r="I79" i="29"/>
  <c r="I78" i="29"/>
  <c r="I77" i="29"/>
  <c r="I76" i="29"/>
  <c r="I75" i="29"/>
  <c r="I74" i="29"/>
  <c r="I73" i="29"/>
  <c r="I72" i="29"/>
  <c r="I71" i="29"/>
  <c r="I70" i="29"/>
  <c r="I69" i="29"/>
  <c r="I68" i="29"/>
  <c r="I67" i="29"/>
  <c r="I66" i="29"/>
  <c r="I65" i="29"/>
  <c r="I64" i="29"/>
  <c r="I63" i="29"/>
  <c r="I62" i="29"/>
  <c r="I61" i="29"/>
  <c r="I60" i="29"/>
  <c r="I59" i="29"/>
  <c r="I58" i="29"/>
  <c r="I57" i="29"/>
  <c r="I56" i="29"/>
  <c r="I55" i="29"/>
  <c r="I54" i="29"/>
  <c r="I53" i="29"/>
  <c r="I52" i="29"/>
  <c r="I51" i="29"/>
  <c r="I50" i="29"/>
  <c r="I49" i="29"/>
  <c r="L48" i="29"/>
  <c r="I48" i="29"/>
  <c r="I47" i="29"/>
  <c r="I46" i="29"/>
  <c r="I45" i="29"/>
  <c r="I44" i="29"/>
  <c r="I43" i="29"/>
  <c r="I42" i="29"/>
  <c r="I41" i="29"/>
  <c r="I40" i="29"/>
  <c r="I39" i="29"/>
  <c r="I38" i="29"/>
  <c r="I37" i="29"/>
  <c r="I36" i="29"/>
  <c r="I35" i="29"/>
  <c r="I34" i="29"/>
  <c r="I33" i="29"/>
  <c r="I32" i="29"/>
  <c r="I31" i="29"/>
  <c r="I30" i="29"/>
  <c r="I29" i="29"/>
  <c r="I28" i="29"/>
  <c r="I27" i="29"/>
  <c r="I26" i="29"/>
  <c r="I25" i="29"/>
  <c r="I24" i="29"/>
  <c r="I23" i="29"/>
  <c r="I22" i="29"/>
  <c r="I21" i="29"/>
  <c r="I20" i="29"/>
  <c r="I19" i="29"/>
  <c r="I18" i="29"/>
  <c r="I17" i="29"/>
  <c r="I16" i="29"/>
  <c r="I15" i="29"/>
  <c r="I14" i="29"/>
  <c r="I13" i="29"/>
  <c r="I12" i="29"/>
  <c r="I11" i="29"/>
  <c r="I10" i="29"/>
  <c r="I9" i="29"/>
  <c r="I8" i="29"/>
  <c r="I7" i="29"/>
  <c r="I6" i="29"/>
  <c r="I5" i="29"/>
  <c r="L1" i="29" s="1"/>
  <c r="I4" i="29"/>
  <c r="I3" i="29"/>
  <c r="I2" i="29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21" i="4"/>
  <c r="I97" i="4"/>
  <c r="I96" i="4"/>
  <c r="I95" i="4"/>
  <c r="I94" i="4"/>
  <c r="I93" i="4"/>
  <c r="I92" i="4"/>
  <c r="I91" i="4"/>
  <c r="I90" i="4"/>
  <c r="I89" i="4"/>
  <c r="I88" i="4"/>
  <c r="I87" i="4"/>
  <c r="I86" i="4"/>
  <c r="I85" i="4"/>
  <c r="I84" i="4"/>
  <c r="I83" i="4"/>
  <c r="I82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L48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L1" i="4" s="1"/>
  <c r="I10" i="4"/>
  <c r="I9" i="4"/>
  <c r="I8" i="4"/>
  <c r="I7" i="4"/>
  <c r="I6" i="4"/>
  <c r="I5" i="4"/>
  <c r="I4" i="4"/>
  <c r="I3" i="4"/>
  <c r="I2" i="4"/>
  <c r="M22" i="28"/>
  <c r="M23" i="28"/>
  <c r="M24" i="28"/>
  <c r="M25" i="28"/>
  <c r="M26" i="28"/>
  <c r="M27" i="28"/>
  <c r="M28" i="28"/>
  <c r="M29" i="28"/>
  <c r="M30" i="28"/>
  <c r="M31" i="28"/>
  <c r="M32" i="28"/>
  <c r="M33" i="28"/>
  <c r="M34" i="28"/>
  <c r="M35" i="28"/>
  <c r="M36" i="28"/>
  <c r="M37" i="28"/>
  <c r="M38" i="28"/>
  <c r="M39" i="28"/>
  <c r="M40" i="28"/>
  <c r="M41" i="28"/>
  <c r="M42" i="28"/>
  <c r="M43" i="28"/>
  <c r="M44" i="28"/>
  <c r="M45" i="28"/>
  <c r="M46" i="28"/>
  <c r="M21" i="28"/>
  <c r="I97" i="28"/>
  <c r="I96" i="28"/>
  <c r="I95" i="28"/>
  <c r="I94" i="28"/>
  <c r="I93" i="28"/>
  <c r="I92" i="28"/>
  <c r="I91" i="28"/>
  <c r="I90" i="28"/>
  <c r="I89" i="28"/>
  <c r="I88" i="28"/>
  <c r="I87" i="28"/>
  <c r="I86" i="28"/>
  <c r="I85" i="28"/>
  <c r="I84" i="28"/>
  <c r="I83" i="28"/>
  <c r="I82" i="28"/>
  <c r="I81" i="28"/>
  <c r="I80" i="28"/>
  <c r="I79" i="28"/>
  <c r="I78" i="28"/>
  <c r="I77" i="28"/>
  <c r="I76" i="28"/>
  <c r="I75" i="28"/>
  <c r="I74" i="28"/>
  <c r="I73" i="28"/>
  <c r="I72" i="28"/>
  <c r="I71" i="28"/>
  <c r="I70" i="28"/>
  <c r="I69" i="28"/>
  <c r="I68" i="28"/>
  <c r="I67" i="28"/>
  <c r="I66" i="28"/>
  <c r="I65" i="28"/>
  <c r="I64" i="28"/>
  <c r="I63" i="28"/>
  <c r="I62" i="28"/>
  <c r="I61" i="28"/>
  <c r="I60" i="28"/>
  <c r="I59" i="28"/>
  <c r="I58" i="28"/>
  <c r="I57" i="28"/>
  <c r="I56" i="28"/>
  <c r="I55" i="28"/>
  <c r="I54" i="28"/>
  <c r="I53" i="28"/>
  <c r="I52" i="28"/>
  <c r="I51" i="28"/>
  <c r="I50" i="28"/>
  <c r="I49" i="28"/>
  <c r="L48" i="28"/>
  <c r="I48" i="28"/>
  <c r="I47" i="28"/>
  <c r="I46" i="28"/>
  <c r="I45" i="28"/>
  <c r="I44" i="28"/>
  <c r="I43" i="28"/>
  <c r="I42" i="28"/>
  <c r="I41" i="28"/>
  <c r="I40" i="28"/>
  <c r="I39" i="28"/>
  <c r="I38" i="28"/>
  <c r="I37" i="28"/>
  <c r="I36" i="28"/>
  <c r="I35" i="28"/>
  <c r="I34" i="28"/>
  <c r="I33" i="28"/>
  <c r="I32" i="28"/>
  <c r="I31" i="28"/>
  <c r="I30" i="28"/>
  <c r="I29" i="28"/>
  <c r="I28" i="28"/>
  <c r="I27" i="28"/>
  <c r="I26" i="28"/>
  <c r="I25" i="28"/>
  <c r="I24" i="28"/>
  <c r="I23" i="28"/>
  <c r="I22" i="28"/>
  <c r="M48" i="28"/>
  <c r="I21" i="28"/>
  <c r="I20" i="28"/>
  <c r="I19" i="28"/>
  <c r="I18" i="28"/>
  <c r="I17" i="28"/>
  <c r="I16" i="28"/>
  <c r="I15" i="28"/>
  <c r="I14" i="28"/>
  <c r="I13" i="28"/>
  <c r="I12" i="28"/>
  <c r="I11" i="28"/>
  <c r="I10" i="28"/>
  <c r="I9" i="28"/>
  <c r="L1" i="28" s="1"/>
  <c r="I8" i="28"/>
  <c r="I7" i="28"/>
  <c r="I6" i="28"/>
  <c r="I5" i="28"/>
  <c r="I4" i="28"/>
  <c r="I3" i="28"/>
  <c r="I2" i="28"/>
  <c r="L1" i="32"/>
  <c r="M22" i="27"/>
  <c r="M23" i="27"/>
  <c r="M24" i="27"/>
  <c r="M25" i="27"/>
  <c r="M26" i="27"/>
  <c r="M27" i="27"/>
  <c r="M28" i="27"/>
  <c r="M29" i="27"/>
  <c r="M30" i="27"/>
  <c r="M31" i="27"/>
  <c r="M32" i="27"/>
  <c r="M33" i="27"/>
  <c r="M34" i="27"/>
  <c r="M35" i="27"/>
  <c r="M36" i="27"/>
  <c r="M37" i="27"/>
  <c r="M38" i="27"/>
  <c r="M39" i="27"/>
  <c r="M40" i="27"/>
  <c r="M41" i="27"/>
  <c r="M42" i="27"/>
  <c r="M43" i="27"/>
  <c r="M44" i="27"/>
  <c r="M45" i="27"/>
  <c r="M46" i="27"/>
  <c r="M21" i="27"/>
  <c r="L1" i="27"/>
  <c r="I97" i="27"/>
  <c r="I96" i="27"/>
  <c r="I95" i="27"/>
  <c r="I94" i="27"/>
  <c r="I93" i="27"/>
  <c r="I92" i="27"/>
  <c r="I91" i="27"/>
  <c r="I90" i="27"/>
  <c r="I89" i="27"/>
  <c r="I88" i="27"/>
  <c r="I87" i="27"/>
  <c r="I86" i="27"/>
  <c r="I85" i="27"/>
  <c r="I84" i="27"/>
  <c r="I83" i="27"/>
  <c r="I82" i="27"/>
  <c r="I81" i="27"/>
  <c r="I80" i="27"/>
  <c r="I79" i="27"/>
  <c r="I78" i="27"/>
  <c r="I77" i="27"/>
  <c r="I76" i="27"/>
  <c r="I75" i="27"/>
  <c r="I74" i="27"/>
  <c r="I73" i="27"/>
  <c r="I72" i="27"/>
  <c r="I71" i="27"/>
  <c r="I70" i="27"/>
  <c r="I69" i="27"/>
  <c r="I68" i="27"/>
  <c r="I67" i="27"/>
  <c r="I66" i="27"/>
  <c r="I65" i="27"/>
  <c r="I64" i="27"/>
  <c r="I63" i="27"/>
  <c r="I62" i="27"/>
  <c r="I61" i="27"/>
  <c r="I60" i="27"/>
  <c r="I59" i="27"/>
  <c r="I58" i="27"/>
  <c r="I57" i="27"/>
  <c r="I56" i="27"/>
  <c r="I55" i="27"/>
  <c r="I54" i="27"/>
  <c r="I53" i="27"/>
  <c r="I52" i="27"/>
  <c r="I51" i="27"/>
  <c r="I50" i="27"/>
  <c r="I49" i="27"/>
  <c r="L48" i="27"/>
  <c r="I48" i="27"/>
  <c r="I47" i="27"/>
  <c r="I46" i="27"/>
  <c r="I45" i="27"/>
  <c r="I44" i="27"/>
  <c r="I43" i="27"/>
  <c r="I42" i="27"/>
  <c r="I41" i="27"/>
  <c r="I40" i="27"/>
  <c r="I39" i="27"/>
  <c r="I38" i="27"/>
  <c r="I37" i="27"/>
  <c r="I36" i="27"/>
  <c r="I35" i="27"/>
  <c r="I34" i="27"/>
  <c r="I33" i="27"/>
  <c r="I32" i="27"/>
  <c r="I31" i="27"/>
  <c r="I30" i="27"/>
  <c r="I29" i="27"/>
  <c r="I28" i="27"/>
  <c r="I27" i="27"/>
  <c r="I26" i="27"/>
  <c r="I25" i="27"/>
  <c r="I24" i="27"/>
  <c r="I23" i="27"/>
  <c r="I22" i="27"/>
  <c r="I21" i="27"/>
  <c r="I20" i="27"/>
  <c r="I19" i="27"/>
  <c r="I18" i="27"/>
  <c r="I17" i="27"/>
  <c r="I16" i="27"/>
  <c r="I15" i="27"/>
  <c r="I14" i="27"/>
  <c r="I13" i="27"/>
  <c r="I12" i="27"/>
  <c r="I11" i="27"/>
  <c r="I10" i="27"/>
  <c r="I9" i="27"/>
  <c r="I8" i="27"/>
  <c r="I7" i="27"/>
  <c r="I6" i="27"/>
  <c r="I5" i="27"/>
  <c r="I4" i="27"/>
  <c r="I3" i="27"/>
  <c r="I2" i="27"/>
  <c r="M49" i="19" l="1"/>
  <c r="M48" i="7"/>
  <c r="M48" i="29"/>
  <c r="M48" i="4"/>
  <c r="M48" i="27"/>
  <c r="M22" i="32"/>
  <c r="M23" i="32"/>
  <c r="M24" i="32"/>
  <c r="M25" i="32"/>
  <c r="M26" i="32"/>
  <c r="M27" i="32"/>
  <c r="M28" i="32"/>
  <c r="M29" i="32"/>
  <c r="M30" i="32"/>
  <c r="M31" i="32"/>
  <c r="M32" i="32"/>
  <c r="M33" i="32"/>
  <c r="M34" i="32"/>
  <c r="M35" i="32"/>
  <c r="M36" i="32"/>
  <c r="M37" i="32"/>
  <c r="M38" i="32"/>
  <c r="M39" i="32"/>
  <c r="M40" i="32"/>
  <c r="M41" i="32"/>
  <c r="M42" i="32"/>
  <c r="M43" i="32"/>
  <c r="M44" i="32"/>
  <c r="M45" i="32"/>
  <c r="M46" i="32"/>
  <c r="M21" i="32"/>
  <c r="L48" i="32"/>
  <c r="I97" i="32"/>
  <c r="I96" i="32"/>
  <c r="I95" i="32"/>
  <c r="I94" i="32"/>
  <c r="I93" i="32"/>
  <c r="I92" i="32"/>
  <c r="I91" i="32"/>
  <c r="I90" i="32"/>
  <c r="I89" i="32"/>
  <c r="I88" i="32"/>
  <c r="I87" i="32"/>
  <c r="I86" i="32"/>
  <c r="I85" i="32"/>
  <c r="I84" i="32"/>
  <c r="I83" i="32"/>
  <c r="I82" i="32"/>
  <c r="I81" i="32"/>
  <c r="I80" i="32"/>
  <c r="I79" i="32"/>
  <c r="I78" i="32"/>
  <c r="I77" i="32"/>
  <c r="I76" i="32"/>
  <c r="I75" i="32"/>
  <c r="I74" i="32"/>
  <c r="I73" i="32"/>
  <c r="I72" i="32"/>
  <c r="I71" i="32"/>
  <c r="I70" i="32"/>
  <c r="I69" i="32"/>
  <c r="I68" i="32"/>
  <c r="I67" i="32"/>
  <c r="I66" i="32"/>
  <c r="I65" i="32"/>
  <c r="I64" i="32"/>
  <c r="I63" i="32"/>
  <c r="I62" i="32"/>
  <c r="I61" i="32"/>
  <c r="I60" i="32"/>
  <c r="I59" i="32"/>
  <c r="I58" i="32"/>
  <c r="I57" i="32"/>
  <c r="I56" i="32"/>
  <c r="I55" i="32"/>
  <c r="I54" i="32"/>
  <c r="I53" i="32"/>
  <c r="I52" i="32"/>
  <c r="I51" i="32"/>
  <c r="I50" i="32"/>
  <c r="I49" i="32"/>
  <c r="I48" i="32"/>
  <c r="I47" i="32"/>
  <c r="I46" i="32"/>
  <c r="I45" i="32"/>
  <c r="I44" i="32"/>
  <c r="I43" i="32"/>
  <c r="I42" i="32"/>
  <c r="I41" i="32"/>
  <c r="I40" i="32"/>
  <c r="I39" i="32"/>
  <c r="I38" i="32"/>
  <c r="I37" i="32"/>
  <c r="I36" i="32"/>
  <c r="I35" i="32"/>
  <c r="I34" i="32"/>
  <c r="I33" i="32"/>
  <c r="I32" i="32"/>
  <c r="I31" i="32"/>
  <c r="I30" i="32"/>
  <c r="I29" i="32"/>
  <c r="I28" i="32"/>
  <c r="I27" i="32"/>
  <c r="I26" i="32"/>
  <c r="I25" i="32"/>
  <c r="I24" i="32"/>
  <c r="I23" i="32"/>
  <c r="I22" i="32"/>
  <c r="M48" i="32"/>
  <c r="I21" i="32"/>
  <c r="I20" i="32"/>
  <c r="I19" i="32"/>
  <c r="I18" i="32"/>
  <c r="I17" i="32"/>
  <c r="I16" i="32"/>
  <c r="I15" i="32"/>
  <c r="I14" i="32"/>
  <c r="I13" i="32"/>
  <c r="I12" i="32"/>
  <c r="I11" i="32"/>
  <c r="I10" i="32"/>
  <c r="I9" i="32"/>
  <c r="I8" i="32"/>
  <c r="I7" i="32"/>
  <c r="I6" i="32"/>
  <c r="I5" i="32"/>
  <c r="I4" i="32"/>
  <c r="I3" i="32"/>
  <c r="I2" i="32"/>
</calcChain>
</file>

<file path=xl/sharedStrings.xml><?xml version="1.0" encoding="utf-8"?>
<sst xmlns="http://schemas.openxmlformats.org/spreadsheetml/2006/main" count="6842" uniqueCount="117">
  <si>
    <t>key</t>
  </si>
  <si>
    <t>date</t>
  </si>
  <si>
    <t>netno</t>
  </si>
  <si>
    <t>depth</t>
  </si>
  <si>
    <t>species</t>
  </si>
  <si>
    <t>length</t>
  </si>
  <si>
    <t>weight</t>
  </si>
  <si>
    <t>01173</t>
  </si>
  <si>
    <t>01174</t>
  </si>
  <si>
    <t>01171</t>
  </si>
  <si>
    <t>01168</t>
  </si>
  <si>
    <t>01128</t>
  </si>
  <si>
    <t>01150</t>
  </si>
  <si>
    <t>01163</t>
  </si>
  <si>
    <t>01149</t>
  </si>
  <si>
    <t>01126</t>
  </si>
  <si>
    <t>01132</t>
  </si>
  <si>
    <t>01133</t>
  </si>
  <si>
    <t>01136</t>
  </si>
  <si>
    <t>01138</t>
  </si>
  <si>
    <t>01140</t>
  </si>
  <si>
    <t>01145</t>
  </si>
  <si>
    <t>01147</t>
  </si>
  <si>
    <t>01148</t>
  </si>
  <si>
    <t>01151</t>
  </si>
  <si>
    <t>01155</t>
  </si>
  <si>
    <t>01156</t>
  </si>
  <si>
    <t>01157</t>
  </si>
  <si>
    <t>01158</t>
  </si>
  <si>
    <t>01159</t>
  </si>
  <si>
    <t>01160</t>
  </si>
  <si>
    <t>01162</t>
  </si>
  <si>
    <t xml:space="preserve"> 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</si>
  <si>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</si>
  <si>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</si>
  <si>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</si>
  <si>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</si>
  <si>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</si>
  <si>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</si>
  <si>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</si>
  <si>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</si>
  <si>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</si>
  <si>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</si>
  <si>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</si>
  <si>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</si>
  <si>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</si>
  <si>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</si>
  <si>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</si>
  <si>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mean</t>
  </si>
  <si>
    <t>conf. int.</t>
  </si>
  <si>
    <t>Bin</t>
  </si>
  <si>
    <t>More</t>
  </si>
  <si>
    <t>Frequency</t>
  </si>
  <si>
    <t>net</t>
  </si>
  <si>
    <t>X</t>
  </si>
  <si>
    <t>Net#</t>
  </si>
  <si>
    <t>Net #</t>
  </si>
  <si>
    <t>02112</t>
  </si>
  <si>
    <t>02113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</si>
  <si>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</si>
  <si>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</si>
  <si>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</si>
  <si>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</si>
  <si>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</si>
  <si>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</si>
  <si>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</si>
  <si>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</si>
  <si>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</si>
  <si>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02126</t>
  </si>
  <si>
    <t>02127</t>
  </si>
  <si>
    <t>02128</t>
  </si>
  <si>
    <t>02129</t>
  </si>
  <si>
    <t>02133</t>
  </si>
  <si>
    <t>02134</t>
  </si>
  <si>
    <t>02135</t>
  </si>
  <si>
    <t>02136</t>
  </si>
  <si>
    <t>02138</t>
  </si>
  <si>
    <t>02139</t>
  </si>
  <si>
    <t>02140</t>
  </si>
  <si>
    <t>02141</t>
  </si>
  <si>
    <t>02144</t>
  </si>
  <si>
    <t>02145</t>
  </si>
  <si>
    <t>02146</t>
  </si>
  <si>
    <t>02147</t>
  </si>
  <si>
    <t>02150</t>
  </si>
  <si>
    <t>02151</t>
  </si>
  <si>
    <t>PWF</t>
  </si>
  <si>
    <t>there were no 1/2 or 3/8 inch nets</t>
  </si>
  <si>
    <t>Area</t>
  </si>
  <si>
    <t>01135</t>
  </si>
  <si>
    <t>01142</t>
  </si>
  <si>
    <t>01153</t>
  </si>
  <si>
    <t>net #</t>
  </si>
  <si>
    <t>02149</t>
  </si>
  <si>
    <t>02132</t>
  </si>
  <si>
    <t>02105</t>
  </si>
  <si>
    <t>02131</t>
  </si>
  <si>
    <t>netlen</t>
  </si>
  <si>
    <t>DATE</t>
  </si>
  <si>
    <t>NETNO</t>
  </si>
  <si>
    <t>DEPTH</t>
  </si>
  <si>
    <t>AREA</t>
  </si>
  <si>
    <t>SPECIES</t>
  </si>
  <si>
    <t>LENGTH</t>
  </si>
  <si>
    <t>WEIGHT</t>
  </si>
  <si>
    <t>area</t>
  </si>
  <si>
    <t>set date, time</t>
  </si>
  <si>
    <t>Set_date</t>
  </si>
  <si>
    <t>lo_depth</t>
  </si>
  <si>
    <t>set_date</t>
  </si>
  <si>
    <t>pull_date</t>
  </si>
  <si>
    <t>Date</t>
  </si>
  <si>
    <t>Net No.</t>
  </si>
  <si>
    <t>Depth</t>
  </si>
  <si>
    <t>Spec.</t>
  </si>
  <si>
    <t>Length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</si>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</sst>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m/d/yy;@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24">
    <xf numFmtId="0" fontId="0" fillId="0" borderId="0" xfId="0"/>
    <xf numFmtId="14" fontId="0" fillId="0" borderId="0" xfId="0" applyNumberFormat="1"/>
    <xf numFmtId="0" fontId="3" fillId="0" borderId="0" xfId="0" applyFont="1"/>
    <xf numFmtId="164" fontId="0" fillId="0" borderId="0" xfId="0" applyNumberFormat="1"/>
    <xf numFmtId="14" fontId="3" fillId="0" borderId="0" xfId="0" applyNumberFormat="1" applyFont="1"/>
    <xf numFmtId="0" fontId="2" fillId="0" borderId="0" xfId="0" applyFont="1"/>
    <xf numFmtId="2" fontId="0" fillId="0" borderId="0" xfId="0" applyNumberFormat="1"/>
    <xf numFmtId="0" fontId="2" fillId="0" borderId="0" xfId="2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Continuous"/>
    </xf>
    <xf numFmtId="0" fontId="4" fillId="0" borderId="2" xfId="0" applyFont="1" applyFill="1" applyBorder="1" applyAlignment="1">
      <alignment horizontal="center"/>
    </xf>
    <xf numFmtId="0" fontId="0" fillId="0" borderId="0" xfId="0" applyNumberFormat="1" applyFill="1" applyBorder="1" applyAlignment="1"/>
    <xf numFmtId="1" fontId="0" fillId="0" borderId="0" xfId="0" applyNumberFormat="1"/>
    <xf numFmtId="0" fontId="3" fillId="0" borderId="0" xfId="2" applyFont="1"/>
    <xf numFmtId="14" fontId="2" fillId="0" borderId="0" xfId="2" applyNumberFormat="1"/>
    <xf numFmtId="165" fontId="0" fillId="0" borderId="0" xfId="0" applyNumberFormat="1"/>
    <xf numFmtId="0" fontId="3" fillId="0" borderId="0" xfId="0" applyFont="1" applyAlignment="1">
      <alignment wrapText="1"/>
    </xf>
    <xf numFmtId="165" fontId="3" fillId="0" borderId="0" xfId="0" applyNumberFormat="1" applyFont="1" applyAlignment="1">
      <alignment wrapText="1"/>
    </xf>
    <xf numFmtId="165" fontId="3" fillId="0" borderId="0" xfId="2" applyNumberFormat="1" applyFont="1"/>
    <xf numFmtId="165" fontId="2" fillId="0" borderId="0" xfId="2" applyNumberFormat="1"/>
    <xf numFmtId="1" fontId="5" fillId="0" borderId="0" xfId="0" applyNumberFormat="1" applyFont="1"/>
    <xf numFmtId="0" fontId="5" fillId="0" borderId="0" xfId="0" applyFont="1"/>
    <xf numFmtId="165" fontId="3" fillId="0" borderId="0" xfId="0" applyNumberFormat="1" applyFo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'98'!$K$21:$K$46</c:f>
              <c:numCache>
                <c:formatCode>General</c:formatCode>
                <c:ptCount val="26"/>
                <c:pt idx="0">
                  <c:v>75</c:v>
                </c:pt>
                <c:pt idx="1">
                  <c:v>80</c:v>
                </c:pt>
                <c:pt idx="2">
                  <c:v>85</c:v>
                </c:pt>
                <c:pt idx="3">
                  <c:v>90</c:v>
                </c:pt>
                <c:pt idx="4">
                  <c:v>95</c:v>
                </c:pt>
                <c:pt idx="5">
                  <c:v>100</c:v>
                </c:pt>
                <c:pt idx="6">
                  <c:v>105</c:v>
                </c:pt>
                <c:pt idx="7">
                  <c:v>110</c:v>
                </c:pt>
                <c:pt idx="8">
                  <c:v>115</c:v>
                </c:pt>
                <c:pt idx="9">
                  <c:v>120</c:v>
                </c:pt>
                <c:pt idx="10">
                  <c:v>125</c:v>
                </c:pt>
                <c:pt idx="11">
                  <c:v>130</c:v>
                </c:pt>
                <c:pt idx="12">
                  <c:v>135</c:v>
                </c:pt>
                <c:pt idx="13">
                  <c:v>140</c:v>
                </c:pt>
                <c:pt idx="14">
                  <c:v>145</c:v>
                </c:pt>
                <c:pt idx="15">
                  <c:v>150</c:v>
                </c:pt>
                <c:pt idx="16">
                  <c:v>155</c:v>
                </c:pt>
                <c:pt idx="17">
                  <c:v>160</c:v>
                </c:pt>
                <c:pt idx="18">
                  <c:v>165</c:v>
                </c:pt>
                <c:pt idx="19">
                  <c:v>170</c:v>
                </c:pt>
                <c:pt idx="20">
                  <c:v>175</c:v>
                </c:pt>
                <c:pt idx="21">
                  <c:v>180</c:v>
                </c:pt>
                <c:pt idx="22">
                  <c:v>185</c:v>
                </c:pt>
                <c:pt idx="23">
                  <c:v>190</c:v>
                </c:pt>
                <c:pt idx="24">
                  <c:v>195</c:v>
                </c:pt>
                <c:pt idx="25">
                  <c:v>200</c:v>
                </c:pt>
              </c:numCache>
            </c:numRef>
          </c:cat>
          <c:val>
            <c:numRef>
              <c:f>'98'!$M$21:$M$46</c:f>
              <c:numCache>
                <c:formatCode>0.00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22.222222222222221</c:v>
                </c:pt>
                <c:pt idx="18">
                  <c:v>22.222222222222221</c:v>
                </c:pt>
                <c:pt idx="19">
                  <c:v>22.222222222222221</c:v>
                </c:pt>
                <c:pt idx="20">
                  <c:v>11.111111111111111</c:v>
                </c:pt>
                <c:pt idx="21">
                  <c:v>0</c:v>
                </c:pt>
                <c:pt idx="22">
                  <c:v>11.111111111111111</c:v>
                </c:pt>
                <c:pt idx="23">
                  <c:v>11.111111111111111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9356544"/>
        <c:axId val="729362432"/>
      </c:barChart>
      <c:catAx>
        <c:axId val="729356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29362432"/>
        <c:crosses val="autoZero"/>
        <c:auto val="1"/>
        <c:lblAlgn val="ctr"/>
        <c:lblOffset val="100"/>
        <c:tickLblSkip val="2"/>
        <c:noMultiLvlLbl val="0"/>
      </c:catAx>
      <c:valAx>
        <c:axId val="729362432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7293565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'99'!$K$21:$K$46</c:f>
              <c:numCache>
                <c:formatCode>General</c:formatCode>
                <c:ptCount val="26"/>
                <c:pt idx="0">
                  <c:v>75</c:v>
                </c:pt>
                <c:pt idx="1">
                  <c:v>80</c:v>
                </c:pt>
                <c:pt idx="2">
                  <c:v>85</c:v>
                </c:pt>
                <c:pt idx="3">
                  <c:v>90</c:v>
                </c:pt>
                <c:pt idx="4">
                  <c:v>95</c:v>
                </c:pt>
                <c:pt idx="5">
                  <c:v>100</c:v>
                </c:pt>
                <c:pt idx="6">
                  <c:v>105</c:v>
                </c:pt>
                <c:pt idx="7">
                  <c:v>110</c:v>
                </c:pt>
                <c:pt idx="8">
                  <c:v>115</c:v>
                </c:pt>
                <c:pt idx="9">
                  <c:v>120</c:v>
                </c:pt>
                <c:pt idx="10">
                  <c:v>125</c:v>
                </c:pt>
                <c:pt idx="11">
                  <c:v>130</c:v>
                </c:pt>
                <c:pt idx="12">
                  <c:v>135</c:v>
                </c:pt>
                <c:pt idx="13">
                  <c:v>140</c:v>
                </c:pt>
                <c:pt idx="14">
                  <c:v>145</c:v>
                </c:pt>
                <c:pt idx="15">
                  <c:v>150</c:v>
                </c:pt>
                <c:pt idx="16">
                  <c:v>155</c:v>
                </c:pt>
                <c:pt idx="17">
                  <c:v>160</c:v>
                </c:pt>
                <c:pt idx="18">
                  <c:v>165</c:v>
                </c:pt>
                <c:pt idx="19">
                  <c:v>170</c:v>
                </c:pt>
                <c:pt idx="20">
                  <c:v>175</c:v>
                </c:pt>
                <c:pt idx="21">
                  <c:v>180</c:v>
                </c:pt>
                <c:pt idx="22">
                  <c:v>185</c:v>
                </c:pt>
                <c:pt idx="23">
                  <c:v>190</c:v>
                </c:pt>
                <c:pt idx="24">
                  <c:v>195</c:v>
                </c:pt>
                <c:pt idx="25">
                  <c:v>200</c:v>
                </c:pt>
              </c:numCache>
            </c:numRef>
          </c:cat>
          <c:val>
            <c:numRef>
              <c:f>'99'!$M$21:$M$46</c:f>
              <c:numCache>
                <c:formatCode>0.00</c:formatCode>
                <c:ptCount val="26"/>
                <c:pt idx="0">
                  <c:v>0.6211180124223602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2.4844720496894408</c:v>
                </c:pt>
                <c:pt idx="6">
                  <c:v>9.316770186335404</c:v>
                </c:pt>
                <c:pt idx="7">
                  <c:v>4.3478260869565215</c:v>
                </c:pt>
                <c:pt idx="8">
                  <c:v>5.5900621118012426</c:v>
                </c:pt>
                <c:pt idx="9">
                  <c:v>4.3478260869565215</c:v>
                </c:pt>
                <c:pt idx="10">
                  <c:v>4.9689440993788816</c:v>
                </c:pt>
                <c:pt idx="11">
                  <c:v>5.5900621118012426</c:v>
                </c:pt>
                <c:pt idx="12">
                  <c:v>13.664596273291925</c:v>
                </c:pt>
                <c:pt idx="13">
                  <c:v>13.664596273291925</c:v>
                </c:pt>
                <c:pt idx="14">
                  <c:v>11.801242236024844</c:v>
                </c:pt>
                <c:pt idx="15">
                  <c:v>7.4534161490683228</c:v>
                </c:pt>
                <c:pt idx="16">
                  <c:v>4.3478260869565215</c:v>
                </c:pt>
                <c:pt idx="17">
                  <c:v>2.4844720496894408</c:v>
                </c:pt>
                <c:pt idx="18">
                  <c:v>1.8633540372670807</c:v>
                </c:pt>
                <c:pt idx="19">
                  <c:v>0.6211180124223602</c:v>
                </c:pt>
                <c:pt idx="20">
                  <c:v>1.8633540372670807</c:v>
                </c:pt>
                <c:pt idx="21">
                  <c:v>1.8633540372670807</c:v>
                </c:pt>
                <c:pt idx="22">
                  <c:v>1.2422360248447204</c:v>
                </c:pt>
                <c:pt idx="23">
                  <c:v>0.6211180124223602</c:v>
                </c:pt>
                <c:pt idx="24">
                  <c:v>0</c:v>
                </c:pt>
                <c:pt idx="25">
                  <c:v>1.2422360248447204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9402752"/>
        <c:axId val="729412736"/>
      </c:barChart>
      <c:catAx>
        <c:axId val="729402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29412736"/>
        <c:crosses val="autoZero"/>
        <c:auto val="1"/>
        <c:lblAlgn val="ctr"/>
        <c:lblOffset val="100"/>
        <c:tickLblSkip val="2"/>
        <c:noMultiLvlLbl val="0"/>
      </c:catAx>
      <c:valAx>
        <c:axId val="729412736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729402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'00'!$K$21:$K$46</c:f>
              <c:numCache>
                <c:formatCode>General</c:formatCode>
                <c:ptCount val="26"/>
                <c:pt idx="0">
                  <c:v>75</c:v>
                </c:pt>
                <c:pt idx="1">
                  <c:v>80</c:v>
                </c:pt>
                <c:pt idx="2">
                  <c:v>85</c:v>
                </c:pt>
                <c:pt idx="3">
                  <c:v>90</c:v>
                </c:pt>
                <c:pt idx="4">
                  <c:v>95</c:v>
                </c:pt>
                <c:pt idx="5">
                  <c:v>100</c:v>
                </c:pt>
                <c:pt idx="6">
                  <c:v>105</c:v>
                </c:pt>
                <c:pt idx="7">
                  <c:v>110</c:v>
                </c:pt>
                <c:pt idx="8">
                  <c:v>115</c:v>
                </c:pt>
                <c:pt idx="9">
                  <c:v>120</c:v>
                </c:pt>
                <c:pt idx="10">
                  <c:v>125</c:v>
                </c:pt>
                <c:pt idx="11">
                  <c:v>130</c:v>
                </c:pt>
                <c:pt idx="12">
                  <c:v>135</c:v>
                </c:pt>
                <c:pt idx="13">
                  <c:v>140</c:v>
                </c:pt>
                <c:pt idx="14">
                  <c:v>145</c:v>
                </c:pt>
                <c:pt idx="15">
                  <c:v>150</c:v>
                </c:pt>
                <c:pt idx="16">
                  <c:v>155</c:v>
                </c:pt>
                <c:pt idx="17">
                  <c:v>160</c:v>
                </c:pt>
                <c:pt idx="18">
                  <c:v>165</c:v>
                </c:pt>
                <c:pt idx="19">
                  <c:v>170</c:v>
                </c:pt>
                <c:pt idx="20">
                  <c:v>175</c:v>
                </c:pt>
                <c:pt idx="21">
                  <c:v>180</c:v>
                </c:pt>
                <c:pt idx="22">
                  <c:v>185</c:v>
                </c:pt>
                <c:pt idx="23">
                  <c:v>190</c:v>
                </c:pt>
                <c:pt idx="24">
                  <c:v>195</c:v>
                </c:pt>
                <c:pt idx="25">
                  <c:v>200</c:v>
                </c:pt>
              </c:numCache>
            </c:numRef>
          </c:cat>
          <c:val>
            <c:numRef>
              <c:f>'00'!$M$21:$M$46</c:f>
              <c:numCache>
                <c:formatCode>0.00</c:formatCode>
                <c:ptCount val="26"/>
                <c:pt idx="0">
                  <c:v>0</c:v>
                </c:pt>
                <c:pt idx="1">
                  <c:v>0.58823529411764708</c:v>
                </c:pt>
                <c:pt idx="2">
                  <c:v>0</c:v>
                </c:pt>
                <c:pt idx="3">
                  <c:v>0</c:v>
                </c:pt>
                <c:pt idx="4">
                  <c:v>1.1764705882352942</c:v>
                </c:pt>
                <c:pt idx="5">
                  <c:v>1.7647058823529411</c:v>
                </c:pt>
                <c:pt idx="6">
                  <c:v>13.529411764705882</c:v>
                </c:pt>
                <c:pt idx="7">
                  <c:v>11.76470588235294</c:v>
                </c:pt>
                <c:pt idx="8">
                  <c:v>12.352941176470589</c:v>
                </c:pt>
                <c:pt idx="9">
                  <c:v>5.2941176470588234</c:v>
                </c:pt>
                <c:pt idx="10">
                  <c:v>4.7058823529411766</c:v>
                </c:pt>
                <c:pt idx="11">
                  <c:v>8.8235294117647065</c:v>
                </c:pt>
                <c:pt idx="12">
                  <c:v>9.4117647058823533</c:v>
                </c:pt>
                <c:pt idx="13">
                  <c:v>12.352941176470589</c:v>
                </c:pt>
                <c:pt idx="14">
                  <c:v>5.2941176470588234</c:v>
                </c:pt>
                <c:pt idx="15">
                  <c:v>6.4705882352941186</c:v>
                </c:pt>
                <c:pt idx="16">
                  <c:v>2.9411764705882351</c:v>
                </c:pt>
                <c:pt idx="17">
                  <c:v>0.58823529411764708</c:v>
                </c:pt>
                <c:pt idx="18">
                  <c:v>1.1764705882352942</c:v>
                </c:pt>
                <c:pt idx="19">
                  <c:v>0.58823529411764708</c:v>
                </c:pt>
                <c:pt idx="20">
                  <c:v>0</c:v>
                </c:pt>
                <c:pt idx="21">
                  <c:v>0.58823529411764708</c:v>
                </c:pt>
                <c:pt idx="22">
                  <c:v>0</c:v>
                </c:pt>
                <c:pt idx="23">
                  <c:v>0</c:v>
                </c:pt>
                <c:pt idx="24">
                  <c:v>0.58823529411764708</c:v>
                </c:pt>
                <c:pt idx="2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9293568"/>
        <c:axId val="729295104"/>
      </c:barChart>
      <c:catAx>
        <c:axId val="729293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29295104"/>
        <c:crosses val="autoZero"/>
        <c:auto val="1"/>
        <c:lblAlgn val="ctr"/>
        <c:lblOffset val="100"/>
        <c:tickLblSkip val="2"/>
        <c:noMultiLvlLbl val="0"/>
      </c:catAx>
      <c:valAx>
        <c:axId val="729295104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7292935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'99'!$K$21:$K$46</c:f>
              <c:numCache>
                <c:formatCode>General</c:formatCode>
                <c:ptCount val="26"/>
                <c:pt idx="0">
                  <c:v>75</c:v>
                </c:pt>
                <c:pt idx="1">
                  <c:v>80</c:v>
                </c:pt>
                <c:pt idx="2">
                  <c:v>85</c:v>
                </c:pt>
                <c:pt idx="3">
                  <c:v>90</c:v>
                </c:pt>
                <c:pt idx="4">
                  <c:v>95</c:v>
                </c:pt>
                <c:pt idx="5">
                  <c:v>100</c:v>
                </c:pt>
                <c:pt idx="6">
                  <c:v>105</c:v>
                </c:pt>
                <c:pt idx="7">
                  <c:v>110</c:v>
                </c:pt>
                <c:pt idx="8">
                  <c:v>115</c:v>
                </c:pt>
                <c:pt idx="9">
                  <c:v>120</c:v>
                </c:pt>
                <c:pt idx="10">
                  <c:v>125</c:v>
                </c:pt>
                <c:pt idx="11">
                  <c:v>130</c:v>
                </c:pt>
                <c:pt idx="12">
                  <c:v>135</c:v>
                </c:pt>
                <c:pt idx="13">
                  <c:v>140</c:v>
                </c:pt>
                <c:pt idx="14">
                  <c:v>145</c:v>
                </c:pt>
                <c:pt idx="15">
                  <c:v>150</c:v>
                </c:pt>
                <c:pt idx="16">
                  <c:v>155</c:v>
                </c:pt>
                <c:pt idx="17">
                  <c:v>160</c:v>
                </c:pt>
                <c:pt idx="18">
                  <c:v>165</c:v>
                </c:pt>
                <c:pt idx="19">
                  <c:v>170</c:v>
                </c:pt>
                <c:pt idx="20">
                  <c:v>175</c:v>
                </c:pt>
                <c:pt idx="21">
                  <c:v>180</c:v>
                </c:pt>
                <c:pt idx="22">
                  <c:v>185</c:v>
                </c:pt>
                <c:pt idx="23">
                  <c:v>190</c:v>
                </c:pt>
                <c:pt idx="24">
                  <c:v>195</c:v>
                </c:pt>
                <c:pt idx="25">
                  <c:v>200</c:v>
                </c:pt>
              </c:numCache>
            </c:numRef>
          </c:cat>
          <c:val>
            <c:numRef>
              <c:f>'99'!$M$21:$M$46</c:f>
              <c:numCache>
                <c:formatCode>0.00</c:formatCode>
                <c:ptCount val="26"/>
                <c:pt idx="0">
                  <c:v>0.6211180124223602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2.4844720496894408</c:v>
                </c:pt>
                <c:pt idx="6">
                  <c:v>9.316770186335404</c:v>
                </c:pt>
                <c:pt idx="7">
                  <c:v>4.3478260869565215</c:v>
                </c:pt>
                <c:pt idx="8">
                  <c:v>5.5900621118012426</c:v>
                </c:pt>
                <c:pt idx="9">
                  <c:v>4.3478260869565215</c:v>
                </c:pt>
                <c:pt idx="10">
                  <c:v>4.9689440993788816</c:v>
                </c:pt>
                <c:pt idx="11">
                  <c:v>5.5900621118012426</c:v>
                </c:pt>
                <c:pt idx="12">
                  <c:v>13.664596273291925</c:v>
                </c:pt>
                <c:pt idx="13">
                  <c:v>13.664596273291925</c:v>
                </c:pt>
                <c:pt idx="14">
                  <c:v>11.801242236024844</c:v>
                </c:pt>
                <c:pt idx="15">
                  <c:v>7.4534161490683228</c:v>
                </c:pt>
                <c:pt idx="16">
                  <c:v>4.3478260869565215</c:v>
                </c:pt>
                <c:pt idx="17">
                  <c:v>2.4844720496894408</c:v>
                </c:pt>
                <c:pt idx="18">
                  <c:v>1.8633540372670807</c:v>
                </c:pt>
                <c:pt idx="19">
                  <c:v>0.6211180124223602</c:v>
                </c:pt>
                <c:pt idx="20">
                  <c:v>1.8633540372670807</c:v>
                </c:pt>
                <c:pt idx="21">
                  <c:v>1.8633540372670807</c:v>
                </c:pt>
                <c:pt idx="22">
                  <c:v>1.2422360248447204</c:v>
                </c:pt>
                <c:pt idx="23">
                  <c:v>0.6211180124223602</c:v>
                </c:pt>
                <c:pt idx="24">
                  <c:v>0</c:v>
                </c:pt>
                <c:pt idx="25">
                  <c:v>1.2422360248447204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9347968"/>
        <c:axId val="729349504"/>
      </c:barChart>
      <c:catAx>
        <c:axId val="729347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29349504"/>
        <c:crosses val="autoZero"/>
        <c:auto val="1"/>
        <c:lblAlgn val="ctr"/>
        <c:lblOffset val="100"/>
        <c:tickLblSkip val="2"/>
        <c:noMultiLvlLbl val="0"/>
      </c:catAx>
      <c:valAx>
        <c:axId val="729349504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729347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'02'!$K$21:$K$46</c:f>
              <c:numCache>
                <c:formatCode>General</c:formatCode>
                <c:ptCount val="26"/>
                <c:pt idx="0">
                  <c:v>75</c:v>
                </c:pt>
                <c:pt idx="1">
                  <c:v>80</c:v>
                </c:pt>
                <c:pt idx="2">
                  <c:v>85</c:v>
                </c:pt>
                <c:pt idx="3">
                  <c:v>90</c:v>
                </c:pt>
                <c:pt idx="4">
                  <c:v>95</c:v>
                </c:pt>
                <c:pt idx="5">
                  <c:v>100</c:v>
                </c:pt>
                <c:pt idx="6">
                  <c:v>105</c:v>
                </c:pt>
                <c:pt idx="7">
                  <c:v>110</c:v>
                </c:pt>
                <c:pt idx="8">
                  <c:v>115</c:v>
                </c:pt>
                <c:pt idx="9">
                  <c:v>120</c:v>
                </c:pt>
                <c:pt idx="10">
                  <c:v>125</c:v>
                </c:pt>
                <c:pt idx="11">
                  <c:v>130</c:v>
                </c:pt>
                <c:pt idx="12">
                  <c:v>135</c:v>
                </c:pt>
                <c:pt idx="13">
                  <c:v>140</c:v>
                </c:pt>
                <c:pt idx="14">
                  <c:v>145</c:v>
                </c:pt>
                <c:pt idx="15">
                  <c:v>150</c:v>
                </c:pt>
                <c:pt idx="16">
                  <c:v>155</c:v>
                </c:pt>
                <c:pt idx="17">
                  <c:v>160</c:v>
                </c:pt>
                <c:pt idx="18">
                  <c:v>165</c:v>
                </c:pt>
                <c:pt idx="19">
                  <c:v>170</c:v>
                </c:pt>
                <c:pt idx="20">
                  <c:v>175</c:v>
                </c:pt>
                <c:pt idx="21">
                  <c:v>180</c:v>
                </c:pt>
                <c:pt idx="22">
                  <c:v>185</c:v>
                </c:pt>
                <c:pt idx="23">
                  <c:v>190</c:v>
                </c:pt>
                <c:pt idx="24">
                  <c:v>195</c:v>
                </c:pt>
                <c:pt idx="25">
                  <c:v>200</c:v>
                </c:pt>
              </c:numCache>
            </c:numRef>
          </c:cat>
          <c:val>
            <c:numRef>
              <c:f>'02'!$M$21:$M$46</c:f>
              <c:numCache>
                <c:formatCode>0.00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0.67114093959731547</c:v>
                </c:pt>
                <c:pt idx="5">
                  <c:v>2.6845637583892619</c:v>
                </c:pt>
                <c:pt idx="6">
                  <c:v>8.724832214765101</c:v>
                </c:pt>
                <c:pt idx="7">
                  <c:v>21.476510067114095</c:v>
                </c:pt>
                <c:pt idx="8">
                  <c:v>9.3959731543624159</c:v>
                </c:pt>
                <c:pt idx="9">
                  <c:v>1.3422818791946309</c:v>
                </c:pt>
                <c:pt idx="10">
                  <c:v>3.3557046979865772</c:v>
                </c:pt>
                <c:pt idx="11">
                  <c:v>1.3422818791946309</c:v>
                </c:pt>
                <c:pt idx="12">
                  <c:v>7.3825503355704702</c:v>
                </c:pt>
                <c:pt idx="13">
                  <c:v>16.778523489932887</c:v>
                </c:pt>
                <c:pt idx="14">
                  <c:v>8.724832214765101</c:v>
                </c:pt>
                <c:pt idx="15">
                  <c:v>8.724832214765101</c:v>
                </c:pt>
                <c:pt idx="16">
                  <c:v>4.0268456375838921</c:v>
                </c:pt>
                <c:pt idx="17">
                  <c:v>3.3557046979865772</c:v>
                </c:pt>
                <c:pt idx="18">
                  <c:v>0.67114093959731547</c:v>
                </c:pt>
                <c:pt idx="19">
                  <c:v>0.67114093959731547</c:v>
                </c:pt>
                <c:pt idx="20">
                  <c:v>0.67114093959731547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9496576"/>
        <c:axId val="729510656"/>
      </c:barChart>
      <c:catAx>
        <c:axId val="729496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29510656"/>
        <c:crosses val="autoZero"/>
        <c:auto val="1"/>
        <c:lblAlgn val="ctr"/>
        <c:lblOffset val="100"/>
        <c:tickLblSkip val="2"/>
        <c:noMultiLvlLbl val="0"/>
      </c:catAx>
      <c:valAx>
        <c:axId val="729510656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7294965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'03'!$K$21:$K$46</c:f>
              <c:numCache>
                <c:formatCode>General</c:formatCode>
                <c:ptCount val="26"/>
                <c:pt idx="0">
                  <c:v>75</c:v>
                </c:pt>
                <c:pt idx="1">
                  <c:v>80</c:v>
                </c:pt>
                <c:pt idx="2">
                  <c:v>85</c:v>
                </c:pt>
                <c:pt idx="3">
                  <c:v>90</c:v>
                </c:pt>
                <c:pt idx="4">
                  <c:v>95</c:v>
                </c:pt>
                <c:pt idx="5">
                  <c:v>100</c:v>
                </c:pt>
                <c:pt idx="6">
                  <c:v>105</c:v>
                </c:pt>
                <c:pt idx="7">
                  <c:v>110</c:v>
                </c:pt>
                <c:pt idx="8">
                  <c:v>115</c:v>
                </c:pt>
                <c:pt idx="9">
                  <c:v>120</c:v>
                </c:pt>
                <c:pt idx="10">
                  <c:v>125</c:v>
                </c:pt>
                <c:pt idx="11">
                  <c:v>130</c:v>
                </c:pt>
                <c:pt idx="12">
                  <c:v>135</c:v>
                </c:pt>
                <c:pt idx="13">
                  <c:v>140</c:v>
                </c:pt>
                <c:pt idx="14">
                  <c:v>145</c:v>
                </c:pt>
                <c:pt idx="15">
                  <c:v>150</c:v>
                </c:pt>
                <c:pt idx="16">
                  <c:v>155</c:v>
                </c:pt>
                <c:pt idx="17">
                  <c:v>160</c:v>
                </c:pt>
                <c:pt idx="18">
                  <c:v>165</c:v>
                </c:pt>
                <c:pt idx="19">
                  <c:v>170</c:v>
                </c:pt>
                <c:pt idx="20">
                  <c:v>175</c:v>
                </c:pt>
                <c:pt idx="21">
                  <c:v>180</c:v>
                </c:pt>
                <c:pt idx="22">
                  <c:v>185</c:v>
                </c:pt>
                <c:pt idx="23">
                  <c:v>190</c:v>
                </c:pt>
                <c:pt idx="24">
                  <c:v>195</c:v>
                </c:pt>
                <c:pt idx="25">
                  <c:v>200</c:v>
                </c:pt>
              </c:numCache>
            </c:numRef>
          </c:cat>
          <c:val>
            <c:numRef>
              <c:f>'03'!$M$21:$M$46</c:f>
              <c:numCache>
                <c:formatCode>0.00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5.5555555555555554</c:v>
                </c:pt>
                <c:pt idx="6">
                  <c:v>6.1728395061728394</c:v>
                </c:pt>
                <c:pt idx="7">
                  <c:v>12.962962962962962</c:v>
                </c:pt>
                <c:pt idx="8">
                  <c:v>9.8765432098765427</c:v>
                </c:pt>
                <c:pt idx="9">
                  <c:v>3.0864197530864197</c:v>
                </c:pt>
                <c:pt idx="10">
                  <c:v>3.7037037037037033</c:v>
                </c:pt>
                <c:pt idx="11">
                  <c:v>6.1728395061728394</c:v>
                </c:pt>
                <c:pt idx="12">
                  <c:v>12.962962962962962</c:v>
                </c:pt>
                <c:pt idx="13">
                  <c:v>12.345679012345679</c:v>
                </c:pt>
                <c:pt idx="14">
                  <c:v>11.728395061728394</c:v>
                </c:pt>
                <c:pt idx="15">
                  <c:v>8.6419753086419746</c:v>
                </c:pt>
                <c:pt idx="16">
                  <c:v>3.0864197530864197</c:v>
                </c:pt>
                <c:pt idx="17">
                  <c:v>1.2345679012345678</c:v>
                </c:pt>
                <c:pt idx="18">
                  <c:v>0.61728395061728392</c:v>
                </c:pt>
                <c:pt idx="19">
                  <c:v>0.61728395061728392</c:v>
                </c:pt>
                <c:pt idx="20">
                  <c:v>0</c:v>
                </c:pt>
                <c:pt idx="21">
                  <c:v>0</c:v>
                </c:pt>
                <c:pt idx="22">
                  <c:v>0.61728395061728392</c:v>
                </c:pt>
                <c:pt idx="23">
                  <c:v>0.61728395061728392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9043328"/>
        <c:axId val="729044864"/>
      </c:barChart>
      <c:catAx>
        <c:axId val="729043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29044864"/>
        <c:crosses val="autoZero"/>
        <c:auto val="1"/>
        <c:lblAlgn val="ctr"/>
        <c:lblOffset val="100"/>
        <c:tickLblSkip val="2"/>
        <c:noMultiLvlLbl val="0"/>
      </c:catAx>
      <c:valAx>
        <c:axId val="729044864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7290433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'04'!$K$21:$K$46</c:f>
              <c:numCache>
                <c:formatCode>General</c:formatCode>
                <c:ptCount val="26"/>
                <c:pt idx="0">
                  <c:v>75</c:v>
                </c:pt>
                <c:pt idx="1">
                  <c:v>80</c:v>
                </c:pt>
                <c:pt idx="2">
                  <c:v>85</c:v>
                </c:pt>
                <c:pt idx="3">
                  <c:v>90</c:v>
                </c:pt>
                <c:pt idx="4">
                  <c:v>95</c:v>
                </c:pt>
                <c:pt idx="5">
                  <c:v>100</c:v>
                </c:pt>
                <c:pt idx="6">
                  <c:v>105</c:v>
                </c:pt>
                <c:pt idx="7">
                  <c:v>110</c:v>
                </c:pt>
                <c:pt idx="8">
                  <c:v>115</c:v>
                </c:pt>
                <c:pt idx="9">
                  <c:v>120</c:v>
                </c:pt>
                <c:pt idx="10">
                  <c:v>125</c:v>
                </c:pt>
                <c:pt idx="11">
                  <c:v>130</c:v>
                </c:pt>
                <c:pt idx="12">
                  <c:v>135</c:v>
                </c:pt>
                <c:pt idx="13">
                  <c:v>140</c:v>
                </c:pt>
                <c:pt idx="14">
                  <c:v>145</c:v>
                </c:pt>
                <c:pt idx="15">
                  <c:v>150</c:v>
                </c:pt>
                <c:pt idx="16">
                  <c:v>155</c:v>
                </c:pt>
                <c:pt idx="17">
                  <c:v>160</c:v>
                </c:pt>
                <c:pt idx="18">
                  <c:v>165</c:v>
                </c:pt>
                <c:pt idx="19">
                  <c:v>170</c:v>
                </c:pt>
                <c:pt idx="20">
                  <c:v>175</c:v>
                </c:pt>
                <c:pt idx="21">
                  <c:v>180</c:v>
                </c:pt>
                <c:pt idx="22">
                  <c:v>185</c:v>
                </c:pt>
                <c:pt idx="23">
                  <c:v>190</c:v>
                </c:pt>
                <c:pt idx="24">
                  <c:v>195</c:v>
                </c:pt>
                <c:pt idx="25">
                  <c:v>200</c:v>
                </c:pt>
              </c:numCache>
            </c:numRef>
          </c:cat>
          <c:val>
            <c:numRef>
              <c:f>'04'!$M$21:$M$46</c:f>
              <c:numCache>
                <c:formatCode>0.00</c:formatCode>
                <c:ptCount val="26"/>
                <c:pt idx="0">
                  <c:v>0.38610038610038611</c:v>
                </c:pt>
                <c:pt idx="1">
                  <c:v>0</c:v>
                </c:pt>
                <c:pt idx="2">
                  <c:v>0</c:v>
                </c:pt>
                <c:pt idx="3">
                  <c:v>0.77220077220077221</c:v>
                </c:pt>
                <c:pt idx="4">
                  <c:v>0</c:v>
                </c:pt>
                <c:pt idx="5">
                  <c:v>3.0888030888030888</c:v>
                </c:pt>
                <c:pt idx="6">
                  <c:v>9.2664092664092657</c:v>
                </c:pt>
                <c:pt idx="7">
                  <c:v>11.969111969111969</c:v>
                </c:pt>
                <c:pt idx="8">
                  <c:v>11.583011583011583</c:v>
                </c:pt>
                <c:pt idx="9">
                  <c:v>8.1081081081081088</c:v>
                </c:pt>
                <c:pt idx="10">
                  <c:v>5.019305019305019</c:v>
                </c:pt>
                <c:pt idx="11">
                  <c:v>4.2471042471042466</c:v>
                </c:pt>
                <c:pt idx="12">
                  <c:v>19.305019305019304</c:v>
                </c:pt>
                <c:pt idx="13">
                  <c:v>12.355212355212355</c:v>
                </c:pt>
                <c:pt idx="14">
                  <c:v>5.019305019305019</c:v>
                </c:pt>
                <c:pt idx="15">
                  <c:v>6.1776061776061777</c:v>
                </c:pt>
                <c:pt idx="16">
                  <c:v>2.3166023166023164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0.38610038610038611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9331200"/>
        <c:axId val="729332736"/>
      </c:barChart>
      <c:catAx>
        <c:axId val="729331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29332736"/>
        <c:crosses val="autoZero"/>
        <c:auto val="1"/>
        <c:lblAlgn val="ctr"/>
        <c:lblOffset val="100"/>
        <c:tickLblSkip val="2"/>
        <c:noMultiLvlLbl val="0"/>
      </c:catAx>
      <c:valAx>
        <c:axId val="729332736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729331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'05'!$K$21:$K$46</c:f>
              <c:numCache>
                <c:formatCode>General</c:formatCode>
                <c:ptCount val="26"/>
                <c:pt idx="0">
                  <c:v>75</c:v>
                </c:pt>
                <c:pt idx="1">
                  <c:v>80</c:v>
                </c:pt>
                <c:pt idx="2">
                  <c:v>85</c:v>
                </c:pt>
                <c:pt idx="3">
                  <c:v>90</c:v>
                </c:pt>
                <c:pt idx="4">
                  <c:v>95</c:v>
                </c:pt>
                <c:pt idx="5">
                  <c:v>100</c:v>
                </c:pt>
                <c:pt idx="6">
                  <c:v>105</c:v>
                </c:pt>
                <c:pt idx="7">
                  <c:v>110</c:v>
                </c:pt>
                <c:pt idx="8">
                  <c:v>115</c:v>
                </c:pt>
                <c:pt idx="9">
                  <c:v>120</c:v>
                </c:pt>
                <c:pt idx="10">
                  <c:v>125</c:v>
                </c:pt>
                <c:pt idx="11">
                  <c:v>130</c:v>
                </c:pt>
                <c:pt idx="12">
                  <c:v>135</c:v>
                </c:pt>
                <c:pt idx="13">
                  <c:v>140</c:v>
                </c:pt>
                <c:pt idx="14">
                  <c:v>145</c:v>
                </c:pt>
                <c:pt idx="15">
                  <c:v>150</c:v>
                </c:pt>
                <c:pt idx="16">
                  <c:v>155</c:v>
                </c:pt>
                <c:pt idx="17">
                  <c:v>160</c:v>
                </c:pt>
                <c:pt idx="18">
                  <c:v>165</c:v>
                </c:pt>
                <c:pt idx="19">
                  <c:v>170</c:v>
                </c:pt>
                <c:pt idx="20">
                  <c:v>175</c:v>
                </c:pt>
                <c:pt idx="21">
                  <c:v>180</c:v>
                </c:pt>
                <c:pt idx="22">
                  <c:v>185</c:v>
                </c:pt>
                <c:pt idx="23">
                  <c:v>190</c:v>
                </c:pt>
                <c:pt idx="24">
                  <c:v>195</c:v>
                </c:pt>
                <c:pt idx="25">
                  <c:v>200</c:v>
                </c:pt>
              </c:numCache>
            </c:numRef>
          </c:cat>
          <c:val>
            <c:numRef>
              <c:f>'05'!$M$21:$M$46</c:f>
              <c:numCache>
                <c:formatCode>0.00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0.36496350364963503</c:v>
                </c:pt>
                <c:pt idx="3">
                  <c:v>1.0948905109489051</c:v>
                </c:pt>
                <c:pt idx="4">
                  <c:v>1.0948905109489051</c:v>
                </c:pt>
                <c:pt idx="5">
                  <c:v>5.8394160583941606</c:v>
                </c:pt>
                <c:pt idx="6">
                  <c:v>9.4890510948905096</c:v>
                </c:pt>
                <c:pt idx="7">
                  <c:v>16.788321167883211</c:v>
                </c:pt>
                <c:pt idx="8">
                  <c:v>9.4890510948905096</c:v>
                </c:pt>
                <c:pt idx="9">
                  <c:v>5.1094890510948909</c:v>
                </c:pt>
                <c:pt idx="10">
                  <c:v>6.2043795620437958</c:v>
                </c:pt>
                <c:pt idx="11">
                  <c:v>8.7591240875912408</c:v>
                </c:pt>
                <c:pt idx="12">
                  <c:v>10.948905109489052</c:v>
                </c:pt>
                <c:pt idx="13">
                  <c:v>12.043795620437956</c:v>
                </c:pt>
                <c:pt idx="14">
                  <c:v>4.7445255474452548</c:v>
                </c:pt>
                <c:pt idx="15">
                  <c:v>5.1094890510948909</c:v>
                </c:pt>
                <c:pt idx="16">
                  <c:v>0.72992700729927007</c:v>
                </c:pt>
                <c:pt idx="17">
                  <c:v>0.36496350364963503</c:v>
                </c:pt>
                <c:pt idx="18">
                  <c:v>0.72992700729927007</c:v>
                </c:pt>
                <c:pt idx="19">
                  <c:v>0</c:v>
                </c:pt>
                <c:pt idx="20">
                  <c:v>0</c:v>
                </c:pt>
                <c:pt idx="21">
                  <c:v>0.36496350364963503</c:v>
                </c:pt>
                <c:pt idx="22">
                  <c:v>0.36496350364963503</c:v>
                </c:pt>
                <c:pt idx="23">
                  <c:v>0.36496350364963503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9717376"/>
        <c:axId val="729723264"/>
      </c:barChart>
      <c:catAx>
        <c:axId val="729717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29723264"/>
        <c:crosses val="autoZero"/>
        <c:auto val="1"/>
        <c:lblAlgn val="ctr"/>
        <c:lblOffset val="100"/>
        <c:tickLblSkip val="2"/>
        <c:noMultiLvlLbl val="0"/>
      </c:catAx>
      <c:valAx>
        <c:axId val="729723264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7297173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'06'!$K$22:$K$47</c:f>
              <c:numCache>
                <c:formatCode>General</c:formatCode>
                <c:ptCount val="26"/>
                <c:pt idx="0">
                  <c:v>75</c:v>
                </c:pt>
                <c:pt idx="1">
                  <c:v>80</c:v>
                </c:pt>
                <c:pt idx="2">
                  <c:v>85</c:v>
                </c:pt>
                <c:pt idx="3">
                  <c:v>90</c:v>
                </c:pt>
                <c:pt idx="4">
                  <c:v>95</c:v>
                </c:pt>
                <c:pt idx="5">
                  <c:v>100</c:v>
                </c:pt>
                <c:pt idx="6">
                  <c:v>105</c:v>
                </c:pt>
                <c:pt idx="7">
                  <c:v>110</c:v>
                </c:pt>
                <c:pt idx="8">
                  <c:v>115</c:v>
                </c:pt>
                <c:pt idx="9">
                  <c:v>120</c:v>
                </c:pt>
                <c:pt idx="10">
                  <c:v>125</c:v>
                </c:pt>
                <c:pt idx="11">
                  <c:v>130</c:v>
                </c:pt>
                <c:pt idx="12">
                  <c:v>135</c:v>
                </c:pt>
                <c:pt idx="13">
                  <c:v>140</c:v>
                </c:pt>
                <c:pt idx="14">
                  <c:v>145</c:v>
                </c:pt>
                <c:pt idx="15">
                  <c:v>150</c:v>
                </c:pt>
                <c:pt idx="16">
                  <c:v>155</c:v>
                </c:pt>
                <c:pt idx="17">
                  <c:v>160</c:v>
                </c:pt>
                <c:pt idx="18">
                  <c:v>165</c:v>
                </c:pt>
                <c:pt idx="19">
                  <c:v>170</c:v>
                </c:pt>
                <c:pt idx="20">
                  <c:v>175</c:v>
                </c:pt>
                <c:pt idx="21">
                  <c:v>180</c:v>
                </c:pt>
                <c:pt idx="22">
                  <c:v>185</c:v>
                </c:pt>
                <c:pt idx="23">
                  <c:v>190</c:v>
                </c:pt>
                <c:pt idx="24">
                  <c:v>195</c:v>
                </c:pt>
                <c:pt idx="25">
                  <c:v>200</c:v>
                </c:pt>
              </c:numCache>
            </c:numRef>
          </c:cat>
          <c:val>
            <c:numRef>
              <c:f>'06'!$M$22:$M$47</c:f>
              <c:numCache>
                <c:formatCode>0.00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5.1282051282051277</c:v>
                </c:pt>
                <c:pt idx="6">
                  <c:v>7.6923076923076925</c:v>
                </c:pt>
                <c:pt idx="7">
                  <c:v>12.179487179487179</c:v>
                </c:pt>
                <c:pt idx="8">
                  <c:v>15.384615384615385</c:v>
                </c:pt>
                <c:pt idx="9">
                  <c:v>7.0512820512820511</c:v>
                </c:pt>
                <c:pt idx="10">
                  <c:v>5.1282051282051277</c:v>
                </c:pt>
                <c:pt idx="11">
                  <c:v>6.4102564102564097</c:v>
                </c:pt>
                <c:pt idx="12">
                  <c:v>9.6153846153846168</c:v>
                </c:pt>
                <c:pt idx="13">
                  <c:v>10.256410256410255</c:v>
                </c:pt>
                <c:pt idx="14">
                  <c:v>8.9743589743589745</c:v>
                </c:pt>
                <c:pt idx="15">
                  <c:v>12.179487179487179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9092096"/>
        <c:axId val="729093632"/>
      </c:barChart>
      <c:catAx>
        <c:axId val="729092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29093632"/>
        <c:crosses val="autoZero"/>
        <c:auto val="1"/>
        <c:lblAlgn val="ctr"/>
        <c:lblOffset val="100"/>
        <c:tickLblSkip val="2"/>
        <c:noMultiLvlLbl val="0"/>
      </c:catAx>
      <c:valAx>
        <c:axId val="729093632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729092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'08'!$K$22:$K$47</c:f>
              <c:numCache>
                <c:formatCode>General</c:formatCode>
                <c:ptCount val="26"/>
                <c:pt idx="0">
                  <c:v>75</c:v>
                </c:pt>
                <c:pt idx="1">
                  <c:v>80</c:v>
                </c:pt>
                <c:pt idx="2">
                  <c:v>85</c:v>
                </c:pt>
                <c:pt idx="3">
                  <c:v>90</c:v>
                </c:pt>
                <c:pt idx="4">
                  <c:v>95</c:v>
                </c:pt>
                <c:pt idx="5">
                  <c:v>100</c:v>
                </c:pt>
                <c:pt idx="6">
                  <c:v>105</c:v>
                </c:pt>
                <c:pt idx="7">
                  <c:v>110</c:v>
                </c:pt>
                <c:pt idx="8">
                  <c:v>115</c:v>
                </c:pt>
                <c:pt idx="9">
                  <c:v>120</c:v>
                </c:pt>
                <c:pt idx="10">
                  <c:v>125</c:v>
                </c:pt>
                <c:pt idx="11">
                  <c:v>130</c:v>
                </c:pt>
                <c:pt idx="12">
                  <c:v>135</c:v>
                </c:pt>
                <c:pt idx="13">
                  <c:v>140</c:v>
                </c:pt>
                <c:pt idx="14">
                  <c:v>145</c:v>
                </c:pt>
                <c:pt idx="15">
                  <c:v>150</c:v>
                </c:pt>
                <c:pt idx="16">
                  <c:v>155</c:v>
                </c:pt>
                <c:pt idx="17">
                  <c:v>160</c:v>
                </c:pt>
                <c:pt idx="18">
                  <c:v>165</c:v>
                </c:pt>
                <c:pt idx="19">
                  <c:v>170</c:v>
                </c:pt>
                <c:pt idx="20">
                  <c:v>175</c:v>
                </c:pt>
                <c:pt idx="21">
                  <c:v>180</c:v>
                </c:pt>
                <c:pt idx="22">
                  <c:v>185</c:v>
                </c:pt>
                <c:pt idx="23">
                  <c:v>190</c:v>
                </c:pt>
                <c:pt idx="24">
                  <c:v>195</c:v>
                </c:pt>
                <c:pt idx="25">
                  <c:v>200</c:v>
                </c:pt>
              </c:numCache>
            </c:numRef>
          </c:cat>
          <c:val>
            <c:numRef>
              <c:f>'08'!$M$22:$M$47</c:f>
              <c:numCache>
                <c:formatCode>0.00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0.61728395061728392</c:v>
                </c:pt>
                <c:pt idx="5">
                  <c:v>4.0123456790123457</c:v>
                </c:pt>
                <c:pt idx="6">
                  <c:v>10.802469135802468</c:v>
                </c:pt>
                <c:pt idx="7">
                  <c:v>12.654320987654321</c:v>
                </c:pt>
                <c:pt idx="8">
                  <c:v>9.2592592592592595</c:v>
                </c:pt>
                <c:pt idx="9">
                  <c:v>6.481481481481481</c:v>
                </c:pt>
                <c:pt idx="10">
                  <c:v>4.3209876543209873</c:v>
                </c:pt>
                <c:pt idx="11">
                  <c:v>9.2592592592592595</c:v>
                </c:pt>
                <c:pt idx="12">
                  <c:v>13.580246913580247</c:v>
                </c:pt>
                <c:pt idx="13">
                  <c:v>14.506172839506174</c:v>
                </c:pt>
                <c:pt idx="14">
                  <c:v>6.1728395061728394</c:v>
                </c:pt>
                <c:pt idx="15">
                  <c:v>4.6296296296296298</c:v>
                </c:pt>
                <c:pt idx="16">
                  <c:v>2.4691358024691357</c:v>
                </c:pt>
                <c:pt idx="17">
                  <c:v>0.30864197530864196</c:v>
                </c:pt>
                <c:pt idx="18">
                  <c:v>0</c:v>
                </c:pt>
                <c:pt idx="19">
                  <c:v>0</c:v>
                </c:pt>
                <c:pt idx="20">
                  <c:v>0.30864197530864196</c:v>
                </c:pt>
                <c:pt idx="21">
                  <c:v>0</c:v>
                </c:pt>
                <c:pt idx="22">
                  <c:v>0.30864197530864196</c:v>
                </c:pt>
                <c:pt idx="23">
                  <c:v>0.30864197530864196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9150592"/>
        <c:axId val="729152128"/>
      </c:barChart>
      <c:catAx>
        <c:axId val="729150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29152128"/>
        <c:crosses val="autoZero"/>
        <c:auto val="1"/>
        <c:lblAlgn val="ctr"/>
        <c:lblOffset val="100"/>
        <c:tickLblSkip val="2"/>
        <c:noMultiLvlLbl val="0"/>
      </c:catAx>
      <c:valAx>
        <c:axId val="729152128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7291505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'08'!$K$22:$K$47</c:f>
              <c:numCache>
                <c:formatCode>General</c:formatCode>
                <c:ptCount val="26"/>
                <c:pt idx="0">
                  <c:v>75</c:v>
                </c:pt>
                <c:pt idx="1">
                  <c:v>80</c:v>
                </c:pt>
                <c:pt idx="2">
                  <c:v>85</c:v>
                </c:pt>
                <c:pt idx="3">
                  <c:v>90</c:v>
                </c:pt>
                <c:pt idx="4">
                  <c:v>95</c:v>
                </c:pt>
                <c:pt idx="5">
                  <c:v>100</c:v>
                </c:pt>
                <c:pt idx="6">
                  <c:v>105</c:v>
                </c:pt>
                <c:pt idx="7">
                  <c:v>110</c:v>
                </c:pt>
                <c:pt idx="8">
                  <c:v>115</c:v>
                </c:pt>
                <c:pt idx="9">
                  <c:v>120</c:v>
                </c:pt>
                <c:pt idx="10">
                  <c:v>125</c:v>
                </c:pt>
                <c:pt idx="11">
                  <c:v>130</c:v>
                </c:pt>
                <c:pt idx="12">
                  <c:v>135</c:v>
                </c:pt>
                <c:pt idx="13">
                  <c:v>140</c:v>
                </c:pt>
                <c:pt idx="14">
                  <c:v>145</c:v>
                </c:pt>
                <c:pt idx="15">
                  <c:v>150</c:v>
                </c:pt>
                <c:pt idx="16">
                  <c:v>155</c:v>
                </c:pt>
                <c:pt idx="17">
                  <c:v>160</c:v>
                </c:pt>
                <c:pt idx="18">
                  <c:v>165</c:v>
                </c:pt>
                <c:pt idx="19">
                  <c:v>170</c:v>
                </c:pt>
                <c:pt idx="20">
                  <c:v>175</c:v>
                </c:pt>
                <c:pt idx="21">
                  <c:v>180</c:v>
                </c:pt>
                <c:pt idx="22">
                  <c:v>185</c:v>
                </c:pt>
                <c:pt idx="23">
                  <c:v>190</c:v>
                </c:pt>
                <c:pt idx="24">
                  <c:v>195</c:v>
                </c:pt>
                <c:pt idx="25">
                  <c:v>200</c:v>
                </c:pt>
              </c:numCache>
            </c:numRef>
          </c:cat>
          <c:val>
            <c:numRef>
              <c:f>'08'!$M$22:$M$47</c:f>
              <c:numCache>
                <c:formatCode>0.00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0.61728395061728392</c:v>
                </c:pt>
                <c:pt idx="5">
                  <c:v>4.0123456790123457</c:v>
                </c:pt>
                <c:pt idx="6">
                  <c:v>10.802469135802468</c:v>
                </c:pt>
                <c:pt idx="7">
                  <c:v>12.654320987654321</c:v>
                </c:pt>
                <c:pt idx="8">
                  <c:v>9.2592592592592595</c:v>
                </c:pt>
                <c:pt idx="9">
                  <c:v>6.481481481481481</c:v>
                </c:pt>
                <c:pt idx="10">
                  <c:v>4.3209876543209873</c:v>
                </c:pt>
                <c:pt idx="11">
                  <c:v>9.2592592592592595</c:v>
                </c:pt>
                <c:pt idx="12">
                  <c:v>13.580246913580247</c:v>
                </c:pt>
                <c:pt idx="13">
                  <c:v>14.506172839506174</c:v>
                </c:pt>
                <c:pt idx="14">
                  <c:v>6.1728395061728394</c:v>
                </c:pt>
                <c:pt idx="15">
                  <c:v>4.6296296296296298</c:v>
                </c:pt>
                <c:pt idx="16">
                  <c:v>2.4691358024691357</c:v>
                </c:pt>
                <c:pt idx="17">
                  <c:v>0.30864197530864196</c:v>
                </c:pt>
                <c:pt idx="18">
                  <c:v>0</c:v>
                </c:pt>
                <c:pt idx="19">
                  <c:v>0</c:v>
                </c:pt>
                <c:pt idx="20">
                  <c:v>0.30864197530864196</c:v>
                </c:pt>
                <c:pt idx="21">
                  <c:v>0</c:v>
                </c:pt>
                <c:pt idx="22">
                  <c:v>0.30864197530864196</c:v>
                </c:pt>
                <c:pt idx="23">
                  <c:v>0.30864197530864196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0020096"/>
        <c:axId val="730042368"/>
      </c:barChart>
      <c:catAx>
        <c:axId val="730020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30042368"/>
        <c:crosses val="autoZero"/>
        <c:auto val="1"/>
        <c:lblAlgn val="ctr"/>
        <c:lblOffset val="100"/>
        <c:tickLblSkip val="2"/>
        <c:noMultiLvlLbl val="0"/>
      </c:catAx>
      <c:valAx>
        <c:axId val="730042368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730020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'09'!$K$22:$K$47</c:f>
              <c:numCache>
                <c:formatCode>General</c:formatCode>
                <c:ptCount val="26"/>
                <c:pt idx="0">
                  <c:v>75</c:v>
                </c:pt>
                <c:pt idx="1">
                  <c:v>80</c:v>
                </c:pt>
                <c:pt idx="2">
                  <c:v>85</c:v>
                </c:pt>
                <c:pt idx="3">
                  <c:v>90</c:v>
                </c:pt>
                <c:pt idx="4">
                  <c:v>95</c:v>
                </c:pt>
                <c:pt idx="5">
                  <c:v>100</c:v>
                </c:pt>
                <c:pt idx="6">
                  <c:v>105</c:v>
                </c:pt>
                <c:pt idx="7">
                  <c:v>110</c:v>
                </c:pt>
                <c:pt idx="8">
                  <c:v>115</c:v>
                </c:pt>
                <c:pt idx="9">
                  <c:v>120</c:v>
                </c:pt>
                <c:pt idx="10">
                  <c:v>125</c:v>
                </c:pt>
                <c:pt idx="11">
                  <c:v>130</c:v>
                </c:pt>
                <c:pt idx="12">
                  <c:v>135</c:v>
                </c:pt>
                <c:pt idx="13">
                  <c:v>140</c:v>
                </c:pt>
                <c:pt idx="14">
                  <c:v>145</c:v>
                </c:pt>
                <c:pt idx="15">
                  <c:v>150</c:v>
                </c:pt>
                <c:pt idx="16">
                  <c:v>155</c:v>
                </c:pt>
                <c:pt idx="17">
                  <c:v>160</c:v>
                </c:pt>
                <c:pt idx="18">
                  <c:v>165</c:v>
                </c:pt>
                <c:pt idx="19">
                  <c:v>170</c:v>
                </c:pt>
                <c:pt idx="20">
                  <c:v>175</c:v>
                </c:pt>
                <c:pt idx="21">
                  <c:v>180</c:v>
                </c:pt>
                <c:pt idx="22">
                  <c:v>185</c:v>
                </c:pt>
                <c:pt idx="23">
                  <c:v>190</c:v>
                </c:pt>
                <c:pt idx="24">
                  <c:v>195</c:v>
                </c:pt>
                <c:pt idx="25">
                  <c:v>200</c:v>
                </c:pt>
              </c:numCache>
            </c:numRef>
          </c:cat>
          <c:val>
            <c:numRef>
              <c:f>'09'!$M$22:$M$47</c:f>
              <c:numCache>
                <c:formatCode>0.00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0.30864197530864196</c:v>
                </c:pt>
                <c:pt idx="5">
                  <c:v>3.0864197530864197</c:v>
                </c:pt>
                <c:pt idx="6">
                  <c:v>8.3333333333333321</c:v>
                </c:pt>
                <c:pt idx="7">
                  <c:v>11.728395061728394</c:v>
                </c:pt>
                <c:pt idx="8">
                  <c:v>5.5555555555555554</c:v>
                </c:pt>
                <c:pt idx="9">
                  <c:v>4.6296296296296298</c:v>
                </c:pt>
                <c:pt idx="10">
                  <c:v>3.7037037037037033</c:v>
                </c:pt>
                <c:pt idx="11">
                  <c:v>5.8641975308641969</c:v>
                </c:pt>
                <c:pt idx="12">
                  <c:v>10.802469135802468</c:v>
                </c:pt>
                <c:pt idx="13">
                  <c:v>12.654320987654321</c:v>
                </c:pt>
                <c:pt idx="14">
                  <c:v>8.3333333333333321</c:v>
                </c:pt>
                <c:pt idx="15">
                  <c:v>5.8641975308641969</c:v>
                </c:pt>
                <c:pt idx="16">
                  <c:v>0.61728395061728392</c:v>
                </c:pt>
                <c:pt idx="17">
                  <c:v>0.61728395061728392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9759104"/>
        <c:axId val="729023616"/>
      </c:barChart>
      <c:catAx>
        <c:axId val="729759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29023616"/>
        <c:crosses val="autoZero"/>
        <c:auto val="1"/>
        <c:lblAlgn val="ctr"/>
        <c:lblOffset val="100"/>
        <c:tickLblSkip val="2"/>
        <c:noMultiLvlLbl val="0"/>
      </c:catAx>
      <c:valAx>
        <c:axId val="729023616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7297591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'10'!$K$22:$K$47</c:f>
              <c:numCache>
                <c:formatCode>General</c:formatCode>
                <c:ptCount val="26"/>
                <c:pt idx="0">
                  <c:v>75</c:v>
                </c:pt>
                <c:pt idx="1">
                  <c:v>80</c:v>
                </c:pt>
                <c:pt idx="2">
                  <c:v>85</c:v>
                </c:pt>
                <c:pt idx="3">
                  <c:v>90</c:v>
                </c:pt>
                <c:pt idx="4">
                  <c:v>95</c:v>
                </c:pt>
                <c:pt idx="5">
                  <c:v>100</c:v>
                </c:pt>
                <c:pt idx="6">
                  <c:v>105</c:v>
                </c:pt>
                <c:pt idx="7">
                  <c:v>110</c:v>
                </c:pt>
                <c:pt idx="8">
                  <c:v>115</c:v>
                </c:pt>
                <c:pt idx="9">
                  <c:v>120</c:v>
                </c:pt>
                <c:pt idx="10">
                  <c:v>125</c:v>
                </c:pt>
                <c:pt idx="11">
                  <c:v>130</c:v>
                </c:pt>
                <c:pt idx="12">
                  <c:v>135</c:v>
                </c:pt>
                <c:pt idx="13">
                  <c:v>140</c:v>
                </c:pt>
                <c:pt idx="14">
                  <c:v>145</c:v>
                </c:pt>
                <c:pt idx="15">
                  <c:v>150</c:v>
                </c:pt>
                <c:pt idx="16">
                  <c:v>155</c:v>
                </c:pt>
                <c:pt idx="17">
                  <c:v>160</c:v>
                </c:pt>
                <c:pt idx="18">
                  <c:v>165</c:v>
                </c:pt>
                <c:pt idx="19">
                  <c:v>170</c:v>
                </c:pt>
                <c:pt idx="20">
                  <c:v>175</c:v>
                </c:pt>
                <c:pt idx="21">
                  <c:v>180</c:v>
                </c:pt>
                <c:pt idx="22">
                  <c:v>185</c:v>
                </c:pt>
                <c:pt idx="23">
                  <c:v>190</c:v>
                </c:pt>
                <c:pt idx="24">
                  <c:v>195</c:v>
                </c:pt>
                <c:pt idx="25">
                  <c:v>200</c:v>
                </c:pt>
              </c:numCache>
            </c:numRef>
          </c:cat>
          <c:val>
            <c:numRef>
              <c:f>'10'!$M$22:$M$47</c:f>
              <c:numCache>
                <c:formatCode>0.00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0.26041666666666663</c:v>
                </c:pt>
                <c:pt idx="3">
                  <c:v>0</c:v>
                </c:pt>
                <c:pt idx="4">
                  <c:v>2.083333333333333</c:v>
                </c:pt>
                <c:pt idx="5">
                  <c:v>7.03125</c:v>
                </c:pt>
                <c:pt idx="6">
                  <c:v>13.020833333333334</c:v>
                </c:pt>
                <c:pt idx="7">
                  <c:v>11.458333333333332</c:v>
                </c:pt>
                <c:pt idx="8">
                  <c:v>7.552083333333333</c:v>
                </c:pt>
                <c:pt idx="9">
                  <c:v>2.864583333333333</c:v>
                </c:pt>
                <c:pt idx="10">
                  <c:v>7.291666666666667</c:v>
                </c:pt>
                <c:pt idx="11">
                  <c:v>11.458333333333332</c:v>
                </c:pt>
                <c:pt idx="12">
                  <c:v>13.020833333333334</c:v>
                </c:pt>
                <c:pt idx="13">
                  <c:v>12.5</c:v>
                </c:pt>
                <c:pt idx="14">
                  <c:v>7.03125</c:v>
                </c:pt>
                <c:pt idx="15">
                  <c:v>3.3854166666666665</c:v>
                </c:pt>
                <c:pt idx="16">
                  <c:v>0.52083333333333326</c:v>
                </c:pt>
                <c:pt idx="17">
                  <c:v>0.26041666666666663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0.26041666666666663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0063616"/>
        <c:axId val="730065152"/>
      </c:barChart>
      <c:catAx>
        <c:axId val="730063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30065152"/>
        <c:crosses val="autoZero"/>
        <c:auto val="1"/>
        <c:lblAlgn val="ctr"/>
        <c:lblOffset val="100"/>
        <c:tickLblSkip val="2"/>
        <c:noMultiLvlLbl val="0"/>
      </c:catAx>
      <c:valAx>
        <c:axId val="730065152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730063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'11'!$K$22:$K$47</c:f>
              <c:numCache>
                <c:formatCode>General</c:formatCode>
                <c:ptCount val="26"/>
                <c:pt idx="0">
                  <c:v>75</c:v>
                </c:pt>
                <c:pt idx="1">
                  <c:v>80</c:v>
                </c:pt>
                <c:pt idx="2">
                  <c:v>85</c:v>
                </c:pt>
                <c:pt idx="3">
                  <c:v>90</c:v>
                </c:pt>
                <c:pt idx="4">
                  <c:v>95</c:v>
                </c:pt>
                <c:pt idx="5">
                  <c:v>100</c:v>
                </c:pt>
                <c:pt idx="6">
                  <c:v>105</c:v>
                </c:pt>
                <c:pt idx="7">
                  <c:v>110</c:v>
                </c:pt>
                <c:pt idx="8">
                  <c:v>115</c:v>
                </c:pt>
                <c:pt idx="9">
                  <c:v>120</c:v>
                </c:pt>
                <c:pt idx="10">
                  <c:v>125</c:v>
                </c:pt>
                <c:pt idx="11">
                  <c:v>130</c:v>
                </c:pt>
                <c:pt idx="12">
                  <c:v>135</c:v>
                </c:pt>
                <c:pt idx="13">
                  <c:v>140</c:v>
                </c:pt>
                <c:pt idx="14">
                  <c:v>145</c:v>
                </c:pt>
                <c:pt idx="15">
                  <c:v>150</c:v>
                </c:pt>
                <c:pt idx="16">
                  <c:v>155</c:v>
                </c:pt>
                <c:pt idx="17">
                  <c:v>160</c:v>
                </c:pt>
                <c:pt idx="18">
                  <c:v>165</c:v>
                </c:pt>
                <c:pt idx="19">
                  <c:v>170</c:v>
                </c:pt>
                <c:pt idx="20">
                  <c:v>175</c:v>
                </c:pt>
                <c:pt idx="21">
                  <c:v>180</c:v>
                </c:pt>
                <c:pt idx="22">
                  <c:v>185</c:v>
                </c:pt>
                <c:pt idx="23">
                  <c:v>190</c:v>
                </c:pt>
                <c:pt idx="24">
                  <c:v>195</c:v>
                </c:pt>
                <c:pt idx="25">
                  <c:v>200</c:v>
                </c:pt>
              </c:numCache>
            </c:numRef>
          </c:cat>
          <c:val>
            <c:numRef>
              <c:f>'11'!$M$22:$M$47</c:f>
              <c:numCache>
                <c:formatCode>0.00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0.81967213114754101</c:v>
                </c:pt>
                <c:pt idx="5">
                  <c:v>3.6885245901639343</c:v>
                </c:pt>
                <c:pt idx="6">
                  <c:v>13.524590163934427</c:v>
                </c:pt>
                <c:pt idx="7">
                  <c:v>17.622950819672131</c:v>
                </c:pt>
                <c:pt idx="8">
                  <c:v>10.655737704918032</c:v>
                </c:pt>
                <c:pt idx="9">
                  <c:v>7.3770491803278686</c:v>
                </c:pt>
                <c:pt idx="10">
                  <c:v>4.918032786885246</c:v>
                </c:pt>
                <c:pt idx="11">
                  <c:v>6.557377049180328</c:v>
                </c:pt>
                <c:pt idx="12">
                  <c:v>7.7868852459016393</c:v>
                </c:pt>
                <c:pt idx="13">
                  <c:v>9.8360655737704921</c:v>
                </c:pt>
                <c:pt idx="14">
                  <c:v>9.8360655737704921</c:v>
                </c:pt>
                <c:pt idx="15">
                  <c:v>4.918032786885246</c:v>
                </c:pt>
                <c:pt idx="16">
                  <c:v>1.639344262295082</c:v>
                </c:pt>
                <c:pt idx="17">
                  <c:v>0</c:v>
                </c:pt>
                <c:pt idx="18">
                  <c:v>0.4098360655737705</c:v>
                </c:pt>
                <c:pt idx="19">
                  <c:v>0</c:v>
                </c:pt>
                <c:pt idx="20">
                  <c:v>0.4098360655737705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0195840"/>
        <c:axId val="730197376"/>
      </c:barChart>
      <c:catAx>
        <c:axId val="730195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30197376"/>
        <c:crosses val="autoZero"/>
        <c:auto val="1"/>
        <c:lblAlgn val="ctr"/>
        <c:lblOffset val="100"/>
        <c:tickLblSkip val="2"/>
        <c:noMultiLvlLbl val="0"/>
      </c:catAx>
      <c:valAx>
        <c:axId val="730197376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7301958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'12'!$K$22:$K$47</c:f>
              <c:numCache>
                <c:formatCode>General</c:formatCode>
                <c:ptCount val="26"/>
                <c:pt idx="0">
                  <c:v>75</c:v>
                </c:pt>
                <c:pt idx="1">
                  <c:v>80</c:v>
                </c:pt>
                <c:pt idx="2">
                  <c:v>85</c:v>
                </c:pt>
                <c:pt idx="3">
                  <c:v>90</c:v>
                </c:pt>
                <c:pt idx="4">
                  <c:v>95</c:v>
                </c:pt>
                <c:pt idx="5">
                  <c:v>100</c:v>
                </c:pt>
                <c:pt idx="6">
                  <c:v>105</c:v>
                </c:pt>
                <c:pt idx="7">
                  <c:v>110</c:v>
                </c:pt>
                <c:pt idx="8">
                  <c:v>115</c:v>
                </c:pt>
                <c:pt idx="9">
                  <c:v>120</c:v>
                </c:pt>
                <c:pt idx="10">
                  <c:v>125</c:v>
                </c:pt>
                <c:pt idx="11">
                  <c:v>130</c:v>
                </c:pt>
                <c:pt idx="12">
                  <c:v>135</c:v>
                </c:pt>
                <c:pt idx="13">
                  <c:v>140</c:v>
                </c:pt>
                <c:pt idx="14">
                  <c:v>145</c:v>
                </c:pt>
                <c:pt idx="15">
                  <c:v>150</c:v>
                </c:pt>
                <c:pt idx="16">
                  <c:v>155</c:v>
                </c:pt>
                <c:pt idx="17">
                  <c:v>160</c:v>
                </c:pt>
                <c:pt idx="18">
                  <c:v>165</c:v>
                </c:pt>
                <c:pt idx="19">
                  <c:v>170</c:v>
                </c:pt>
                <c:pt idx="20">
                  <c:v>175</c:v>
                </c:pt>
                <c:pt idx="21">
                  <c:v>180</c:v>
                </c:pt>
                <c:pt idx="22">
                  <c:v>185</c:v>
                </c:pt>
                <c:pt idx="23">
                  <c:v>190</c:v>
                </c:pt>
                <c:pt idx="24">
                  <c:v>195</c:v>
                </c:pt>
                <c:pt idx="25">
                  <c:v>200</c:v>
                </c:pt>
              </c:numCache>
            </c:numRef>
          </c:cat>
          <c:val>
            <c:numRef>
              <c:f>'12'!$M$22:$M$47</c:f>
              <c:numCache>
                <c:formatCode>0.00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0.49751243781094528</c:v>
                </c:pt>
                <c:pt idx="4">
                  <c:v>2.9850746268656714</c:v>
                </c:pt>
                <c:pt idx="5">
                  <c:v>11.194029850746269</c:v>
                </c:pt>
                <c:pt idx="6">
                  <c:v>16.915422885572141</c:v>
                </c:pt>
                <c:pt idx="7">
                  <c:v>11.442786069651742</c:v>
                </c:pt>
                <c:pt idx="8">
                  <c:v>5.2238805970149249</c:v>
                </c:pt>
                <c:pt idx="9">
                  <c:v>7.7114427860696511</c:v>
                </c:pt>
                <c:pt idx="10">
                  <c:v>6.7164179104477615</c:v>
                </c:pt>
                <c:pt idx="11">
                  <c:v>14.17910447761194</c:v>
                </c:pt>
                <c:pt idx="12">
                  <c:v>9.7014925373134329</c:v>
                </c:pt>
                <c:pt idx="13">
                  <c:v>7.4626865671641784</c:v>
                </c:pt>
                <c:pt idx="14">
                  <c:v>4.9751243781094532</c:v>
                </c:pt>
                <c:pt idx="15">
                  <c:v>0.74626865671641784</c:v>
                </c:pt>
                <c:pt idx="16">
                  <c:v>0.24875621890547264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9848832"/>
        <c:axId val="729854720"/>
      </c:barChart>
      <c:catAx>
        <c:axId val="729848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29854720"/>
        <c:crosses val="autoZero"/>
        <c:auto val="1"/>
        <c:lblAlgn val="ctr"/>
        <c:lblOffset val="100"/>
        <c:tickLblSkip val="2"/>
        <c:noMultiLvlLbl val="0"/>
      </c:catAx>
      <c:valAx>
        <c:axId val="729854720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7298488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'13'!$K$22:$K$47</c:f>
              <c:numCache>
                <c:formatCode>General</c:formatCode>
                <c:ptCount val="26"/>
                <c:pt idx="0">
                  <c:v>75</c:v>
                </c:pt>
                <c:pt idx="1">
                  <c:v>80</c:v>
                </c:pt>
                <c:pt idx="2">
                  <c:v>85</c:v>
                </c:pt>
                <c:pt idx="3">
                  <c:v>90</c:v>
                </c:pt>
                <c:pt idx="4">
                  <c:v>95</c:v>
                </c:pt>
                <c:pt idx="5">
                  <c:v>100</c:v>
                </c:pt>
                <c:pt idx="6">
                  <c:v>105</c:v>
                </c:pt>
                <c:pt idx="7">
                  <c:v>110</c:v>
                </c:pt>
                <c:pt idx="8">
                  <c:v>115</c:v>
                </c:pt>
                <c:pt idx="9">
                  <c:v>120</c:v>
                </c:pt>
                <c:pt idx="10">
                  <c:v>125</c:v>
                </c:pt>
                <c:pt idx="11">
                  <c:v>130</c:v>
                </c:pt>
                <c:pt idx="12">
                  <c:v>135</c:v>
                </c:pt>
                <c:pt idx="13">
                  <c:v>140</c:v>
                </c:pt>
                <c:pt idx="14">
                  <c:v>145</c:v>
                </c:pt>
                <c:pt idx="15">
                  <c:v>150</c:v>
                </c:pt>
                <c:pt idx="16">
                  <c:v>155</c:v>
                </c:pt>
                <c:pt idx="17">
                  <c:v>160</c:v>
                </c:pt>
                <c:pt idx="18">
                  <c:v>165</c:v>
                </c:pt>
                <c:pt idx="19">
                  <c:v>170</c:v>
                </c:pt>
                <c:pt idx="20">
                  <c:v>175</c:v>
                </c:pt>
                <c:pt idx="21">
                  <c:v>180</c:v>
                </c:pt>
                <c:pt idx="22">
                  <c:v>185</c:v>
                </c:pt>
                <c:pt idx="23">
                  <c:v>190</c:v>
                </c:pt>
                <c:pt idx="24">
                  <c:v>195</c:v>
                </c:pt>
                <c:pt idx="25">
                  <c:v>200</c:v>
                </c:pt>
              </c:numCache>
            </c:numRef>
          </c:cat>
          <c:val>
            <c:numRef>
              <c:f>'13'!$M$22:$M$47</c:f>
              <c:numCache>
                <c:formatCode>0.00</c:formatCode>
                <c:ptCount val="26"/>
                <c:pt idx="0">
                  <c:v>0.1445086705202312</c:v>
                </c:pt>
                <c:pt idx="1">
                  <c:v>0.1445086705202312</c:v>
                </c:pt>
                <c:pt idx="2">
                  <c:v>0</c:v>
                </c:pt>
                <c:pt idx="3">
                  <c:v>0.28901734104046239</c:v>
                </c:pt>
                <c:pt idx="4">
                  <c:v>0.86705202312138718</c:v>
                </c:pt>
                <c:pt idx="5">
                  <c:v>6.5028901734104041</c:v>
                </c:pt>
                <c:pt idx="6">
                  <c:v>14.595375722543352</c:v>
                </c:pt>
                <c:pt idx="7">
                  <c:v>9.1040462427745652</c:v>
                </c:pt>
                <c:pt idx="8">
                  <c:v>7.5144508670520231</c:v>
                </c:pt>
                <c:pt idx="9">
                  <c:v>4.9132947976878611</c:v>
                </c:pt>
                <c:pt idx="10">
                  <c:v>7.6589595375722546</c:v>
                </c:pt>
                <c:pt idx="11">
                  <c:v>12.138728323699421</c:v>
                </c:pt>
                <c:pt idx="12">
                  <c:v>14.884393063583815</c:v>
                </c:pt>
                <c:pt idx="13">
                  <c:v>15.028901734104046</c:v>
                </c:pt>
                <c:pt idx="14">
                  <c:v>4.1907514450867049</c:v>
                </c:pt>
                <c:pt idx="15">
                  <c:v>1.300578034682081</c:v>
                </c:pt>
                <c:pt idx="16">
                  <c:v>0.43352601156069359</c:v>
                </c:pt>
                <c:pt idx="17">
                  <c:v>0.1445086705202312</c:v>
                </c:pt>
                <c:pt idx="18">
                  <c:v>0</c:v>
                </c:pt>
                <c:pt idx="19">
                  <c:v>0.1445086705202312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0562944"/>
        <c:axId val="730564480"/>
      </c:barChart>
      <c:catAx>
        <c:axId val="730562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30564480"/>
        <c:crosses val="autoZero"/>
        <c:auto val="1"/>
        <c:lblAlgn val="ctr"/>
        <c:lblOffset val="100"/>
        <c:tickLblSkip val="2"/>
        <c:noMultiLvlLbl val="0"/>
      </c:catAx>
      <c:valAx>
        <c:axId val="730564480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7305629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'14'!$K$22:$K$47</c:f>
              <c:numCache>
                <c:formatCode>General</c:formatCode>
                <c:ptCount val="26"/>
                <c:pt idx="0">
                  <c:v>75</c:v>
                </c:pt>
                <c:pt idx="1">
                  <c:v>80</c:v>
                </c:pt>
                <c:pt idx="2">
                  <c:v>85</c:v>
                </c:pt>
                <c:pt idx="3">
                  <c:v>90</c:v>
                </c:pt>
                <c:pt idx="4">
                  <c:v>95</c:v>
                </c:pt>
                <c:pt idx="5">
                  <c:v>100</c:v>
                </c:pt>
                <c:pt idx="6">
                  <c:v>105</c:v>
                </c:pt>
                <c:pt idx="7">
                  <c:v>110</c:v>
                </c:pt>
                <c:pt idx="8">
                  <c:v>115</c:v>
                </c:pt>
                <c:pt idx="9">
                  <c:v>120</c:v>
                </c:pt>
                <c:pt idx="10">
                  <c:v>125</c:v>
                </c:pt>
                <c:pt idx="11">
                  <c:v>130</c:v>
                </c:pt>
                <c:pt idx="12">
                  <c:v>135</c:v>
                </c:pt>
                <c:pt idx="13">
                  <c:v>140</c:v>
                </c:pt>
                <c:pt idx="14">
                  <c:v>145</c:v>
                </c:pt>
                <c:pt idx="15">
                  <c:v>150</c:v>
                </c:pt>
                <c:pt idx="16">
                  <c:v>155</c:v>
                </c:pt>
                <c:pt idx="17">
                  <c:v>160</c:v>
                </c:pt>
                <c:pt idx="18">
                  <c:v>165</c:v>
                </c:pt>
                <c:pt idx="19">
                  <c:v>170</c:v>
                </c:pt>
                <c:pt idx="20">
                  <c:v>175</c:v>
                </c:pt>
                <c:pt idx="21">
                  <c:v>180</c:v>
                </c:pt>
                <c:pt idx="22">
                  <c:v>185</c:v>
                </c:pt>
                <c:pt idx="23">
                  <c:v>190</c:v>
                </c:pt>
                <c:pt idx="24">
                  <c:v>195</c:v>
                </c:pt>
                <c:pt idx="25">
                  <c:v>200</c:v>
                </c:pt>
              </c:numCache>
            </c:numRef>
          </c:cat>
          <c:val>
            <c:numRef>
              <c:f>'14'!$M$22:$M$47</c:f>
              <c:numCache>
                <c:formatCode>0.00</c:formatCode>
                <c:ptCount val="26"/>
                <c:pt idx="0">
                  <c:v>1.5974440894568689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1.2779552715654952</c:v>
                </c:pt>
                <c:pt idx="5">
                  <c:v>4.7923322683706067</c:v>
                </c:pt>
                <c:pt idx="6">
                  <c:v>12.460063897763577</c:v>
                </c:pt>
                <c:pt idx="7">
                  <c:v>11.821086261980831</c:v>
                </c:pt>
                <c:pt idx="8">
                  <c:v>8.3067092651757193</c:v>
                </c:pt>
                <c:pt idx="9">
                  <c:v>7.0287539936102235</c:v>
                </c:pt>
                <c:pt idx="10">
                  <c:v>6.0702875399361016</c:v>
                </c:pt>
                <c:pt idx="11">
                  <c:v>10.223642172523961</c:v>
                </c:pt>
                <c:pt idx="12">
                  <c:v>15.654952076677317</c:v>
                </c:pt>
                <c:pt idx="13">
                  <c:v>10.862619808306709</c:v>
                </c:pt>
                <c:pt idx="14">
                  <c:v>7.9872204472843444</c:v>
                </c:pt>
                <c:pt idx="15">
                  <c:v>1.2779552715654952</c:v>
                </c:pt>
                <c:pt idx="16">
                  <c:v>0.31948881789137379</c:v>
                </c:pt>
                <c:pt idx="17">
                  <c:v>0</c:v>
                </c:pt>
                <c:pt idx="18">
                  <c:v>0.31948881789137379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0469888"/>
        <c:axId val="730471424"/>
      </c:barChart>
      <c:catAx>
        <c:axId val="730469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30471424"/>
        <c:crosses val="autoZero"/>
        <c:auto val="1"/>
        <c:lblAlgn val="ctr"/>
        <c:lblOffset val="100"/>
        <c:tickLblSkip val="2"/>
        <c:noMultiLvlLbl val="0"/>
      </c:catAx>
      <c:valAx>
        <c:axId val="730471424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7304698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'15'!$K$22:$K$47</c:f>
              <c:numCache>
                <c:formatCode>General</c:formatCode>
                <c:ptCount val="26"/>
                <c:pt idx="0">
                  <c:v>75</c:v>
                </c:pt>
                <c:pt idx="1">
                  <c:v>80</c:v>
                </c:pt>
                <c:pt idx="2">
                  <c:v>85</c:v>
                </c:pt>
                <c:pt idx="3">
                  <c:v>90</c:v>
                </c:pt>
                <c:pt idx="4">
                  <c:v>95</c:v>
                </c:pt>
                <c:pt idx="5">
                  <c:v>100</c:v>
                </c:pt>
                <c:pt idx="6">
                  <c:v>105</c:v>
                </c:pt>
                <c:pt idx="7">
                  <c:v>110</c:v>
                </c:pt>
                <c:pt idx="8">
                  <c:v>115</c:v>
                </c:pt>
                <c:pt idx="9">
                  <c:v>120</c:v>
                </c:pt>
                <c:pt idx="10">
                  <c:v>125</c:v>
                </c:pt>
                <c:pt idx="11">
                  <c:v>130</c:v>
                </c:pt>
                <c:pt idx="12">
                  <c:v>135</c:v>
                </c:pt>
                <c:pt idx="13">
                  <c:v>140</c:v>
                </c:pt>
                <c:pt idx="14">
                  <c:v>145</c:v>
                </c:pt>
                <c:pt idx="15">
                  <c:v>150</c:v>
                </c:pt>
                <c:pt idx="16">
                  <c:v>155</c:v>
                </c:pt>
                <c:pt idx="17">
                  <c:v>160</c:v>
                </c:pt>
                <c:pt idx="18">
                  <c:v>165</c:v>
                </c:pt>
                <c:pt idx="19">
                  <c:v>170</c:v>
                </c:pt>
                <c:pt idx="20">
                  <c:v>175</c:v>
                </c:pt>
                <c:pt idx="21">
                  <c:v>180</c:v>
                </c:pt>
                <c:pt idx="22">
                  <c:v>185</c:v>
                </c:pt>
                <c:pt idx="23">
                  <c:v>190</c:v>
                </c:pt>
                <c:pt idx="24">
                  <c:v>195</c:v>
                </c:pt>
                <c:pt idx="25">
                  <c:v>200</c:v>
                </c:pt>
              </c:numCache>
            </c:numRef>
          </c:cat>
          <c:val>
            <c:numRef>
              <c:f>'15'!$M$22:$M$47</c:f>
              <c:numCache>
                <c:formatCode>0.00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1.7667844522968199</c:v>
                </c:pt>
                <c:pt idx="5">
                  <c:v>6.0070671378091873</c:v>
                </c:pt>
                <c:pt idx="6">
                  <c:v>13.427561837455832</c:v>
                </c:pt>
                <c:pt idx="7">
                  <c:v>11.307420494699647</c:v>
                </c:pt>
                <c:pt idx="8">
                  <c:v>11.307420494699647</c:v>
                </c:pt>
                <c:pt idx="9">
                  <c:v>6.0070671378091873</c:v>
                </c:pt>
                <c:pt idx="10">
                  <c:v>4.2402826855123674</c:v>
                </c:pt>
                <c:pt idx="11">
                  <c:v>7.0671378091872796</c:v>
                </c:pt>
                <c:pt idx="12">
                  <c:v>12.7208480565371</c:v>
                </c:pt>
                <c:pt idx="13">
                  <c:v>15.901060070671377</c:v>
                </c:pt>
                <c:pt idx="14">
                  <c:v>6.0070671378091873</c:v>
                </c:pt>
                <c:pt idx="15">
                  <c:v>2.8268551236749118</c:v>
                </c:pt>
                <c:pt idx="16">
                  <c:v>1.0600706713780919</c:v>
                </c:pt>
                <c:pt idx="17">
                  <c:v>0</c:v>
                </c:pt>
                <c:pt idx="18">
                  <c:v>0</c:v>
                </c:pt>
                <c:pt idx="19">
                  <c:v>0.35335689045936397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0528768"/>
        <c:axId val="730624768"/>
      </c:barChart>
      <c:catAx>
        <c:axId val="730528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30624768"/>
        <c:crosses val="autoZero"/>
        <c:auto val="1"/>
        <c:lblAlgn val="ctr"/>
        <c:lblOffset val="100"/>
        <c:tickLblSkip val="2"/>
        <c:noMultiLvlLbl val="0"/>
      </c:catAx>
      <c:valAx>
        <c:axId val="730624768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7305287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'16'!$K$22:$K$47</c:f>
              <c:numCache>
                <c:formatCode>General</c:formatCode>
                <c:ptCount val="26"/>
                <c:pt idx="0">
                  <c:v>75</c:v>
                </c:pt>
                <c:pt idx="1">
                  <c:v>80</c:v>
                </c:pt>
                <c:pt idx="2">
                  <c:v>85</c:v>
                </c:pt>
                <c:pt idx="3">
                  <c:v>90</c:v>
                </c:pt>
                <c:pt idx="4">
                  <c:v>95</c:v>
                </c:pt>
                <c:pt idx="5">
                  <c:v>100</c:v>
                </c:pt>
                <c:pt idx="6">
                  <c:v>105</c:v>
                </c:pt>
                <c:pt idx="7">
                  <c:v>110</c:v>
                </c:pt>
                <c:pt idx="8">
                  <c:v>115</c:v>
                </c:pt>
                <c:pt idx="9">
                  <c:v>120</c:v>
                </c:pt>
                <c:pt idx="10">
                  <c:v>125</c:v>
                </c:pt>
                <c:pt idx="11">
                  <c:v>130</c:v>
                </c:pt>
                <c:pt idx="12">
                  <c:v>135</c:v>
                </c:pt>
                <c:pt idx="13">
                  <c:v>140</c:v>
                </c:pt>
                <c:pt idx="14">
                  <c:v>145</c:v>
                </c:pt>
                <c:pt idx="15">
                  <c:v>150</c:v>
                </c:pt>
                <c:pt idx="16">
                  <c:v>155</c:v>
                </c:pt>
                <c:pt idx="17">
                  <c:v>160</c:v>
                </c:pt>
                <c:pt idx="18">
                  <c:v>165</c:v>
                </c:pt>
                <c:pt idx="19">
                  <c:v>170</c:v>
                </c:pt>
                <c:pt idx="20">
                  <c:v>175</c:v>
                </c:pt>
                <c:pt idx="21">
                  <c:v>180</c:v>
                </c:pt>
                <c:pt idx="22">
                  <c:v>185</c:v>
                </c:pt>
                <c:pt idx="23">
                  <c:v>190</c:v>
                </c:pt>
                <c:pt idx="24">
                  <c:v>195</c:v>
                </c:pt>
                <c:pt idx="25">
                  <c:v>200</c:v>
                </c:pt>
              </c:numCache>
            </c:numRef>
          </c:cat>
          <c:val>
            <c:numRef>
              <c:f>'16'!$M$22:$M$47</c:f>
              <c:numCache>
                <c:formatCode>0.00</c:formatCode>
                <c:ptCount val="26"/>
                <c:pt idx="0">
                  <c:v>1.1848341232227488</c:v>
                </c:pt>
                <c:pt idx="1">
                  <c:v>0</c:v>
                </c:pt>
                <c:pt idx="2">
                  <c:v>0</c:v>
                </c:pt>
                <c:pt idx="3">
                  <c:v>0.23696682464454977</c:v>
                </c:pt>
                <c:pt idx="4">
                  <c:v>0.23696682464454977</c:v>
                </c:pt>
                <c:pt idx="5">
                  <c:v>3.7914691943127963</c:v>
                </c:pt>
                <c:pt idx="6">
                  <c:v>8.5308056872037916</c:v>
                </c:pt>
                <c:pt idx="7">
                  <c:v>11.848341232227488</c:v>
                </c:pt>
                <c:pt idx="8">
                  <c:v>7.5829383886255926</c:v>
                </c:pt>
                <c:pt idx="9">
                  <c:v>6.8720379146919433</c:v>
                </c:pt>
                <c:pt idx="10">
                  <c:v>6.6350710900473935</c:v>
                </c:pt>
                <c:pt idx="11">
                  <c:v>13.033175355450238</c:v>
                </c:pt>
                <c:pt idx="12">
                  <c:v>15.165876777251185</c:v>
                </c:pt>
                <c:pt idx="13">
                  <c:v>11.611374407582939</c:v>
                </c:pt>
                <c:pt idx="14">
                  <c:v>7.8199052132701423</c:v>
                </c:pt>
                <c:pt idx="15">
                  <c:v>2.6066350710900474</c:v>
                </c:pt>
                <c:pt idx="16">
                  <c:v>0.7109004739336493</c:v>
                </c:pt>
                <c:pt idx="17">
                  <c:v>0.7109004739336493</c:v>
                </c:pt>
                <c:pt idx="18">
                  <c:v>0.23696682464454977</c:v>
                </c:pt>
                <c:pt idx="19">
                  <c:v>0.23696682464454977</c:v>
                </c:pt>
                <c:pt idx="20">
                  <c:v>0</c:v>
                </c:pt>
                <c:pt idx="21">
                  <c:v>0.7109004739336493</c:v>
                </c:pt>
                <c:pt idx="22">
                  <c:v>0</c:v>
                </c:pt>
                <c:pt idx="23">
                  <c:v>0.23696682464454977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0644864"/>
        <c:axId val="730646400"/>
      </c:barChart>
      <c:catAx>
        <c:axId val="730644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30646400"/>
        <c:crosses val="autoZero"/>
        <c:auto val="1"/>
        <c:lblAlgn val="ctr"/>
        <c:lblOffset val="100"/>
        <c:tickLblSkip val="2"/>
        <c:noMultiLvlLbl val="0"/>
      </c:catAx>
      <c:valAx>
        <c:axId val="730646400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7306448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'17'!$K$22:$K$47</c:f>
              <c:numCache>
                <c:formatCode>General</c:formatCode>
                <c:ptCount val="26"/>
                <c:pt idx="0">
                  <c:v>75</c:v>
                </c:pt>
                <c:pt idx="1">
                  <c:v>80</c:v>
                </c:pt>
                <c:pt idx="2">
                  <c:v>85</c:v>
                </c:pt>
                <c:pt idx="3">
                  <c:v>90</c:v>
                </c:pt>
                <c:pt idx="4">
                  <c:v>95</c:v>
                </c:pt>
                <c:pt idx="5">
                  <c:v>100</c:v>
                </c:pt>
                <c:pt idx="6">
                  <c:v>105</c:v>
                </c:pt>
                <c:pt idx="7">
                  <c:v>110</c:v>
                </c:pt>
                <c:pt idx="8">
                  <c:v>115</c:v>
                </c:pt>
                <c:pt idx="9">
                  <c:v>120</c:v>
                </c:pt>
                <c:pt idx="10">
                  <c:v>125</c:v>
                </c:pt>
                <c:pt idx="11">
                  <c:v>130</c:v>
                </c:pt>
                <c:pt idx="12">
                  <c:v>135</c:v>
                </c:pt>
                <c:pt idx="13">
                  <c:v>140</c:v>
                </c:pt>
                <c:pt idx="14">
                  <c:v>145</c:v>
                </c:pt>
                <c:pt idx="15">
                  <c:v>150</c:v>
                </c:pt>
                <c:pt idx="16">
                  <c:v>155</c:v>
                </c:pt>
                <c:pt idx="17">
                  <c:v>160</c:v>
                </c:pt>
                <c:pt idx="18">
                  <c:v>165</c:v>
                </c:pt>
                <c:pt idx="19">
                  <c:v>170</c:v>
                </c:pt>
                <c:pt idx="20">
                  <c:v>175</c:v>
                </c:pt>
                <c:pt idx="21">
                  <c:v>180</c:v>
                </c:pt>
                <c:pt idx="22">
                  <c:v>185</c:v>
                </c:pt>
                <c:pt idx="23">
                  <c:v>190</c:v>
                </c:pt>
                <c:pt idx="24">
                  <c:v>195</c:v>
                </c:pt>
                <c:pt idx="25">
                  <c:v>200</c:v>
                </c:pt>
              </c:numCache>
            </c:numRef>
          </c:cat>
          <c:val>
            <c:numRef>
              <c:f>'17'!$M$22:$M$47</c:f>
              <c:numCache>
                <c:formatCode>0.00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0.37878787878787878</c:v>
                </c:pt>
                <c:pt idx="5">
                  <c:v>3.4090909090909087</c:v>
                </c:pt>
                <c:pt idx="6">
                  <c:v>7.1969696969696972</c:v>
                </c:pt>
                <c:pt idx="7">
                  <c:v>6.0606060606060606</c:v>
                </c:pt>
                <c:pt idx="8">
                  <c:v>9.0909090909090917</c:v>
                </c:pt>
                <c:pt idx="9">
                  <c:v>7.5757575757575761</c:v>
                </c:pt>
                <c:pt idx="10">
                  <c:v>6.4393939393939394</c:v>
                </c:pt>
                <c:pt idx="11">
                  <c:v>8.7121212121212128</c:v>
                </c:pt>
                <c:pt idx="12">
                  <c:v>19.696969696969695</c:v>
                </c:pt>
                <c:pt idx="13">
                  <c:v>11.363636363636363</c:v>
                </c:pt>
                <c:pt idx="14">
                  <c:v>11.742424242424242</c:v>
                </c:pt>
                <c:pt idx="15">
                  <c:v>4.1666666666666661</c:v>
                </c:pt>
                <c:pt idx="16">
                  <c:v>3.4090909090909087</c:v>
                </c:pt>
                <c:pt idx="17">
                  <c:v>0.75757575757575757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0707456"/>
        <c:axId val="730708992"/>
      </c:barChart>
      <c:catAx>
        <c:axId val="730707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30708992"/>
        <c:crosses val="autoZero"/>
        <c:auto val="1"/>
        <c:lblAlgn val="ctr"/>
        <c:lblOffset val="100"/>
        <c:tickLblSkip val="2"/>
        <c:noMultiLvlLbl val="0"/>
      </c:catAx>
      <c:valAx>
        <c:axId val="730708992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7307074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'08'!$K$22:$K$47</c:f>
              <c:numCache>
                <c:formatCode>General</c:formatCode>
                <c:ptCount val="26"/>
                <c:pt idx="0">
                  <c:v>75</c:v>
                </c:pt>
                <c:pt idx="1">
                  <c:v>80</c:v>
                </c:pt>
                <c:pt idx="2">
                  <c:v>85</c:v>
                </c:pt>
                <c:pt idx="3">
                  <c:v>90</c:v>
                </c:pt>
                <c:pt idx="4">
                  <c:v>95</c:v>
                </c:pt>
                <c:pt idx="5">
                  <c:v>100</c:v>
                </c:pt>
                <c:pt idx="6">
                  <c:v>105</c:v>
                </c:pt>
                <c:pt idx="7">
                  <c:v>110</c:v>
                </c:pt>
                <c:pt idx="8">
                  <c:v>115</c:v>
                </c:pt>
                <c:pt idx="9">
                  <c:v>120</c:v>
                </c:pt>
                <c:pt idx="10">
                  <c:v>125</c:v>
                </c:pt>
                <c:pt idx="11">
                  <c:v>130</c:v>
                </c:pt>
                <c:pt idx="12">
                  <c:v>135</c:v>
                </c:pt>
                <c:pt idx="13">
                  <c:v>140</c:v>
                </c:pt>
                <c:pt idx="14">
                  <c:v>145</c:v>
                </c:pt>
                <c:pt idx="15">
                  <c:v>150</c:v>
                </c:pt>
                <c:pt idx="16">
                  <c:v>155</c:v>
                </c:pt>
                <c:pt idx="17">
                  <c:v>160</c:v>
                </c:pt>
                <c:pt idx="18">
                  <c:v>165</c:v>
                </c:pt>
                <c:pt idx="19">
                  <c:v>170</c:v>
                </c:pt>
                <c:pt idx="20">
                  <c:v>175</c:v>
                </c:pt>
                <c:pt idx="21">
                  <c:v>180</c:v>
                </c:pt>
                <c:pt idx="22">
                  <c:v>185</c:v>
                </c:pt>
                <c:pt idx="23">
                  <c:v>190</c:v>
                </c:pt>
                <c:pt idx="24">
                  <c:v>195</c:v>
                </c:pt>
                <c:pt idx="25">
                  <c:v>200</c:v>
                </c:pt>
              </c:numCache>
            </c:numRef>
          </c:cat>
          <c:val>
            <c:numRef>
              <c:f>'08'!$M$22:$M$47</c:f>
              <c:numCache>
                <c:formatCode>0.00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0.61728395061728392</c:v>
                </c:pt>
                <c:pt idx="5">
                  <c:v>4.0123456790123457</c:v>
                </c:pt>
                <c:pt idx="6">
                  <c:v>10.802469135802468</c:v>
                </c:pt>
                <c:pt idx="7">
                  <c:v>12.654320987654321</c:v>
                </c:pt>
                <c:pt idx="8">
                  <c:v>9.2592592592592595</c:v>
                </c:pt>
                <c:pt idx="9">
                  <c:v>6.481481481481481</c:v>
                </c:pt>
                <c:pt idx="10">
                  <c:v>4.3209876543209873</c:v>
                </c:pt>
                <c:pt idx="11">
                  <c:v>9.2592592592592595</c:v>
                </c:pt>
                <c:pt idx="12">
                  <c:v>13.580246913580247</c:v>
                </c:pt>
                <c:pt idx="13">
                  <c:v>14.506172839506174</c:v>
                </c:pt>
                <c:pt idx="14">
                  <c:v>6.1728395061728394</c:v>
                </c:pt>
                <c:pt idx="15">
                  <c:v>4.6296296296296298</c:v>
                </c:pt>
                <c:pt idx="16">
                  <c:v>2.4691358024691357</c:v>
                </c:pt>
                <c:pt idx="17">
                  <c:v>0.30864197530864196</c:v>
                </c:pt>
                <c:pt idx="18">
                  <c:v>0</c:v>
                </c:pt>
                <c:pt idx="19">
                  <c:v>0</c:v>
                </c:pt>
                <c:pt idx="20">
                  <c:v>0.30864197530864196</c:v>
                </c:pt>
                <c:pt idx="21">
                  <c:v>0</c:v>
                </c:pt>
                <c:pt idx="22">
                  <c:v>0.30864197530864196</c:v>
                </c:pt>
                <c:pt idx="23">
                  <c:v>0.30864197530864196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0864256"/>
        <c:axId val="730890624"/>
      </c:barChart>
      <c:catAx>
        <c:axId val="730864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30890624"/>
        <c:crosses val="autoZero"/>
        <c:auto val="1"/>
        <c:lblAlgn val="ctr"/>
        <c:lblOffset val="100"/>
        <c:tickLblSkip val="2"/>
        <c:noMultiLvlLbl val="0"/>
      </c:catAx>
      <c:valAx>
        <c:axId val="730890624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7308642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'08'!$K$22:$K$47</c:f>
              <c:numCache>
                <c:formatCode>General</c:formatCode>
                <c:ptCount val="26"/>
                <c:pt idx="0">
                  <c:v>75</c:v>
                </c:pt>
                <c:pt idx="1">
                  <c:v>80</c:v>
                </c:pt>
                <c:pt idx="2">
                  <c:v>85</c:v>
                </c:pt>
                <c:pt idx="3">
                  <c:v>90</c:v>
                </c:pt>
                <c:pt idx="4">
                  <c:v>95</c:v>
                </c:pt>
                <c:pt idx="5">
                  <c:v>100</c:v>
                </c:pt>
                <c:pt idx="6">
                  <c:v>105</c:v>
                </c:pt>
                <c:pt idx="7">
                  <c:v>110</c:v>
                </c:pt>
                <c:pt idx="8">
                  <c:v>115</c:v>
                </c:pt>
                <c:pt idx="9">
                  <c:v>120</c:v>
                </c:pt>
                <c:pt idx="10">
                  <c:v>125</c:v>
                </c:pt>
                <c:pt idx="11">
                  <c:v>130</c:v>
                </c:pt>
                <c:pt idx="12">
                  <c:v>135</c:v>
                </c:pt>
                <c:pt idx="13">
                  <c:v>140</c:v>
                </c:pt>
                <c:pt idx="14">
                  <c:v>145</c:v>
                </c:pt>
                <c:pt idx="15">
                  <c:v>150</c:v>
                </c:pt>
                <c:pt idx="16">
                  <c:v>155</c:v>
                </c:pt>
                <c:pt idx="17">
                  <c:v>160</c:v>
                </c:pt>
                <c:pt idx="18">
                  <c:v>165</c:v>
                </c:pt>
                <c:pt idx="19">
                  <c:v>170</c:v>
                </c:pt>
                <c:pt idx="20">
                  <c:v>175</c:v>
                </c:pt>
                <c:pt idx="21">
                  <c:v>180</c:v>
                </c:pt>
                <c:pt idx="22">
                  <c:v>185</c:v>
                </c:pt>
                <c:pt idx="23">
                  <c:v>190</c:v>
                </c:pt>
                <c:pt idx="24">
                  <c:v>195</c:v>
                </c:pt>
                <c:pt idx="25">
                  <c:v>200</c:v>
                </c:pt>
              </c:numCache>
            </c:numRef>
          </c:cat>
          <c:val>
            <c:numRef>
              <c:f>'08'!$M$22:$M$47</c:f>
              <c:numCache>
                <c:formatCode>0.00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0.61728395061728392</c:v>
                </c:pt>
                <c:pt idx="5">
                  <c:v>4.0123456790123457</c:v>
                </c:pt>
                <c:pt idx="6">
                  <c:v>10.802469135802468</c:v>
                </c:pt>
                <c:pt idx="7">
                  <c:v>12.654320987654321</c:v>
                </c:pt>
                <c:pt idx="8">
                  <c:v>9.2592592592592595</c:v>
                </c:pt>
                <c:pt idx="9">
                  <c:v>6.481481481481481</c:v>
                </c:pt>
                <c:pt idx="10">
                  <c:v>4.3209876543209873</c:v>
                </c:pt>
                <c:pt idx="11">
                  <c:v>9.2592592592592595</c:v>
                </c:pt>
                <c:pt idx="12">
                  <c:v>13.580246913580247</c:v>
                </c:pt>
                <c:pt idx="13">
                  <c:v>14.506172839506174</c:v>
                </c:pt>
                <c:pt idx="14">
                  <c:v>6.1728395061728394</c:v>
                </c:pt>
                <c:pt idx="15">
                  <c:v>4.6296296296296298</c:v>
                </c:pt>
                <c:pt idx="16">
                  <c:v>2.4691358024691357</c:v>
                </c:pt>
                <c:pt idx="17">
                  <c:v>0.30864197530864196</c:v>
                </c:pt>
                <c:pt idx="18">
                  <c:v>0</c:v>
                </c:pt>
                <c:pt idx="19">
                  <c:v>0</c:v>
                </c:pt>
                <c:pt idx="20">
                  <c:v>0.30864197530864196</c:v>
                </c:pt>
                <c:pt idx="21">
                  <c:v>0</c:v>
                </c:pt>
                <c:pt idx="22">
                  <c:v>0.30864197530864196</c:v>
                </c:pt>
                <c:pt idx="23">
                  <c:v>0.30864197530864196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1025408"/>
        <c:axId val="731026944"/>
      </c:barChart>
      <c:catAx>
        <c:axId val="731025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31026944"/>
        <c:crosses val="autoZero"/>
        <c:auto val="1"/>
        <c:lblAlgn val="ctr"/>
        <c:lblOffset val="100"/>
        <c:tickLblSkip val="2"/>
        <c:noMultiLvlLbl val="0"/>
      </c:catAx>
      <c:valAx>
        <c:axId val="731026944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7310254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trends!$B$1</c:f>
              <c:strCache>
                <c:ptCount val="1"/>
                <c:pt idx="0">
                  <c:v>mean</c:v>
                </c:pt>
              </c:strCache>
            </c:strRef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ymbol val="diamond"/>
            <c:size val="6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trendline>
            <c:spPr>
              <a:ln w="15875"/>
            </c:spPr>
            <c:trendlineType val="linear"/>
            <c:dispRSqr val="1"/>
            <c:dispEq val="1"/>
            <c:trendlineLbl>
              <c:layout>
                <c:manualLayout>
                  <c:x val="-4.3066491688538932E-4"/>
                  <c:y val="-0.42764946048410618"/>
                </c:manualLayout>
              </c:layout>
              <c:numFmt formatCode="General" sourceLinked="0"/>
            </c:trendlineLbl>
          </c:trendline>
          <c:errBars>
            <c:errDir val="y"/>
            <c:errBarType val="both"/>
            <c:errValType val="cust"/>
            <c:noEndCap val="1"/>
            <c:plus>
              <c:numRef>
                <c:f>trends!$C$2:$C$22</c:f>
                <c:numCache>
                  <c:formatCode>General</c:formatCode>
                  <c:ptCount val="21"/>
                  <c:pt idx="0">
                    <c:v>1.42</c:v>
                  </c:pt>
                  <c:pt idx="1">
                    <c:v>1.77</c:v>
                  </c:pt>
                  <c:pt idx="2">
                    <c:v>0.9</c:v>
                  </c:pt>
                  <c:pt idx="3">
                    <c:v>1.1000000000000001</c:v>
                  </c:pt>
                  <c:pt idx="4">
                    <c:v>1.7</c:v>
                  </c:pt>
                  <c:pt idx="5">
                    <c:v>2.52</c:v>
                  </c:pt>
                  <c:pt idx="6">
                    <c:v>2.02</c:v>
                  </c:pt>
                  <c:pt idx="7">
                    <c:v>1.19</c:v>
                  </c:pt>
                  <c:pt idx="8">
                    <c:v>1.36</c:v>
                  </c:pt>
                  <c:pt idx="9">
                    <c:v>1.41</c:v>
                  </c:pt>
                  <c:pt idx="10">
                    <c:v>0.87</c:v>
                  </c:pt>
                  <c:pt idx="11">
                    <c:v>1.41</c:v>
                  </c:pt>
                  <c:pt idx="12">
                    <c:v>1.1599999999999999</c:v>
                  </c:pt>
                  <c:pt idx="13">
                    <c:v>1.63</c:v>
                  </c:pt>
                  <c:pt idx="14">
                    <c:v>2.46</c:v>
                  </c:pt>
                  <c:pt idx="15">
                    <c:v>1.78</c:v>
                  </c:pt>
                  <c:pt idx="16">
                    <c:v>1.19</c:v>
                  </c:pt>
                  <c:pt idx="17">
                    <c:v>1.8</c:v>
                  </c:pt>
                  <c:pt idx="18">
                    <c:v>0.89</c:v>
                  </c:pt>
                  <c:pt idx="19">
                    <c:v>1.46</c:v>
                  </c:pt>
                  <c:pt idx="20">
                    <c:v>1.1499999999999999</c:v>
                  </c:pt>
                </c:numCache>
              </c:numRef>
            </c:plus>
            <c:minus>
              <c:numRef>
                <c:f>trends!$C$2:$C$22</c:f>
                <c:numCache>
                  <c:formatCode>General</c:formatCode>
                  <c:ptCount val="21"/>
                  <c:pt idx="0">
                    <c:v>1.42</c:v>
                  </c:pt>
                  <c:pt idx="1">
                    <c:v>1.77</c:v>
                  </c:pt>
                  <c:pt idx="2">
                    <c:v>0.9</c:v>
                  </c:pt>
                  <c:pt idx="3">
                    <c:v>1.1000000000000001</c:v>
                  </c:pt>
                  <c:pt idx="4">
                    <c:v>1.7</c:v>
                  </c:pt>
                  <c:pt idx="5">
                    <c:v>2.52</c:v>
                  </c:pt>
                  <c:pt idx="6">
                    <c:v>2.02</c:v>
                  </c:pt>
                  <c:pt idx="7">
                    <c:v>1.19</c:v>
                  </c:pt>
                  <c:pt idx="8">
                    <c:v>1.36</c:v>
                  </c:pt>
                  <c:pt idx="9">
                    <c:v>1.41</c:v>
                  </c:pt>
                  <c:pt idx="10">
                    <c:v>0.87</c:v>
                  </c:pt>
                  <c:pt idx="11">
                    <c:v>1.41</c:v>
                  </c:pt>
                  <c:pt idx="12">
                    <c:v>1.1599999999999999</c:v>
                  </c:pt>
                  <c:pt idx="13">
                    <c:v>1.63</c:v>
                  </c:pt>
                  <c:pt idx="14">
                    <c:v>2.46</c:v>
                  </c:pt>
                  <c:pt idx="15">
                    <c:v>1.78</c:v>
                  </c:pt>
                  <c:pt idx="16">
                    <c:v>1.19</c:v>
                  </c:pt>
                  <c:pt idx="17">
                    <c:v>1.8</c:v>
                  </c:pt>
                  <c:pt idx="18">
                    <c:v>0.89</c:v>
                  </c:pt>
                  <c:pt idx="19">
                    <c:v>1.46</c:v>
                  </c:pt>
                  <c:pt idx="20">
                    <c:v>1.1499999999999999</c:v>
                  </c:pt>
                </c:numCache>
              </c:numRef>
            </c:minus>
          </c:errBars>
          <c:xVal>
            <c:numRef>
              <c:f>trends!$A$2:$A$23</c:f>
              <c:numCache>
                <c:formatCode>General</c:formatCode>
                <c:ptCount val="22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</c:numCache>
            </c:numRef>
          </c:xVal>
          <c:yVal>
            <c:numRef>
              <c:f>trends!$B$2:$B$23</c:f>
              <c:numCache>
                <c:formatCode>General</c:formatCode>
                <c:ptCount val="22"/>
                <c:pt idx="0">
                  <c:v>3.35</c:v>
                </c:pt>
                <c:pt idx="1">
                  <c:v>3.54</c:v>
                </c:pt>
                <c:pt idx="2">
                  <c:v>2.6</c:v>
                </c:pt>
                <c:pt idx="3">
                  <c:v>3.1</c:v>
                </c:pt>
                <c:pt idx="4">
                  <c:v>3.4</c:v>
                </c:pt>
                <c:pt idx="5">
                  <c:v>5.4</c:v>
                </c:pt>
                <c:pt idx="6">
                  <c:v>5.71</c:v>
                </c:pt>
                <c:pt idx="7">
                  <c:v>3.18</c:v>
                </c:pt>
                <c:pt idx="8">
                  <c:v>4.79</c:v>
                </c:pt>
                <c:pt idx="9">
                  <c:v>4.4400000000000004</c:v>
                </c:pt>
                <c:pt idx="10">
                  <c:v>3.69</c:v>
                </c:pt>
                <c:pt idx="11">
                  <c:v>5.33</c:v>
                </c:pt>
                <c:pt idx="12">
                  <c:v>3.39</c:v>
                </c:pt>
                <c:pt idx="13">
                  <c:v>5.58</c:v>
                </c:pt>
                <c:pt idx="14">
                  <c:v>7.21</c:v>
                </c:pt>
                <c:pt idx="15">
                  <c:v>4.3499999999999996</c:v>
                </c:pt>
                <c:pt idx="16">
                  <c:v>3.93</c:v>
                </c:pt>
                <c:pt idx="17">
                  <c:v>5.86</c:v>
                </c:pt>
                <c:pt idx="18">
                  <c:v>3.67</c:v>
                </c:pt>
                <c:pt idx="19">
                  <c:v>4.03</c:v>
                </c:pt>
                <c:pt idx="20">
                  <c:v>3.4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227264"/>
        <c:axId val="729228800"/>
      </c:scatterChart>
      <c:valAx>
        <c:axId val="729227264"/>
        <c:scaling>
          <c:orientation val="minMax"/>
          <c:max val="2020"/>
          <c:min val="1998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729228800"/>
        <c:crosses val="autoZero"/>
        <c:crossBetween val="midCat"/>
        <c:majorUnit val="3"/>
      </c:valAx>
      <c:valAx>
        <c:axId val="729228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</a:t>
                </a:r>
                <a:r>
                  <a:rPr lang="en-US" baseline="0"/>
                  <a:t> Catch </a:t>
                </a:r>
                <a:r>
                  <a:rPr lang="en-US"/>
                  <a:t>per Net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29227264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204787</xdr:colOff>
      <xdr:row>1</xdr:row>
      <xdr:rowOff>90487</xdr:rowOff>
    </xdr:from>
    <xdr:to>
      <xdr:col>21</xdr:col>
      <xdr:colOff>561975</xdr:colOff>
      <xdr:row>18</xdr:row>
      <xdr:rowOff>52387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204787</xdr:colOff>
      <xdr:row>1</xdr:row>
      <xdr:rowOff>90487</xdr:rowOff>
    </xdr:from>
    <xdr:to>
      <xdr:col>21</xdr:col>
      <xdr:colOff>561975</xdr:colOff>
      <xdr:row>18</xdr:row>
      <xdr:rowOff>52387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204787</xdr:colOff>
      <xdr:row>1</xdr:row>
      <xdr:rowOff>90487</xdr:rowOff>
    </xdr:from>
    <xdr:to>
      <xdr:col>21</xdr:col>
      <xdr:colOff>561975</xdr:colOff>
      <xdr:row>18</xdr:row>
      <xdr:rowOff>52387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204787</xdr:colOff>
      <xdr:row>1</xdr:row>
      <xdr:rowOff>90487</xdr:rowOff>
    </xdr:from>
    <xdr:to>
      <xdr:col>21</xdr:col>
      <xdr:colOff>561975</xdr:colOff>
      <xdr:row>18</xdr:row>
      <xdr:rowOff>52387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204787</xdr:colOff>
      <xdr:row>1</xdr:row>
      <xdr:rowOff>90487</xdr:rowOff>
    </xdr:from>
    <xdr:to>
      <xdr:col>21</xdr:col>
      <xdr:colOff>561975</xdr:colOff>
      <xdr:row>18</xdr:row>
      <xdr:rowOff>52387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204787</xdr:colOff>
      <xdr:row>1</xdr:row>
      <xdr:rowOff>90487</xdr:rowOff>
    </xdr:from>
    <xdr:to>
      <xdr:col>21</xdr:col>
      <xdr:colOff>561975</xdr:colOff>
      <xdr:row>18</xdr:row>
      <xdr:rowOff>52387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204787</xdr:colOff>
      <xdr:row>1</xdr:row>
      <xdr:rowOff>90487</xdr:rowOff>
    </xdr:from>
    <xdr:to>
      <xdr:col>21</xdr:col>
      <xdr:colOff>561975</xdr:colOff>
      <xdr:row>18</xdr:row>
      <xdr:rowOff>52387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204787</xdr:colOff>
      <xdr:row>1</xdr:row>
      <xdr:rowOff>90487</xdr:rowOff>
    </xdr:from>
    <xdr:to>
      <xdr:col>21</xdr:col>
      <xdr:colOff>561975</xdr:colOff>
      <xdr:row>18</xdr:row>
      <xdr:rowOff>52387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204787</xdr:colOff>
      <xdr:row>1</xdr:row>
      <xdr:rowOff>90487</xdr:rowOff>
    </xdr:from>
    <xdr:to>
      <xdr:col>21</xdr:col>
      <xdr:colOff>561975</xdr:colOff>
      <xdr:row>18</xdr:row>
      <xdr:rowOff>52387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204787</xdr:colOff>
      <xdr:row>1</xdr:row>
      <xdr:rowOff>90487</xdr:rowOff>
    </xdr:from>
    <xdr:to>
      <xdr:col>21</xdr:col>
      <xdr:colOff>561975</xdr:colOff>
      <xdr:row>18</xdr:row>
      <xdr:rowOff>52387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204787</xdr:colOff>
      <xdr:row>1</xdr:row>
      <xdr:rowOff>90487</xdr:rowOff>
    </xdr:from>
    <xdr:to>
      <xdr:col>21</xdr:col>
      <xdr:colOff>561975</xdr:colOff>
      <xdr:row>18</xdr:row>
      <xdr:rowOff>52387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204787</xdr:colOff>
      <xdr:row>1</xdr:row>
      <xdr:rowOff>90487</xdr:rowOff>
    </xdr:from>
    <xdr:to>
      <xdr:col>21</xdr:col>
      <xdr:colOff>561975</xdr:colOff>
      <xdr:row>18</xdr:row>
      <xdr:rowOff>52387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204787</xdr:colOff>
      <xdr:row>1</xdr:row>
      <xdr:rowOff>90487</xdr:rowOff>
    </xdr:from>
    <xdr:to>
      <xdr:col>21</xdr:col>
      <xdr:colOff>561975</xdr:colOff>
      <xdr:row>18</xdr:row>
      <xdr:rowOff>52387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204787</xdr:colOff>
      <xdr:row>1</xdr:row>
      <xdr:rowOff>90487</xdr:rowOff>
    </xdr:from>
    <xdr:to>
      <xdr:col>21</xdr:col>
      <xdr:colOff>561975</xdr:colOff>
      <xdr:row>18</xdr:row>
      <xdr:rowOff>52387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204787</xdr:colOff>
      <xdr:row>1</xdr:row>
      <xdr:rowOff>90487</xdr:rowOff>
    </xdr:from>
    <xdr:to>
      <xdr:col>21</xdr:col>
      <xdr:colOff>561975</xdr:colOff>
      <xdr:row>18</xdr:row>
      <xdr:rowOff>52387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204787</xdr:colOff>
      <xdr:row>1</xdr:row>
      <xdr:rowOff>90487</xdr:rowOff>
    </xdr:from>
    <xdr:to>
      <xdr:col>21</xdr:col>
      <xdr:colOff>561975</xdr:colOff>
      <xdr:row>18</xdr:row>
      <xdr:rowOff>52387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204787</xdr:colOff>
      <xdr:row>1</xdr:row>
      <xdr:rowOff>90487</xdr:rowOff>
    </xdr:from>
    <xdr:to>
      <xdr:col>21</xdr:col>
      <xdr:colOff>561975</xdr:colOff>
      <xdr:row>18</xdr:row>
      <xdr:rowOff>52387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204787</xdr:colOff>
      <xdr:row>1</xdr:row>
      <xdr:rowOff>90487</xdr:rowOff>
    </xdr:from>
    <xdr:to>
      <xdr:col>21</xdr:col>
      <xdr:colOff>561975</xdr:colOff>
      <xdr:row>18</xdr:row>
      <xdr:rowOff>52387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204787</xdr:colOff>
      <xdr:row>1</xdr:row>
      <xdr:rowOff>90487</xdr:rowOff>
    </xdr:from>
    <xdr:to>
      <xdr:col>21</xdr:col>
      <xdr:colOff>561975</xdr:colOff>
      <xdr:row>18</xdr:row>
      <xdr:rowOff>52387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204787</xdr:colOff>
      <xdr:row>1</xdr:row>
      <xdr:rowOff>90487</xdr:rowOff>
    </xdr:from>
    <xdr:to>
      <xdr:col>21</xdr:col>
      <xdr:colOff>561975</xdr:colOff>
      <xdr:row>18</xdr:row>
      <xdr:rowOff>52387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204787</xdr:colOff>
      <xdr:row>1</xdr:row>
      <xdr:rowOff>90487</xdr:rowOff>
    </xdr:from>
    <xdr:to>
      <xdr:col>21</xdr:col>
      <xdr:colOff>561975</xdr:colOff>
      <xdr:row>18</xdr:row>
      <xdr:rowOff>52387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204787</xdr:colOff>
      <xdr:row>1</xdr:row>
      <xdr:rowOff>90487</xdr:rowOff>
    </xdr:from>
    <xdr:to>
      <xdr:col>21</xdr:col>
      <xdr:colOff>561975</xdr:colOff>
      <xdr:row>18</xdr:row>
      <xdr:rowOff>52387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80962</xdr:colOff>
      <xdr:row>2</xdr:row>
      <xdr:rowOff>157162</xdr:rowOff>
    </xdr:from>
    <xdr:to>
      <xdr:col>12</xdr:col>
      <xdr:colOff>385762</xdr:colOff>
      <xdr:row>19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6"/>
  <sheetViews>
    <sheetView workbookViewId="0">
      <selection activeCell="P40" sqref="P40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5.5703125" customWidth="1"/>
    <col min="4" max="4" width="7.42578125" bestFit="1" customWidth="1"/>
    <col min="5" max="5" width="6" bestFit="1" customWidth="1"/>
    <col min="6" max="6" width="6.28515625" bestFit="1" customWidth="1"/>
    <col min="7" max="7" width="3" customWidth="1"/>
    <col min="8" max="8" width="3.5703125" bestFit="1" customWidth="1"/>
    <col min="9" max="9" width="2" bestFit="1" customWidth="1"/>
    <col min="257" max="257" width="11.140625" customWidth="1"/>
    <col min="258" max="258" width="5.42578125" customWidth="1"/>
    <col min="259" max="259" width="5.5703125" customWidth="1"/>
    <col min="513" max="513" width="11.140625" customWidth="1"/>
    <col min="514" max="514" width="5.42578125" customWidth="1"/>
    <col min="515" max="515" width="5.5703125" customWidth="1"/>
    <col min="769" max="769" width="11.140625" customWidth="1"/>
    <col min="770" max="770" width="5.42578125" customWidth="1"/>
    <col min="771" max="771" width="5.5703125" customWidth="1"/>
    <col min="1025" max="1025" width="11.140625" customWidth="1"/>
    <col min="1026" max="1026" width="5.42578125" customWidth="1"/>
    <col min="1027" max="1027" width="5.5703125" customWidth="1"/>
    <col min="1281" max="1281" width="11.140625" customWidth="1"/>
    <col min="1282" max="1282" width="5.42578125" customWidth="1"/>
    <col min="1283" max="1283" width="5.5703125" customWidth="1"/>
    <col min="1537" max="1537" width="11.140625" customWidth="1"/>
    <col min="1538" max="1538" width="5.42578125" customWidth="1"/>
    <col min="1539" max="1539" width="5.5703125" customWidth="1"/>
    <col min="1793" max="1793" width="11.140625" customWidth="1"/>
    <col min="1794" max="1794" width="5.42578125" customWidth="1"/>
    <col min="1795" max="1795" width="5.5703125" customWidth="1"/>
    <col min="2049" max="2049" width="11.140625" customWidth="1"/>
    <col min="2050" max="2050" width="5.42578125" customWidth="1"/>
    <col min="2051" max="2051" width="5.5703125" customWidth="1"/>
    <col min="2305" max="2305" width="11.140625" customWidth="1"/>
    <col min="2306" max="2306" width="5.42578125" customWidth="1"/>
    <col min="2307" max="2307" width="5.5703125" customWidth="1"/>
    <col min="2561" max="2561" width="11.140625" customWidth="1"/>
    <col min="2562" max="2562" width="5.42578125" customWidth="1"/>
    <col min="2563" max="2563" width="5.5703125" customWidth="1"/>
    <col min="2817" max="2817" width="11.140625" customWidth="1"/>
    <col min="2818" max="2818" width="5.42578125" customWidth="1"/>
    <col min="2819" max="2819" width="5.5703125" customWidth="1"/>
    <col min="3073" max="3073" width="11.140625" customWidth="1"/>
    <col min="3074" max="3074" width="5.42578125" customWidth="1"/>
    <col min="3075" max="3075" width="5.5703125" customWidth="1"/>
    <col min="3329" max="3329" width="11.140625" customWidth="1"/>
    <col min="3330" max="3330" width="5.42578125" customWidth="1"/>
    <col min="3331" max="3331" width="5.5703125" customWidth="1"/>
    <col min="3585" max="3585" width="11.140625" customWidth="1"/>
    <col min="3586" max="3586" width="5.42578125" customWidth="1"/>
    <col min="3587" max="3587" width="5.5703125" customWidth="1"/>
    <col min="3841" max="3841" width="11.140625" customWidth="1"/>
    <col min="3842" max="3842" width="5.42578125" customWidth="1"/>
    <col min="3843" max="3843" width="5.5703125" customWidth="1"/>
    <col min="4097" max="4097" width="11.140625" customWidth="1"/>
    <col min="4098" max="4098" width="5.42578125" customWidth="1"/>
    <col min="4099" max="4099" width="5.5703125" customWidth="1"/>
    <col min="4353" max="4353" width="11.140625" customWidth="1"/>
    <col min="4354" max="4354" width="5.42578125" customWidth="1"/>
    <col min="4355" max="4355" width="5.5703125" customWidth="1"/>
    <col min="4609" max="4609" width="11.140625" customWidth="1"/>
    <col min="4610" max="4610" width="5.42578125" customWidth="1"/>
    <col min="4611" max="4611" width="5.5703125" customWidth="1"/>
    <col min="4865" max="4865" width="11.140625" customWidth="1"/>
    <col min="4866" max="4866" width="5.42578125" customWidth="1"/>
    <col min="4867" max="4867" width="5.5703125" customWidth="1"/>
    <col min="5121" max="5121" width="11.140625" customWidth="1"/>
    <col min="5122" max="5122" width="5.42578125" customWidth="1"/>
    <col min="5123" max="5123" width="5.5703125" customWidth="1"/>
    <col min="5377" max="5377" width="11.140625" customWidth="1"/>
    <col min="5378" max="5378" width="5.42578125" customWidth="1"/>
    <col min="5379" max="5379" width="5.5703125" customWidth="1"/>
    <col min="5633" max="5633" width="11.140625" customWidth="1"/>
    <col min="5634" max="5634" width="5.42578125" customWidth="1"/>
    <col min="5635" max="5635" width="5.5703125" customWidth="1"/>
    <col min="5889" max="5889" width="11.140625" customWidth="1"/>
    <col min="5890" max="5890" width="5.42578125" customWidth="1"/>
    <col min="5891" max="5891" width="5.5703125" customWidth="1"/>
    <col min="6145" max="6145" width="11.140625" customWidth="1"/>
    <col min="6146" max="6146" width="5.42578125" customWidth="1"/>
    <col min="6147" max="6147" width="5.5703125" customWidth="1"/>
    <col min="6401" max="6401" width="11.140625" customWidth="1"/>
    <col min="6402" max="6402" width="5.42578125" customWidth="1"/>
    <col min="6403" max="6403" width="5.5703125" customWidth="1"/>
    <col min="6657" max="6657" width="11.140625" customWidth="1"/>
    <col min="6658" max="6658" width="5.42578125" customWidth="1"/>
    <col min="6659" max="6659" width="5.5703125" customWidth="1"/>
    <col min="6913" max="6913" width="11.140625" customWidth="1"/>
    <col min="6914" max="6914" width="5.42578125" customWidth="1"/>
    <col min="6915" max="6915" width="5.5703125" customWidth="1"/>
    <col min="7169" max="7169" width="11.140625" customWidth="1"/>
    <col min="7170" max="7170" width="5.42578125" customWidth="1"/>
    <col min="7171" max="7171" width="5.5703125" customWidth="1"/>
    <col min="7425" max="7425" width="11.140625" customWidth="1"/>
    <col min="7426" max="7426" width="5.42578125" customWidth="1"/>
    <col min="7427" max="7427" width="5.5703125" customWidth="1"/>
    <col min="7681" max="7681" width="11.140625" customWidth="1"/>
    <col min="7682" max="7682" width="5.42578125" customWidth="1"/>
    <col min="7683" max="7683" width="5.5703125" customWidth="1"/>
    <col min="7937" max="7937" width="11.140625" customWidth="1"/>
    <col min="7938" max="7938" width="5.42578125" customWidth="1"/>
    <col min="7939" max="7939" width="5.5703125" customWidth="1"/>
    <col min="8193" max="8193" width="11.140625" customWidth="1"/>
    <col min="8194" max="8194" width="5.42578125" customWidth="1"/>
    <col min="8195" max="8195" width="5.5703125" customWidth="1"/>
    <col min="8449" max="8449" width="11.140625" customWidth="1"/>
    <col min="8450" max="8450" width="5.42578125" customWidth="1"/>
    <col min="8451" max="8451" width="5.5703125" customWidth="1"/>
    <col min="8705" max="8705" width="11.140625" customWidth="1"/>
    <col min="8706" max="8706" width="5.42578125" customWidth="1"/>
    <col min="8707" max="8707" width="5.5703125" customWidth="1"/>
    <col min="8961" max="8961" width="11.140625" customWidth="1"/>
    <col min="8962" max="8962" width="5.42578125" customWidth="1"/>
    <col min="8963" max="8963" width="5.5703125" customWidth="1"/>
    <col min="9217" max="9217" width="11.140625" customWidth="1"/>
    <col min="9218" max="9218" width="5.42578125" customWidth="1"/>
    <col min="9219" max="9219" width="5.5703125" customWidth="1"/>
    <col min="9473" max="9473" width="11.140625" customWidth="1"/>
    <col min="9474" max="9474" width="5.42578125" customWidth="1"/>
    <col min="9475" max="9475" width="5.5703125" customWidth="1"/>
    <col min="9729" max="9729" width="11.140625" customWidth="1"/>
    <col min="9730" max="9730" width="5.42578125" customWidth="1"/>
    <col min="9731" max="9731" width="5.5703125" customWidth="1"/>
    <col min="9985" max="9985" width="11.140625" customWidth="1"/>
    <col min="9986" max="9986" width="5.42578125" customWidth="1"/>
    <col min="9987" max="9987" width="5.5703125" customWidth="1"/>
    <col min="10241" max="10241" width="11.140625" customWidth="1"/>
    <col min="10242" max="10242" width="5.42578125" customWidth="1"/>
    <col min="10243" max="10243" width="5.5703125" customWidth="1"/>
    <col min="10497" max="10497" width="11.140625" customWidth="1"/>
    <col min="10498" max="10498" width="5.42578125" customWidth="1"/>
    <col min="10499" max="10499" width="5.5703125" customWidth="1"/>
    <col min="10753" max="10753" width="11.140625" customWidth="1"/>
    <col min="10754" max="10754" width="5.42578125" customWidth="1"/>
    <col min="10755" max="10755" width="5.5703125" customWidth="1"/>
    <col min="11009" max="11009" width="11.140625" customWidth="1"/>
    <col min="11010" max="11010" width="5.42578125" customWidth="1"/>
    <col min="11011" max="11011" width="5.5703125" customWidth="1"/>
    <col min="11265" max="11265" width="11.140625" customWidth="1"/>
    <col min="11266" max="11266" width="5.42578125" customWidth="1"/>
    <col min="11267" max="11267" width="5.5703125" customWidth="1"/>
    <col min="11521" max="11521" width="11.140625" customWidth="1"/>
    <col min="11522" max="11522" width="5.42578125" customWidth="1"/>
    <col min="11523" max="11523" width="5.5703125" customWidth="1"/>
    <col min="11777" max="11777" width="11.140625" customWidth="1"/>
    <col min="11778" max="11778" width="5.42578125" customWidth="1"/>
    <col min="11779" max="11779" width="5.5703125" customWidth="1"/>
    <col min="12033" max="12033" width="11.140625" customWidth="1"/>
    <col min="12034" max="12034" width="5.42578125" customWidth="1"/>
    <col min="12035" max="12035" width="5.5703125" customWidth="1"/>
    <col min="12289" max="12289" width="11.140625" customWidth="1"/>
    <col min="12290" max="12290" width="5.42578125" customWidth="1"/>
    <col min="12291" max="12291" width="5.5703125" customWidth="1"/>
    <col min="12545" max="12545" width="11.140625" customWidth="1"/>
    <col min="12546" max="12546" width="5.42578125" customWidth="1"/>
    <col min="12547" max="12547" width="5.5703125" customWidth="1"/>
    <col min="12801" max="12801" width="11.140625" customWidth="1"/>
    <col min="12802" max="12802" width="5.42578125" customWidth="1"/>
    <col min="12803" max="12803" width="5.5703125" customWidth="1"/>
    <col min="13057" max="13057" width="11.140625" customWidth="1"/>
    <col min="13058" max="13058" width="5.42578125" customWidth="1"/>
    <col min="13059" max="13059" width="5.5703125" customWidth="1"/>
    <col min="13313" max="13313" width="11.140625" customWidth="1"/>
    <col min="13314" max="13314" width="5.42578125" customWidth="1"/>
    <col min="13315" max="13315" width="5.5703125" customWidth="1"/>
    <col min="13569" max="13569" width="11.140625" customWidth="1"/>
    <col min="13570" max="13570" width="5.42578125" customWidth="1"/>
    <col min="13571" max="13571" width="5.5703125" customWidth="1"/>
    <col min="13825" max="13825" width="11.140625" customWidth="1"/>
    <col min="13826" max="13826" width="5.42578125" customWidth="1"/>
    <col min="13827" max="13827" width="5.5703125" customWidth="1"/>
    <col min="14081" max="14081" width="11.140625" customWidth="1"/>
    <col min="14082" max="14082" width="5.42578125" customWidth="1"/>
    <col min="14083" max="14083" width="5.5703125" customWidth="1"/>
    <col min="14337" max="14337" width="11.140625" customWidth="1"/>
    <col min="14338" max="14338" width="5.42578125" customWidth="1"/>
    <col min="14339" max="14339" width="5.5703125" customWidth="1"/>
    <col min="14593" max="14593" width="11.140625" customWidth="1"/>
    <col min="14594" max="14594" width="5.42578125" customWidth="1"/>
    <col min="14595" max="14595" width="5.5703125" customWidth="1"/>
    <col min="14849" max="14849" width="11.140625" customWidth="1"/>
    <col min="14850" max="14850" width="5.42578125" customWidth="1"/>
    <col min="14851" max="14851" width="5.5703125" customWidth="1"/>
    <col min="15105" max="15105" width="11.140625" customWidth="1"/>
    <col min="15106" max="15106" width="5.42578125" customWidth="1"/>
    <col min="15107" max="15107" width="5.5703125" customWidth="1"/>
    <col min="15361" max="15361" width="11.140625" customWidth="1"/>
    <col min="15362" max="15362" width="5.42578125" customWidth="1"/>
    <col min="15363" max="15363" width="5.5703125" customWidth="1"/>
    <col min="15617" max="15617" width="11.140625" customWidth="1"/>
    <col min="15618" max="15618" width="5.42578125" customWidth="1"/>
    <col min="15619" max="15619" width="5.5703125" customWidth="1"/>
    <col min="15873" max="15873" width="11.140625" customWidth="1"/>
    <col min="15874" max="15874" width="5.42578125" customWidth="1"/>
    <col min="15875" max="15875" width="5.5703125" customWidth="1"/>
    <col min="16129" max="16129" width="11.140625" customWidth="1"/>
    <col min="16130" max="16130" width="5.42578125" customWidth="1"/>
    <col min="16131" max="16131" width="5.5703125" customWidth="1"/>
  </cols>
  <sheetData>
    <row r="1" spans="1:21" ht="13.5" thickBot="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H1" t="s">
        <v>53</v>
      </c>
      <c r="I1" t="s">
        <v>54</v>
      </c>
      <c r="L1">
        <f>SUM(I:I)</f>
        <v>9</v>
      </c>
      <c r="N1" t="s">
        <v>87</v>
      </c>
      <c r="U1" s="5"/>
    </row>
    <row r="2" spans="1:21" x14ac:dyDescent="0.2">
      <c r="A2" s="1">
        <v>36097</v>
      </c>
      <c r="B2">
        <v>23</v>
      </c>
      <c r="C2">
        <v>250</v>
      </c>
      <c r="D2" t="s">
        <v>86</v>
      </c>
      <c r="E2">
        <v>163</v>
      </c>
      <c r="F2">
        <v>38</v>
      </c>
      <c r="H2">
        <v>1</v>
      </c>
      <c r="I2">
        <f>COUNTIF(B:B,"=1")</f>
        <v>0</v>
      </c>
      <c r="J2" s="10" t="s">
        <v>33</v>
      </c>
      <c r="K2" s="10"/>
    </row>
    <row r="3" spans="1:21" x14ac:dyDescent="0.2">
      <c r="A3" s="1">
        <v>36097</v>
      </c>
      <c r="B3">
        <v>25</v>
      </c>
      <c r="C3">
        <v>278</v>
      </c>
      <c r="D3" t="s">
        <v>86</v>
      </c>
      <c r="E3">
        <v>173</v>
      </c>
      <c r="F3">
        <v>41</v>
      </c>
      <c r="H3">
        <v>2</v>
      </c>
      <c r="I3">
        <f>COUNTIF(B:B,"=2")</f>
        <v>0</v>
      </c>
      <c r="J3" s="8"/>
      <c r="K3" s="8"/>
    </row>
    <row r="4" spans="1:21" x14ac:dyDescent="0.2">
      <c r="A4" s="1">
        <v>36100</v>
      </c>
      <c r="B4">
        <v>32</v>
      </c>
      <c r="C4">
        <v>119</v>
      </c>
      <c r="D4" t="s">
        <v>86</v>
      </c>
      <c r="E4">
        <v>183</v>
      </c>
      <c r="F4">
        <v>43</v>
      </c>
      <c r="H4">
        <v>3</v>
      </c>
      <c r="I4">
        <f>COUNTIF(B:B,"=3")</f>
        <v>0</v>
      </c>
      <c r="J4" s="8" t="s">
        <v>34</v>
      </c>
      <c r="K4" s="8">
        <v>0.1875</v>
      </c>
    </row>
    <row r="5" spans="1:21" x14ac:dyDescent="0.2">
      <c r="A5" s="1">
        <v>36100</v>
      </c>
      <c r="B5">
        <v>33</v>
      </c>
      <c r="C5">
        <v>94</v>
      </c>
      <c r="D5" t="s">
        <v>86</v>
      </c>
      <c r="E5">
        <v>187</v>
      </c>
      <c r="F5">
        <v>47</v>
      </c>
      <c r="H5">
        <v>4</v>
      </c>
      <c r="I5">
        <f>COUNTIF(B:B,"=4")</f>
        <v>0</v>
      </c>
      <c r="J5" s="8" t="s">
        <v>35</v>
      </c>
      <c r="K5" s="8">
        <v>6.4248589133721515E-2</v>
      </c>
    </row>
    <row r="6" spans="1:21" x14ac:dyDescent="0.2">
      <c r="A6" s="1">
        <v>36102</v>
      </c>
      <c r="B6">
        <v>39</v>
      </c>
      <c r="C6">
        <v>226</v>
      </c>
      <c r="D6" t="s">
        <v>86</v>
      </c>
      <c r="E6">
        <v>157</v>
      </c>
      <c r="F6">
        <v>35</v>
      </c>
      <c r="H6">
        <v>5</v>
      </c>
      <c r="I6">
        <f>COUNTIF(B:B,"=5")</f>
        <v>0</v>
      </c>
      <c r="J6" s="8" t="s">
        <v>36</v>
      </c>
      <c r="K6" s="8">
        <v>0</v>
      </c>
    </row>
    <row r="7" spans="1:21" x14ac:dyDescent="0.2">
      <c r="A7" s="1">
        <v>36102</v>
      </c>
      <c r="B7">
        <v>40</v>
      </c>
      <c r="C7">
        <v>279</v>
      </c>
      <c r="D7" t="s">
        <v>86</v>
      </c>
      <c r="E7">
        <v>159</v>
      </c>
      <c r="F7">
        <v>35</v>
      </c>
      <c r="H7">
        <v>6</v>
      </c>
      <c r="I7">
        <f>COUNTIF(B:B,"=6")</f>
        <v>0</v>
      </c>
      <c r="J7" s="8" t="s">
        <v>37</v>
      </c>
      <c r="K7" s="8">
        <v>0</v>
      </c>
    </row>
    <row r="8" spans="1:21" x14ac:dyDescent="0.2">
      <c r="A8" s="1">
        <v>36102</v>
      </c>
      <c r="B8">
        <v>41</v>
      </c>
      <c r="C8">
        <v>310</v>
      </c>
      <c r="D8" t="s">
        <v>86</v>
      </c>
      <c r="E8">
        <v>168</v>
      </c>
      <c r="F8">
        <v>35</v>
      </c>
      <c r="H8">
        <v>7</v>
      </c>
      <c r="I8">
        <f>COUNTIF(B:B,"=7")</f>
        <v>0</v>
      </c>
      <c r="J8" s="8" t="s">
        <v>38</v>
      </c>
      <c r="K8" s="8">
        <v>0.4451272827768934</v>
      </c>
    </row>
    <row r="9" spans="1:21" x14ac:dyDescent="0.2">
      <c r="A9" s="1">
        <v>36102</v>
      </c>
      <c r="B9">
        <v>42</v>
      </c>
      <c r="C9">
        <v>240</v>
      </c>
      <c r="D9" t="s">
        <v>86</v>
      </c>
      <c r="E9">
        <v>170</v>
      </c>
      <c r="F9">
        <v>25</v>
      </c>
      <c r="H9">
        <v>8</v>
      </c>
      <c r="I9">
        <f>COUNTIF(B:B,"=8")</f>
        <v>0</v>
      </c>
      <c r="J9" s="8" t="s">
        <v>39</v>
      </c>
      <c r="K9" s="8">
        <v>0.19813829787234041</v>
      </c>
    </row>
    <row r="10" spans="1:21" x14ac:dyDescent="0.2">
      <c r="A10" s="1">
        <v>36102</v>
      </c>
      <c r="B10">
        <v>42</v>
      </c>
      <c r="C10">
        <v>240</v>
      </c>
      <c r="D10" t="s">
        <v>86</v>
      </c>
      <c r="E10">
        <v>164</v>
      </c>
      <c r="F10">
        <v>15</v>
      </c>
      <c r="H10">
        <v>9</v>
      </c>
      <c r="I10">
        <f>COUNTIF(B:B,"=9")</f>
        <v>0</v>
      </c>
      <c r="J10" s="8" t="s">
        <v>40</v>
      </c>
      <c r="K10" s="8">
        <v>5.3533037093902989</v>
      </c>
    </row>
    <row r="11" spans="1:21" x14ac:dyDescent="0.2">
      <c r="A11" s="1"/>
      <c r="H11">
        <v>10</v>
      </c>
      <c r="I11">
        <f>COUNTIF(B:B,"=10")</f>
        <v>0</v>
      </c>
      <c r="J11" s="8" t="s">
        <v>41</v>
      </c>
      <c r="K11" s="8">
        <v>2.3776571840342253</v>
      </c>
    </row>
    <row r="12" spans="1:21" x14ac:dyDescent="0.2">
      <c r="A12" s="1"/>
      <c r="H12">
        <v>11</v>
      </c>
      <c r="I12">
        <f>COUNTIF(B:B,"=11")</f>
        <v>0</v>
      </c>
      <c r="J12" s="8" t="s">
        <v>42</v>
      </c>
      <c r="K12" s="8">
        <v>2</v>
      </c>
    </row>
    <row r="13" spans="1:21" x14ac:dyDescent="0.2">
      <c r="A13" s="1"/>
      <c r="H13">
        <v>12</v>
      </c>
      <c r="I13">
        <f>COUNTIF(B:B,"=12")</f>
        <v>0</v>
      </c>
      <c r="J13" s="8" t="s">
        <v>43</v>
      </c>
      <c r="K13" s="8">
        <v>0</v>
      </c>
    </row>
    <row r="14" spans="1:21" x14ac:dyDescent="0.2">
      <c r="A14" s="1"/>
      <c r="H14">
        <v>13</v>
      </c>
      <c r="I14">
        <f>COUNTIF(B:B,"=13")</f>
        <v>0</v>
      </c>
      <c r="J14" s="8" t="s">
        <v>44</v>
      </c>
      <c r="K14" s="8">
        <v>2</v>
      </c>
    </row>
    <row r="15" spans="1:21" x14ac:dyDescent="0.2">
      <c r="A15" s="1"/>
      <c r="H15">
        <v>14</v>
      </c>
      <c r="I15">
        <f>COUNTIF(B:B,"=14")</f>
        <v>0</v>
      </c>
      <c r="J15" s="8" t="s">
        <v>45</v>
      </c>
      <c r="K15" s="8">
        <v>9</v>
      </c>
    </row>
    <row r="16" spans="1:21" x14ac:dyDescent="0.2">
      <c r="A16" s="1"/>
      <c r="H16">
        <v>15</v>
      </c>
      <c r="I16">
        <f>COUNTIF(B:B,"=15")</f>
        <v>0</v>
      </c>
      <c r="J16" s="8" t="s">
        <v>46</v>
      </c>
      <c r="K16" s="8">
        <v>48</v>
      </c>
    </row>
    <row r="17" spans="1:15" ht="13.5" thickBot="1" x14ac:dyDescent="0.25">
      <c r="A17" s="1"/>
      <c r="H17">
        <v>16</v>
      </c>
      <c r="I17">
        <f>COUNTIF(B:B,"=16")</f>
        <v>0</v>
      </c>
      <c r="J17" s="9" t="s">
        <v>47</v>
      </c>
      <c r="K17" s="9">
        <v>0.12925148971028547</v>
      </c>
    </row>
    <row r="18" spans="1:15" x14ac:dyDescent="0.2">
      <c r="A18" s="1"/>
      <c r="H18">
        <v>17</v>
      </c>
      <c r="I18">
        <f>COUNTIF(B:B,"=17")</f>
        <v>0</v>
      </c>
    </row>
    <row r="19" spans="1:15" ht="13.5" thickBot="1" x14ac:dyDescent="0.25">
      <c r="A19" s="1"/>
      <c r="H19">
        <v>18</v>
      </c>
      <c r="I19">
        <f>COUNTIF(B:B,"=18")</f>
        <v>0</v>
      </c>
    </row>
    <row r="20" spans="1:15" x14ac:dyDescent="0.2">
      <c r="A20" s="1"/>
      <c r="H20">
        <v>19</v>
      </c>
      <c r="I20">
        <f>COUNTIF(B:B,"=19")</f>
        <v>0</v>
      </c>
      <c r="K20" s="11" t="s">
        <v>50</v>
      </c>
      <c r="L20" s="11" t="s">
        <v>52</v>
      </c>
    </row>
    <row r="21" spans="1:15" x14ac:dyDescent="0.2">
      <c r="A21" s="1"/>
      <c r="H21">
        <v>20</v>
      </c>
      <c r="I21">
        <f>COUNTIF(B:B,"=20")</f>
        <v>0</v>
      </c>
      <c r="J21">
        <v>75</v>
      </c>
      <c r="K21" s="12">
        <v>75</v>
      </c>
      <c r="L21" s="8">
        <v>0</v>
      </c>
      <c r="M21" s="6">
        <f>(L21/9)*100</f>
        <v>0</v>
      </c>
      <c r="O21" t="s">
        <v>32</v>
      </c>
    </row>
    <row r="22" spans="1:15" x14ac:dyDescent="0.2">
      <c r="A22" s="1"/>
      <c r="H22">
        <v>21</v>
      </c>
      <c r="I22">
        <f>COUNTIF(B:B,"=21")</f>
        <v>0</v>
      </c>
      <c r="J22">
        <v>80</v>
      </c>
      <c r="K22" s="12">
        <v>80</v>
      </c>
      <c r="L22" s="8">
        <v>0</v>
      </c>
      <c r="M22" s="6">
        <f t="shared" ref="M22:M46" si="0">(L22/9)*100</f>
        <v>0</v>
      </c>
    </row>
    <row r="23" spans="1:15" x14ac:dyDescent="0.2">
      <c r="A23" s="1"/>
      <c r="H23">
        <v>22</v>
      </c>
      <c r="I23">
        <f>COUNTIF(B:B,"=22")</f>
        <v>0</v>
      </c>
      <c r="J23">
        <v>85</v>
      </c>
      <c r="K23" s="12">
        <v>85</v>
      </c>
      <c r="L23" s="8">
        <v>0</v>
      </c>
      <c r="M23" s="6">
        <f t="shared" si="0"/>
        <v>0</v>
      </c>
    </row>
    <row r="24" spans="1:15" x14ac:dyDescent="0.2">
      <c r="A24" s="1"/>
      <c r="H24">
        <v>23</v>
      </c>
      <c r="I24">
        <f>COUNTIF(B:B,"=23")</f>
        <v>1</v>
      </c>
      <c r="J24">
        <v>90</v>
      </c>
      <c r="K24" s="12">
        <v>90</v>
      </c>
      <c r="L24" s="8">
        <v>0</v>
      </c>
      <c r="M24" s="6">
        <f t="shared" si="0"/>
        <v>0</v>
      </c>
    </row>
    <row r="25" spans="1:15" x14ac:dyDescent="0.2">
      <c r="A25" s="1"/>
      <c r="H25">
        <v>24</v>
      </c>
      <c r="I25">
        <f>COUNTIF(B:B,"=24")</f>
        <v>0</v>
      </c>
      <c r="J25">
        <v>95</v>
      </c>
      <c r="K25" s="12">
        <v>95</v>
      </c>
      <c r="L25" s="8">
        <v>0</v>
      </c>
      <c r="M25" s="6">
        <f t="shared" si="0"/>
        <v>0</v>
      </c>
    </row>
    <row r="26" spans="1:15" x14ac:dyDescent="0.2">
      <c r="A26" s="1"/>
      <c r="H26">
        <v>25</v>
      </c>
      <c r="I26">
        <f>COUNTIF(B:B,"=25")</f>
        <v>1</v>
      </c>
      <c r="J26">
        <v>100</v>
      </c>
      <c r="K26" s="12">
        <v>100</v>
      </c>
      <c r="L26" s="8">
        <v>0</v>
      </c>
      <c r="M26" s="6">
        <f t="shared" si="0"/>
        <v>0</v>
      </c>
    </row>
    <row r="27" spans="1:15" x14ac:dyDescent="0.2">
      <c r="A27" s="1"/>
      <c r="H27">
        <v>26</v>
      </c>
      <c r="I27">
        <f>COUNTIF(B:B,"=26")</f>
        <v>0</v>
      </c>
      <c r="J27">
        <v>105</v>
      </c>
      <c r="K27" s="12">
        <v>105</v>
      </c>
      <c r="L27" s="8">
        <v>0</v>
      </c>
      <c r="M27" s="6">
        <f t="shared" si="0"/>
        <v>0</v>
      </c>
    </row>
    <row r="28" spans="1:15" x14ac:dyDescent="0.2">
      <c r="A28" s="1"/>
      <c r="H28">
        <v>27</v>
      </c>
      <c r="I28">
        <f>COUNTIF(B:B,"=27")</f>
        <v>0</v>
      </c>
      <c r="J28">
        <v>110</v>
      </c>
      <c r="K28" s="12">
        <v>110</v>
      </c>
      <c r="L28" s="8">
        <v>0</v>
      </c>
      <c r="M28" s="6">
        <f t="shared" si="0"/>
        <v>0</v>
      </c>
    </row>
    <row r="29" spans="1:15" x14ac:dyDescent="0.2">
      <c r="A29" s="1"/>
      <c r="H29">
        <v>28</v>
      </c>
      <c r="I29">
        <f>COUNTIF(B:B,"=28")</f>
        <v>0</v>
      </c>
      <c r="J29">
        <v>115</v>
      </c>
      <c r="K29" s="12">
        <v>115</v>
      </c>
      <c r="L29" s="8">
        <v>0</v>
      </c>
      <c r="M29" s="6">
        <f t="shared" si="0"/>
        <v>0</v>
      </c>
    </row>
    <row r="30" spans="1:15" x14ac:dyDescent="0.2">
      <c r="A30" s="1"/>
      <c r="H30">
        <v>29</v>
      </c>
      <c r="I30">
        <f>COUNTIF(B:B,"=29")</f>
        <v>0</v>
      </c>
      <c r="J30">
        <v>120</v>
      </c>
      <c r="K30" s="12">
        <v>120</v>
      </c>
      <c r="L30" s="8">
        <v>0</v>
      </c>
      <c r="M30" s="6">
        <f t="shared" si="0"/>
        <v>0</v>
      </c>
    </row>
    <row r="31" spans="1:15" x14ac:dyDescent="0.2">
      <c r="A31" s="1"/>
      <c r="H31">
        <v>30</v>
      </c>
      <c r="I31">
        <f>COUNTIF(B:B,"=30")</f>
        <v>0</v>
      </c>
      <c r="J31">
        <v>125</v>
      </c>
      <c r="K31" s="12">
        <v>125</v>
      </c>
      <c r="L31" s="8">
        <v>0</v>
      </c>
      <c r="M31" s="6">
        <f t="shared" si="0"/>
        <v>0</v>
      </c>
    </row>
    <row r="32" spans="1:15" x14ac:dyDescent="0.2">
      <c r="A32" s="1"/>
      <c r="H32">
        <v>31</v>
      </c>
      <c r="I32">
        <f>COUNTIF(B:B,"=31")</f>
        <v>0</v>
      </c>
      <c r="J32">
        <v>130</v>
      </c>
      <c r="K32" s="12">
        <v>130</v>
      </c>
      <c r="L32" s="8">
        <v>0</v>
      </c>
      <c r="M32" s="6">
        <f t="shared" si="0"/>
        <v>0</v>
      </c>
    </row>
    <row r="33" spans="1:13" x14ac:dyDescent="0.2">
      <c r="A33" s="1"/>
      <c r="H33">
        <v>32</v>
      </c>
      <c r="I33">
        <f>COUNTIF(B:B,"=32")</f>
        <v>1</v>
      </c>
      <c r="J33">
        <v>135</v>
      </c>
      <c r="K33" s="12">
        <v>135</v>
      </c>
      <c r="L33" s="8">
        <v>0</v>
      </c>
      <c r="M33" s="6">
        <f t="shared" si="0"/>
        <v>0</v>
      </c>
    </row>
    <row r="34" spans="1:13" x14ac:dyDescent="0.2">
      <c r="A34" s="1"/>
      <c r="H34">
        <v>33</v>
      </c>
      <c r="I34">
        <f>COUNTIF(B:B,"=33")</f>
        <v>1</v>
      </c>
      <c r="J34">
        <v>140</v>
      </c>
      <c r="K34" s="12">
        <v>140</v>
      </c>
      <c r="L34" s="8">
        <v>0</v>
      </c>
      <c r="M34" s="6">
        <f t="shared" si="0"/>
        <v>0</v>
      </c>
    </row>
    <row r="35" spans="1:13" x14ac:dyDescent="0.2">
      <c r="A35" s="1"/>
      <c r="H35">
        <v>34</v>
      </c>
      <c r="I35">
        <f>COUNTIF(B:B,"=34")</f>
        <v>0</v>
      </c>
      <c r="J35">
        <v>145</v>
      </c>
      <c r="K35" s="12">
        <v>145</v>
      </c>
      <c r="L35" s="8">
        <v>0</v>
      </c>
      <c r="M35" s="6">
        <f t="shared" si="0"/>
        <v>0</v>
      </c>
    </row>
    <row r="36" spans="1:13" x14ac:dyDescent="0.2">
      <c r="A36" s="1"/>
      <c r="H36">
        <v>35</v>
      </c>
      <c r="I36">
        <f>COUNTIF(B:B,"=35")</f>
        <v>0</v>
      </c>
      <c r="J36">
        <v>150</v>
      </c>
      <c r="K36" s="12">
        <v>150</v>
      </c>
      <c r="L36" s="8">
        <v>0</v>
      </c>
      <c r="M36" s="6">
        <f t="shared" si="0"/>
        <v>0</v>
      </c>
    </row>
    <row r="37" spans="1:13" x14ac:dyDescent="0.2">
      <c r="A37" s="1"/>
      <c r="H37">
        <v>36</v>
      </c>
      <c r="I37">
        <f>COUNTIF(B:B,"=36")</f>
        <v>0</v>
      </c>
      <c r="J37">
        <v>155</v>
      </c>
      <c r="K37" s="12">
        <v>155</v>
      </c>
      <c r="L37" s="8">
        <v>0</v>
      </c>
      <c r="M37" s="6">
        <f t="shared" si="0"/>
        <v>0</v>
      </c>
    </row>
    <row r="38" spans="1:13" x14ac:dyDescent="0.2">
      <c r="A38" s="1"/>
      <c r="H38">
        <v>37</v>
      </c>
      <c r="I38">
        <f>COUNTIF(B:B,"=37")</f>
        <v>0</v>
      </c>
      <c r="J38">
        <v>160</v>
      </c>
      <c r="K38" s="12">
        <v>160</v>
      </c>
      <c r="L38" s="8">
        <v>2</v>
      </c>
      <c r="M38" s="6">
        <f t="shared" si="0"/>
        <v>22.222222222222221</v>
      </c>
    </row>
    <row r="39" spans="1:13" x14ac:dyDescent="0.2">
      <c r="A39" s="1"/>
      <c r="H39">
        <v>38</v>
      </c>
      <c r="I39">
        <f>COUNTIF(B:B,"=38")</f>
        <v>0</v>
      </c>
      <c r="J39">
        <v>165</v>
      </c>
      <c r="K39" s="12">
        <v>165</v>
      </c>
      <c r="L39" s="8">
        <v>2</v>
      </c>
      <c r="M39" s="6">
        <f t="shared" si="0"/>
        <v>22.222222222222221</v>
      </c>
    </row>
    <row r="40" spans="1:13" x14ac:dyDescent="0.2">
      <c r="A40" s="1"/>
      <c r="H40">
        <v>39</v>
      </c>
      <c r="I40">
        <f>COUNTIF(B:B,"=39")</f>
        <v>1</v>
      </c>
      <c r="J40">
        <v>170</v>
      </c>
      <c r="K40" s="12">
        <v>170</v>
      </c>
      <c r="L40" s="8">
        <v>2</v>
      </c>
      <c r="M40" s="6">
        <f t="shared" si="0"/>
        <v>22.222222222222221</v>
      </c>
    </row>
    <row r="41" spans="1:13" x14ac:dyDescent="0.2">
      <c r="A41" s="1"/>
      <c r="H41">
        <v>40</v>
      </c>
      <c r="I41">
        <f>COUNTIF(B:B,"=40")</f>
        <v>1</v>
      </c>
      <c r="J41">
        <v>175</v>
      </c>
      <c r="K41" s="12">
        <v>175</v>
      </c>
      <c r="L41" s="8">
        <v>1</v>
      </c>
      <c r="M41" s="6">
        <f t="shared" si="0"/>
        <v>11.111111111111111</v>
      </c>
    </row>
    <row r="42" spans="1:13" x14ac:dyDescent="0.2">
      <c r="A42" s="1"/>
      <c r="H42">
        <v>41</v>
      </c>
      <c r="I42">
        <f>COUNTIF(B:B,"=41")</f>
        <v>1</v>
      </c>
      <c r="J42">
        <v>180</v>
      </c>
      <c r="K42" s="12">
        <v>180</v>
      </c>
      <c r="L42" s="8">
        <v>0</v>
      </c>
      <c r="M42" s="6">
        <f t="shared" si="0"/>
        <v>0</v>
      </c>
    </row>
    <row r="43" spans="1:13" x14ac:dyDescent="0.2">
      <c r="A43" s="1"/>
      <c r="H43">
        <v>42</v>
      </c>
      <c r="I43">
        <f>COUNTIF(B:B,"=42")</f>
        <v>2</v>
      </c>
      <c r="J43">
        <v>185</v>
      </c>
      <c r="K43" s="12">
        <v>185</v>
      </c>
      <c r="L43" s="8">
        <v>1</v>
      </c>
      <c r="M43" s="6">
        <f t="shared" si="0"/>
        <v>11.111111111111111</v>
      </c>
    </row>
    <row r="44" spans="1:13" x14ac:dyDescent="0.2">
      <c r="A44" s="1"/>
      <c r="H44">
        <v>43</v>
      </c>
      <c r="I44">
        <f>COUNTIF(B:B,"=43")</f>
        <v>0</v>
      </c>
      <c r="J44">
        <v>190</v>
      </c>
      <c r="K44" s="12">
        <v>190</v>
      </c>
      <c r="L44" s="8">
        <v>1</v>
      </c>
      <c r="M44" s="6">
        <f t="shared" si="0"/>
        <v>11.111111111111111</v>
      </c>
    </row>
    <row r="45" spans="1:13" x14ac:dyDescent="0.2">
      <c r="A45" s="1"/>
      <c r="H45">
        <v>44</v>
      </c>
      <c r="I45">
        <f>COUNTIF(B:B,"=44")</f>
        <v>0</v>
      </c>
      <c r="J45">
        <v>195</v>
      </c>
      <c r="K45" s="12">
        <v>195</v>
      </c>
      <c r="L45" s="8">
        <v>0</v>
      </c>
      <c r="M45" s="6">
        <f t="shared" si="0"/>
        <v>0</v>
      </c>
    </row>
    <row r="46" spans="1:13" x14ac:dyDescent="0.2">
      <c r="A46" s="1"/>
      <c r="H46">
        <v>45</v>
      </c>
      <c r="I46">
        <f>COUNTIF(B:B,"=45")</f>
        <v>0</v>
      </c>
      <c r="J46">
        <v>200</v>
      </c>
      <c r="K46" s="12">
        <v>200</v>
      </c>
      <c r="L46" s="8">
        <v>0</v>
      </c>
      <c r="M46" s="6">
        <f t="shared" si="0"/>
        <v>0</v>
      </c>
    </row>
    <row r="47" spans="1:13" ht="13.5" thickBot="1" x14ac:dyDescent="0.25">
      <c r="A47" s="1"/>
      <c r="H47">
        <v>46</v>
      </c>
      <c r="I47">
        <f>COUNTIF(B:B,"=46")</f>
        <v>0</v>
      </c>
      <c r="K47" s="9" t="s">
        <v>51</v>
      </c>
      <c r="L47" s="9">
        <v>0</v>
      </c>
    </row>
    <row r="48" spans="1:13" x14ac:dyDescent="0.2">
      <c r="A48" s="1"/>
      <c r="H48">
        <v>47</v>
      </c>
      <c r="I48">
        <f>COUNTIF(B:B,"=47")</f>
        <v>0</v>
      </c>
      <c r="L48">
        <f>SUM(L21:L47)</f>
        <v>9</v>
      </c>
      <c r="M48" s="6">
        <f>SUM(M21:M47)</f>
        <v>100</v>
      </c>
    </row>
    <row r="49" spans="1:9" x14ac:dyDescent="0.2">
      <c r="A49" s="1"/>
      <c r="H49">
        <v>48</v>
      </c>
      <c r="I49">
        <f>COUNTIF(B:B,"=48")</f>
        <v>0</v>
      </c>
    </row>
    <row r="50" spans="1:9" x14ac:dyDescent="0.2">
      <c r="A50" s="1"/>
      <c r="H50">
        <v>49</v>
      </c>
      <c r="I50">
        <f>COUNTIF(B:B,"=49")</f>
        <v>0</v>
      </c>
    </row>
    <row r="51" spans="1:9" x14ac:dyDescent="0.2">
      <c r="A51" s="1"/>
      <c r="H51">
        <v>50</v>
      </c>
      <c r="I51">
        <f>COUNTIF(B:B,"=50")</f>
        <v>0</v>
      </c>
    </row>
    <row r="52" spans="1:9" x14ac:dyDescent="0.2">
      <c r="A52" s="1"/>
      <c r="H52">
        <v>51</v>
      </c>
      <c r="I52">
        <f>COUNTIF(B:B,"=51")</f>
        <v>0</v>
      </c>
    </row>
    <row r="53" spans="1:9" x14ac:dyDescent="0.2">
      <c r="A53" s="1"/>
      <c r="H53">
        <v>52</v>
      </c>
      <c r="I53">
        <f>COUNTIF(B:B,"=52")</f>
        <v>0</v>
      </c>
    </row>
    <row r="54" spans="1:9" x14ac:dyDescent="0.2">
      <c r="A54" s="1"/>
      <c r="H54">
        <v>53</v>
      </c>
      <c r="I54">
        <f>COUNTIF(B:B,"=53")</f>
        <v>0</v>
      </c>
    </row>
    <row r="55" spans="1:9" x14ac:dyDescent="0.2">
      <c r="A55" s="1"/>
      <c r="H55">
        <v>54</v>
      </c>
      <c r="I55">
        <f>COUNTIF(B:B,"=54")</f>
        <v>0</v>
      </c>
    </row>
    <row r="56" spans="1:9" x14ac:dyDescent="0.2">
      <c r="A56" s="1"/>
      <c r="H56">
        <v>55</v>
      </c>
      <c r="I56">
        <f>COUNTIF(B:B,"=55")</f>
        <v>0</v>
      </c>
    </row>
    <row r="57" spans="1:9" x14ac:dyDescent="0.2">
      <c r="A57" s="1"/>
      <c r="H57">
        <v>56</v>
      </c>
      <c r="I57">
        <f>COUNTIF(B:B,"=56")</f>
        <v>0</v>
      </c>
    </row>
    <row r="58" spans="1:9" x14ac:dyDescent="0.2">
      <c r="A58" s="1"/>
      <c r="H58">
        <v>57</v>
      </c>
      <c r="I58">
        <f>COUNTIF(B:B,"=57")</f>
        <v>0</v>
      </c>
    </row>
    <row r="59" spans="1:9" x14ac:dyDescent="0.2">
      <c r="A59" s="1"/>
      <c r="H59">
        <v>58</v>
      </c>
      <c r="I59">
        <f>COUNTIF(B:B,"=58")</f>
        <v>0</v>
      </c>
    </row>
    <row r="60" spans="1:9" x14ac:dyDescent="0.2">
      <c r="A60" s="1"/>
      <c r="H60">
        <v>59</v>
      </c>
      <c r="I60">
        <f>COUNTIF(B:B,"=59")</f>
        <v>0</v>
      </c>
    </row>
    <row r="61" spans="1:9" x14ac:dyDescent="0.2">
      <c r="A61" s="1"/>
      <c r="H61">
        <v>60</v>
      </c>
      <c r="I61">
        <f>COUNTIF(B:B,"=60")</f>
        <v>0</v>
      </c>
    </row>
    <row r="62" spans="1:9" x14ac:dyDescent="0.2">
      <c r="A62" s="1"/>
      <c r="H62">
        <v>61</v>
      </c>
      <c r="I62">
        <f>COUNTIF(B:B,"=61")</f>
        <v>0</v>
      </c>
    </row>
    <row r="63" spans="1:9" x14ac:dyDescent="0.2">
      <c r="A63" s="1"/>
      <c r="H63">
        <v>62</v>
      </c>
      <c r="I63">
        <f>COUNTIF(B:B,"=62")</f>
        <v>0</v>
      </c>
    </row>
    <row r="64" spans="1:9" x14ac:dyDescent="0.2">
      <c r="A64" s="1"/>
      <c r="H64">
        <v>63</v>
      </c>
      <c r="I64">
        <f>COUNTIF(B:B,"=63")</f>
        <v>0</v>
      </c>
    </row>
    <row r="65" spans="1:9" x14ac:dyDescent="0.2">
      <c r="A65" s="1"/>
      <c r="H65">
        <v>64</v>
      </c>
      <c r="I65">
        <f>COUNTIF(B:B,"=64")</f>
        <v>0</v>
      </c>
    </row>
    <row r="66" spans="1:9" x14ac:dyDescent="0.2">
      <c r="A66" s="1"/>
      <c r="H66">
        <v>65</v>
      </c>
      <c r="I66">
        <f>COUNTIF(B:B,"=65")</f>
        <v>0</v>
      </c>
    </row>
    <row r="67" spans="1:9" x14ac:dyDescent="0.2">
      <c r="A67" s="1"/>
      <c r="H67">
        <v>66</v>
      </c>
      <c r="I67">
        <f>COUNTIF(B:B,"=66")</f>
        <v>0</v>
      </c>
    </row>
    <row r="68" spans="1:9" x14ac:dyDescent="0.2">
      <c r="A68" s="1"/>
      <c r="H68">
        <v>67</v>
      </c>
      <c r="I68">
        <f>COUNTIF(B:B,"=67")</f>
        <v>0</v>
      </c>
    </row>
    <row r="69" spans="1:9" x14ac:dyDescent="0.2">
      <c r="A69" s="1"/>
      <c r="H69">
        <v>68</v>
      </c>
      <c r="I69">
        <f>COUNTIF(B:B,"=68")</f>
        <v>0</v>
      </c>
    </row>
    <row r="70" spans="1:9" x14ac:dyDescent="0.2">
      <c r="A70" s="1"/>
      <c r="H70">
        <v>69</v>
      </c>
      <c r="I70">
        <f>COUNTIF(B:B,"=69")</f>
        <v>0</v>
      </c>
    </row>
    <row r="71" spans="1:9" x14ac:dyDescent="0.2">
      <c r="A71" s="1"/>
      <c r="H71">
        <v>70</v>
      </c>
      <c r="I71">
        <f>COUNTIF(B:B,"=70")</f>
        <v>0</v>
      </c>
    </row>
    <row r="72" spans="1:9" x14ac:dyDescent="0.2">
      <c r="A72" s="1"/>
      <c r="H72">
        <v>71</v>
      </c>
      <c r="I72">
        <f>COUNTIF(B:B,"=71")</f>
        <v>0</v>
      </c>
    </row>
    <row r="73" spans="1:9" x14ac:dyDescent="0.2">
      <c r="A73" s="1"/>
      <c r="H73">
        <v>72</v>
      </c>
      <c r="I73">
        <f>COUNTIF(B:B,"=72")</f>
        <v>0</v>
      </c>
    </row>
    <row r="74" spans="1:9" x14ac:dyDescent="0.2">
      <c r="A74" s="1"/>
      <c r="H74">
        <v>73</v>
      </c>
      <c r="I74">
        <f>COUNTIF(B:B,"=73")</f>
        <v>0</v>
      </c>
    </row>
    <row r="75" spans="1:9" x14ac:dyDescent="0.2">
      <c r="A75" s="1"/>
      <c r="H75">
        <v>74</v>
      </c>
      <c r="I75">
        <f>COUNTIF(B:B,"=74")</f>
        <v>0</v>
      </c>
    </row>
    <row r="76" spans="1:9" x14ac:dyDescent="0.2">
      <c r="A76" s="1"/>
      <c r="H76">
        <v>75</v>
      </c>
      <c r="I76">
        <f>COUNTIF(B:B,"=75")</f>
        <v>0</v>
      </c>
    </row>
    <row r="77" spans="1:9" x14ac:dyDescent="0.2">
      <c r="A77" s="1"/>
      <c r="H77">
        <v>76</v>
      </c>
      <c r="I77">
        <f>COUNTIF(B:B,"=76")</f>
        <v>0</v>
      </c>
    </row>
    <row r="78" spans="1:9" x14ac:dyDescent="0.2">
      <c r="A78" s="1"/>
      <c r="H78">
        <v>77</v>
      </c>
      <c r="I78">
        <f>COUNTIF(B:B,"=77")</f>
        <v>0</v>
      </c>
    </row>
    <row r="79" spans="1:9" x14ac:dyDescent="0.2">
      <c r="A79" s="1"/>
      <c r="H79">
        <v>78</v>
      </c>
      <c r="I79">
        <f>COUNTIF(B:B,"=78")</f>
        <v>0</v>
      </c>
    </row>
    <row r="80" spans="1:9" x14ac:dyDescent="0.2">
      <c r="A80" s="1"/>
      <c r="H80">
        <v>79</v>
      </c>
      <c r="I80">
        <f>COUNTIF(B:B,"=79")</f>
        <v>0</v>
      </c>
    </row>
    <row r="81" spans="1:9" x14ac:dyDescent="0.2">
      <c r="A81" s="1"/>
      <c r="H81">
        <v>80</v>
      </c>
      <c r="I81">
        <f>COUNTIF(B:B,"=80")</f>
        <v>0</v>
      </c>
    </row>
    <row r="82" spans="1:9" x14ac:dyDescent="0.2">
      <c r="A82" s="1"/>
      <c r="H82">
        <v>81</v>
      </c>
      <c r="I82">
        <f>COUNTIF(B:B,"=81")</f>
        <v>0</v>
      </c>
    </row>
    <row r="83" spans="1:9" x14ac:dyDescent="0.2">
      <c r="A83" s="1"/>
      <c r="H83">
        <v>82</v>
      </c>
      <c r="I83">
        <f>COUNTIF(B:B,"=82")</f>
        <v>0</v>
      </c>
    </row>
    <row r="84" spans="1:9" x14ac:dyDescent="0.2">
      <c r="A84" s="1"/>
      <c r="H84">
        <v>83</v>
      </c>
      <c r="I84">
        <f>COUNTIF(B:B,"=83")</f>
        <v>0</v>
      </c>
    </row>
    <row r="85" spans="1:9" x14ac:dyDescent="0.2">
      <c r="A85" s="1"/>
      <c r="H85">
        <v>84</v>
      </c>
      <c r="I85">
        <f>COUNTIF(B:B,"=84")</f>
        <v>0</v>
      </c>
    </row>
    <row r="86" spans="1:9" x14ac:dyDescent="0.2">
      <c r="A86" s="1"/>
      <c r="H86">
        <v>85</v>
      </c>
      <c r="I86">
        <f>COUNTIF(B:B,"=85")</f>
        <v>0</v>
      </c>
    </row>
    <row r="87" spans="1:9" x14ac:dyDescent="0.2">
      <c r="A87" s="1"/>
      <c r="H87">
        <v>86</v>
      </c>
      <c r="I87">
        <f>COUNTIF(B:B,"=86")</f>
        <v>0</v>
      </c>
    </row>
    <row r="88" spans="1:9" x14ac:dyDescent="0.2">
      <c r="A88" s="1"/>
      <c r="H88">
        <v>87</v>
      </c>
      <c r="I88">
        <f>COUNTIF(B:B,"=87")</f>
        <v>0</v>
      </c>
    </row>
    <row r="89" spans="1:9" x14ac:dyDescent="0.2">
      <c r="A89" s="1"/>
      <c r="H89">
        <v>88</v>
      </c>
      <c r="I89">
        <f>COUNTIF(B:B,"=88")</f>
        <v>0</v>
      </c>
    </row>
    <row r="90" spans="1:9" x14ac:dyDescent="0.2">
      <c r="A90" s="1"/>
      <c r="H90">
        <v>89</v>
      </c>
      <c r="I90">
        <f>COUNTIF(B:B,"=89")</f>
        <v>0</v>
      </c>
    </row>
    <row r="91" spans="1:9" x14ac:dyDescent="0.2">
      <c r="A91" s="1"/>
      <c r="H91">
        <v>90</v>
      </c>
      <c r="I91">
        <f>COUNTIF(B:B,"=90")</f>
        <v>0</v>
      </c>
    </row>
    <row r="92" spans="1:9" x14ac:dyDescent="0.2">
      <c r="A92" s="1"/>
      <c r="H92">
        <v>91</v>
      </c>
      <c r="I92">
        <f>COUNTIF(B:B,"=91")</f>
        <v>0</v>
      </c>
    </row>
    <row r="93" spans="1:9" x14ac:dyDescent="0.2">
      <c r="A93" s="1"/>
      <c r="H93">
        <v>92</v>
      </c>
      <c r="I93">
        <f>COUNTIF(B:B,"=92")</f>
        <v>0</v>
      </c>
    </row>
    <row r="94" spans="1:9" x14ac:dyDescent="0.2">
      <c r="A94" s="1"/>
      <c r="H94">
        <v>93</v>
      </c>
      <c r="I94">
        <f>COUNTIF(B:B,"=93")</f>
        <v>0</v>
      </c>
    </row>
    <row r="95" spans="1:9" x14ac:dyDescent="0.2">
      <c r="A95" s="1"/>
      <c r="H95">
        <v>94</v>
      </c>
      <c r="I95">
        <f>COUNTIF(B:B,"=94")</f>
        <v>0</v>
      </c>
    </row>
    <row r="96" spans="1:9" x14ac:dyDescent="0.2">
      <c r="A96" s="1"/>
      <c r="H96">
        <v>95</v>
      </c>
      <c r="I96">
        <f>COUNTIF(B:B,"=95")</f>
        <v>0</v>
      </c>
    </row>
    <row r="97" spans="1:9" x14ac:dyDescent="0.2">
      <c r="A97" s="1"/>
      <c r="H97">
        <v>96</v>
      </c>
      <c r="I97">
        <f>COUNTIF(B:B,"=96")</f>
        <v>0</v>
      </c>
    </row>
    <row r="98" spans="1:9" x14ac:dyDescent="0.2">
      <c r="A98" s="1"/>
    </row>
    <row r="99" spans="1:9" x14ac:dyDescent="0.2">
      <c r="A99" s="1"/>
    </row>
    <row r="100" spans="1:9" x14ac:dyDescent="0.2">
      <c r="A100" s="1"/>
    </row>
    <row r="101" spans="1:9" x14ac:dyDescent="0.2">
      <c r="A101" s="1"/>
    </row>
    <row r="102" spans="1:9" x14ac:dyDescent="0.2">
      <c r="A102" s="1"/>
    </row>
    <row r="103" spans="1:9" x14ac:dyDescent="0.2">
      <c r="A103" s="1"/>
    </row>
    <row r="104" spans="1:9" x14ac:dyDescent="0.2">
      <c r="A104" s="1"/>
    </row>
    <row r="105" spans="1:9" x14ac:dyDescent="0.2">
      <c r="A105" s="1"/>
    </row>
    <row r="106" spans="1:9" x14ac:dyDescent="0.2">
      <c r="A106" s="1"/>
    </row>
    <row r="107" spans="1:9" x14ac:dyDescent="0.2">
      <c r="A107" s="1"/>
    </row>
    <row r="108" spans="1:9" x14ac:dyDescent="0.2">
      <c r="A108" s="1"/>
    </row>
    <row r="109" spans="1:9" x14ac:dyDescent="0.2">
      <c r="A109" s="1"/>
    </row>
    <row r="110" spans="1:9" x14ac:dyDescent="0.2">
      <c r="A110" s="1"/>
    </row>
    <row r="111" spans="1:9" x14ac:dyDescent="0.2">
      <c r="A111" s="1"/>
    </row>
    <row r="112" spans="1:9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</sheetData>
  <sortState ref="K21:K46">
    <sortCondition ref="K21"/>
  </sortState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9"/>
  <sheetViews>
    <sheetView workbookViewId="0">
      <selection activeCell="G1" sqref="G1"/>
    </sheetView>
  </sheetViews>
  <sheetFormatPr defaultRowHeight="12.75" x14ac:dyDescent="0.2"/>
  <cols>
    <col min="1" max="1" width="10.85546875" customWidth="1"/>
    <col min="2" max="3" width="5.140625" customWidth="1"/>
    <col min="4" max="4" width="7.28515625" customWidth="1"/>
    <col min="5" max="5" width="5.5703125" customWidth="1"/>
    <col min="6" max="6" width="6.42578125" customWidth="1"/>
    <col min="7" max="7" width="2.140625" customWidth="1"/>
    <col min="8" max="8" width="4.7109375" customWidth="1"/>
    <col min="9" max="9" width="3.140625" customWidth="1"/>
    <col min="242" max="242" width="6.28515625" customWidth="1"/>
    <col min="243" max="243" width="10.85546875" customWidth="1"/>
    <col min="244" max="245" width="5.140625" customWidth="1"/>
    <col min="246" max="246" width="7.5703125" customWidth="1"/>
    <col min="247" max="247" width="5.7109375" customWidth="1"/>
    <col min="248" max="248" width="2.28515625" customWidth="1"/>
    <col min="249" max="249" width="2.5703125" customWidth="1"/>
    <col min="250" max="250" width="1.85546875" customWidth="1"/>
    <col min="251" max="251" width="1.42578125" customWidth="1"/>
    <col min="252" max="252" width="7.28515625" customWidth="1"/>
    <col min="253" max="253" width="5.5703125" customWidth="1"/>
    <col min="254" max="254" width="6.42578125" customWidth="1"/>
    <col min="256" max="256" width="7.42578125" customWidth="1"/>
    <col min="257" max="257" width="3.85546875" customWidth="1"/>
    <col min="258" max="258" width="7.5703125" customWidth="1"/>
    <col min="498" max="498" width="6.28515625" customWidth="1"/>
    <col min="499" max="499" width="10.85546875" customWidth="1"/>
    <col min="500" max="501" width="5.140625" customWidth="1"/>
    <col min="502" max="502" width="7.5703125" customWidth="1"/>
    <col min="503" max="503" width="5.7109375" customWidth="1"/>
    <col min="504" max="504" width="2.28515625" customWidth="1"/>
    <col min="505" max="505" width="2.5703125" customWidth="1"/>
    <col min="506" max="506" width="1.85546875" customWidth="1"/>
    <col min="507" max="507" width="1.42578125" customWidth="1"/>
    <col min="508" max="508" width="7.28515625" customWidth="1"/>
    <col min="509" max="509" width="5.5703125" customWidth="1"/>
    <col min="510" max="510" width="6.42578125" customWidth="1"/>
    <col min="512" max="512" width="7.42578125" customWidth="1"/>
    <col min="513" max="513" width="3.85546875" customWidth="1"/>
    <col min="514" max="514" width="7.5703125" customWidth="1"/>
    <col min="754" max="754" width="6.28515625" customWidth="1"/>
    <col min="755" max="755" width="10.85546875" customWidth="1"/>
    <col min="756" max="757" width="5.140625" customWidth="1"/>
    <col min="758" max="758" width="7.5703125" customWidth="1"/>
    <col min="759" max="759" width="5.7109375" customWidth="1"/>
    <col min="760" max="760" width="2.28515625" customWidth="1"/>
    <col min="761" max="761" width="2.5703125" customWidth="1"/>
    <col min="762" max="762" width="1.85546875" customWidth="1"/>
    <col min="763" max="763" width="1.42578125" customWidth="1"/>
    <col min="764" max="764" width="7.28515625" customWidth="1"/>
    <col min="765" max="765" width="5.5703125" customWidth="1"/>
    <col min="766" max="766" width="6.42578125" customWidth="1"/>
    <col min="768" max="768" width="7.42578125" customWidth="1"/>
    <col min="769" max="769" width="3.85546875" customWidth="1"/>
    <col min="770" max="770" width="7.5703125" customWidth="1"/>
    <col min="1010" max="1010" width="6.28515625" customWidth="1"/>
    <col min="1011" max="1011" width="10.85546875" customWidth="1"/>
    <col min="1012" max="1013" width="5.140625" customWidth="1"/>
    <col min="1014" max="1014" width="7.5703125" customWidth="1"/>
    <col min="1015" max="1015" width="5.7109375" customWidth="1"/>
    <col min="1016" max="1016" width="2.28515625" customWidth="1"/>
    <col min="1017" max="1017" width="2.5703125" customWidth="1"/>
    <col min="1018" max="1018" width="1.85546875" customWidth="1"/>
    <col min="1019" max="1019" width="1.42578125" customWidth="1"/>
    <col min="1020" max="1020" width="7.28515625" customWidth="1"/>
    <col min="1021" max="1021" width="5.5703125" customWidth="1"/>
    <col min="1022" max="1022" width="6.42578125" customWidth="1"/>
    <col min="1024" max="1024" width="7.42578125" customWidth="1"/>
    <col min="1025" max="1025" width="3.85546875" customWidth="1"/>
    <col min="1026" max="1026" width="7.5703125" customWidth="1"/>
    <col min="1266" max="1266" width="6.28515625" customWidth="1"/>
    <col min="1267" max="1267" width="10.85546875" customWidth="1"/>
    <col min="1268" max="1269" width="5.140625" customWidth="1"/>
    <col min="1270" max="1270" width="7.5703125" customWidth="1"/>
    <col min="1271" max="1271" width="5.7109375" customWidth="1"/>
    <col min="1272" max="1272" width="2.28515625" customWidth="1"/>
    <col min="1273" max="1273" width="2.5703125" customWidth="1"/>
    <col min="1274" max="1274" width="1.85546875" customWidth="1"/>
    <col min="1275" max="1275" width="1.42578125" customWidth="1"/>
    <col min="1276" max="1276" width="7.28515625" customWidth="1"/>
    <col min="1277" max="1277" width="5.5703125" customWidth="1"/>
    <col min="1278" max="1278" width="6.42578125" customWidth="1"/>
    <col min="1280" max="1280" width="7.42578125" customWidth="1"/>
    <col min="1281" max="1281" width="3.85546875" customWidth="1"/>
    <col min="1282" max="1282" width="7.5703125" customWidth="1"/>
    <col min="1522" max="1522" width="6.28515625" customWidth="1"/>
    <col min="1523" max="1523" width="10.85546875" customWidth="1"/>
    <col min="1524" max="1525" width="5.140625" customWidth="1"/>
    <col min="1526" max="1526" width="7.5703125" customWidth="1"/>
    <col min="1527" max="1527" width="5.7109375" customWidth="1"/>
    <col min="1528" max="1528" width="2.28515625" customWidth="1"/>
    <col min="1529" max="1529" width="2.5703125" customWidth="1"/>
    <col min="1530" max="1530" width="1.85546875" customWidth="1"/>
    <col min="1531" max="1531" width="1.42578125" customWidth="1"/>
    <col min="1532" max="1532" width="7.28515625" customWidth="1"/>
    <col min="1533" max="1533" width="5.5703125" customWidth="1"/>
    <col min="1534" max="1534" width="6.42578125" customWidth="1"/>
    <col min="1536" max="1536" width="7.42578125" customWidth="1"/>
    <col min="1537" max="1537" width="3.85546875" customWidth="1"/>
    <col min="1538" max="1538" width="7.5703125" customWidth="1"/>
    <col min="1778" max="1778" width="6.28515625" customWidth="1"/>
    <col min="1779" max="1779" width="10.85546875" customWidth="1"/>
    <col min="1780" max="1781" width="5.140625" customWidth="1"/>
    <col min="1782" max="1782" width="7.5703125" customWidth="1"/>
    <col min="1783" max="1783" width="5.7109375" customWidth="1"/>
    <col min="1784" max="1784" width="2.28515625" customWidth="1"/>
    <col min="1785" max="1785" width="2.5703125" customWidth="1"/>
    <col min="1786" max="1786" width="1.85546875" customWidth="1"/>
    <col min="1787" max="1787" width="1.42578125" customWidth="1"/>
    <col min="1788" max="1788" width="7.28515625" customWidth="1"/>
    <col min="1789" max="1789" width="5.5703125" customWidth="1"/>
    <col min="1790" max="1790" width="6.42578125" customWidth="1"/>
    <col min="1792" max="1792" width="7.42578125" customWidth="1"/>
    <col min="1793" max="1793" width="3.85546875" customWidth="1"/>
    <col min="1794" max="1794" width="7.5703125" customWidth="1"/>
    <col min="2034" max="2034" width="6.28515625" customWidth="1"/>
    <col min="2035" max="2035" width="10.85546875" customWidth="1"/>
    <col min="2036" max="2037" width="5.140625" customWidth="1"/>
    <col min="2038" max="2038" width="7.5703125" customWidth="1"/>
    <col min="2039" max="2039" width="5.7109375" customWidth="1"/>
    <col min="2040" max="2040" width="2.28515625" customWidth="1"/>
    <col min="2041" max="2041" width="2.5703125" customWidth="1"/>
    <col min="2042" max="2042" width="1.85546875" customWidth="1"/>
    <col min="2043" max="2043" width="1.42578125" customWidth="1"/>
    <col min="2044" max="2044" width="7.28515625" customWidth="1"/>
    <col min="2045" max="2045" width="5.5703125" customWidth="1"/>
    <col min="2046" max="2046" width="6.42578125" customWidth="1"/>
    <col min="2048" max="2048" width="7.42578125" customWidth="1"/>
    <col min="2049" max="2049" width="3.85546875" customWidth="1"/>
    <col min="2050" max="2050" width="7.5703125" customWidth="1"/>
    <col min="2290" max="2290" width="6.28515625" customWidth="1"/>
    <col min="2291" max="2291" width="10.85546875" customWidth="1"/>
    <col min="2292" max="2293" width="5.140625" customWidth="1"/>
    <col min="2294" max="2294" width="7.5703125" customWidth="1"/>
    <col min="2295" max="2295" width="5.7109375" customWidth="1"/>
    <col min="2296" max="2296" width="2.28515625" customWidth="1"/>
    <col min="2297" max="2297" width="2.5703125" customWidth="1"/>
    <col min="2298" max="2298" width="1.85546875" customWidth="1"/>
    <col min="2299" max="2299" width="1.42578125" customWidth="1"/>
    <col min="2300" max="2300" width="7.28515625" customWidth="1"/>
    <col min="2301" max="2301" width="5.5703125" customWidth="1"/>
    <col min="2302" max="2302" width="6.42578125" customWidth="1"/>
    <col min="2304" max="2304" width="7.42578125" customWidth="1"/>
    <col min="2305" max="2305" width="3.85546875" customWidth="1"/>
    <col min="2306" max="2306" width="7.5703125" customWidth="1"/>
    <col min="2546" max="2546" width="6.28515625" customWidth="1"/>
    <col min="2547" max="2547" width="10.85546875" customWidth="1"/>
    <col min="2548" max="2549" width="5.140625" customWidth="1"/>
    <col min="2550" max="2550" width="7.5703125" customWidth="1"/>
    <col min="2551" max="2551" width="5.7109375" customWidth="1"/>
    <col min="2552" max="2552" width="2.28515625" customWidth="1"/>
    <col min="2553" max="2553" width="2.5703125" customWidth="1"/>
    <col min="2554" max="2554" width="1.85546875" customWidth="1"/>
    <col min="2555" max="2555" width="1.42578125" customWidth="1"/>
    <col min="2556" max="2556" width="7.28515625" customWidth="1"/>
    <col min="2557" max="2557" width="5.5703125" customWidth="1"/>
    <col min="2558" max="2558" width="6.42578125" customWidth="1"/>
    <col min="2560" max="2560" width="7.42578125" customWidth="1"/>
    <col min="2561" max="2561" width="3.85546875" customWidth="1"/>
    <col min="2562" max="2562" width="7.5703125" customWidth="1"/>
    <col min="2802" max="2802" width="6.28515625" customWidth="1"/>
    <col min="2803" max="2803" width="10.85546875" customWidth="1"/>
    <col min="2804" max="2805" width="5.140625" customWidth="1"/>
    <col min="2806" max="2806" width="7.5703125" customWidth="1"/>
    <col min="2807" max="2807" width="5.7109375" customWidth="1"/>
    <col min="2808" max="2808" width="2.28515625" customWidth="1"/>
    <col min="2809" max="2809" width="2.5703125" customWidth="1"/>
    <col min="2810" max="2810" width="1.85546875" customWidth="1"/>
    <col min="2811" max="2811" width="1.42578125" customWidth="1"/>
    <col min="2812" max="2812" width="7.28515625" customWidth="1"/>
    <col min="2813" max="2813" width="5.5703125" customWidth="1"/>
    <col min="2814" max="2814" width="6.42578125" customWidth="1"/>
    <col min="2816" max="2816" width="7.42578125" customWidth="1"/>
    <col min="2817" max="2817" width="3.85546875" customWidth="1"/>
    <col min="2818" max="2818" width="7.5703125" customWidth="1"/>
    <col min="3058" max="3058" width="6.28515625" customWidth="1"/>
    <col min="3059" max="3059" width="10.85546875" customWidth="1"/>
    <col min="3060" max="3061" width="5.140625" customWidth="1"/>
    <col min="3062" max="3062" width="7.5703125" customWidth="1"/>
    <col min="3063" max="3063" width="5.7109375" customWidth="1"/>
    <col min="3064" max="3064" width="2.28515625" customWidth="1"/>
    <col min="3065" max="3065" width="2.5703125" customWidth="1"/>
    <col min="3066" max="3066" width="1.85546875" customWidth="1"/>
    <col min="3067" max="3067" width="1.42578125" customWidth="1"/>
    <col min="3068" max="3068" width="7.28515625" customWidth="1"/>
    <col min="3069" max="3069" width="5.5703125" customWidth="1"/>
    <col min="3070" max="3070" width="6.42578125" customWidth="1"/>
    <col min="3072" max="3072" width="7.42578125" customWidth="1"/>
    <col min="3073" max="3073" width="3.85546875" customWidth="1"/>
    <col min="3074" max="3074" width="7.5703125" customWidth="1"/>
    <col min="3314" max="3314" width="6.28515625" customWidth="1"/>
    <col min="3315" max="3315" width="10.85546875" customWidth="1"/>
    <col min="3316" max="3317" width="5.140625" customWidth="1"/>
    <col min="3318" max="3318" width="7.5703125" customWidth="1"/>
    <col min="3319" max="3319" width="5.7109375" customWidth="1"/>
    <col min="3320" max="3320" width="2.28515625" customWidth="1"/>
    <col min="3321" max="3321" width="2.5703125" customWidth="1"/>
    <col min="3322" max="3322" width="1.85546875" customWidth="1"/>
    <col min="3323" max="3323" width="1.42578125" customWidth="1"/>
    <col min="3324" max="3324" width="7.28515625" customWidth="1"/>
    <col min="3325" max="3325" width="5.5703125" customWidth="1"/>
    <col min="3326" max="3326" width="6.42578125" customWidth="1"/>
    <col min="3328" max="3328" width="7.42578125" customWidth="1"/>
    <col min="3329" max="3329" width="3.85546875" customWidth="1"/>
    <col min="3330" max="3330" width="7.5703125" customWidth="1"/>
    <col min="3570" max="3570" width="6.28515625" customWidth="1"/>
    <col min="3571" max="3571" width="10.85546875" customWidth="1"/>
    <col min="3572" max="3573" width="5.140625" customWidth="1"/>
    <col min="3574" max="3574" width="7.5703125" customWidth="1"/>
    <col min="3575" max="3575" width="5.7109375" customWidth="1"/>
    <col min="3576" max="3576" width="2.28515625" customWidth="1"/>
    <col min="3577" max="3577" width="2.5703125" customWidth="1"/>
    <col min="3578" max="3578" width="1.85546875" customWidth="1"/>
    <col min="3579" max="3579" width="1.42578125" customWidth="1"/>
    <col min="3580" max="3580" width="7.28515625" customWidth="1"/>
    <col min="3581" max="3581" width="5.5703125" customWidth="1"/>
    <col min="3582" max="3582" width="6.42578125" customWidth="1"/>
    <col min="3584" max="3584" width="7.42578125" customWidth="1"/>
    <col min="3585" max="3585" width="3.85546875" customWidth="1"/>
    <col min="3586" max="3586" width="7.5703125" customWidth="1"/>
    <col min="3826" max="3826" width="6.28515625" customWidth="1"/>
    <col min="3827" max="3827" width="10.85546875" customWidth="1"/>
    <col min="3828" max="3829" width="5.140625" customWidth="1"/>
    <col min="3830" max="3830" width="7.5703125" customWidth="1"/>
    <col min="3831" max="3831" width="5.7109375" customWidth="1"/>
    <col min="3832" max="3832" width="2.28515625" customWidth="1"/>
    <col min="3833" max="3833" width="2.5703125" customWidth="1"/>
    <col min="3834" max="3834" width="1.85546875" customWidth="1"/>
    <col min="3835" max="3835" width="1.42578125" customWidth="1"/>
    <col min="3836" max="3836" width="7.28515625" customWidth="1"/>
    <col min="3837" max="3837" width="5.5703125" customWidth="1"/>
    <col min="3838" max="3838" width="6.42578125" customWidth="1"/>
    <col min="3840" max="3840" width="7.42578125" customWidth="1"/>
    <col min="3841" max="3841" width="3.85546875" customWidth="1"/>
    <col min="3842" max="3842" width="7.5703125" customWidth="1"/>
    <col min="4082" max="4082" width="6.28515625" customWidth="1"/>
    <col min="4083" max="4083" width="10.85546875" customWidth="1"/>
    <col min="4084" max="4085" width="5.140625" customWidth="1"/>
    <col min="4086" max="4086" width="7.5703125" customWidth="1"/>
    <col min="4087" max="4087" width="5.7109375" customWidth="1"/>
    <col min="4088" max="4088" width="2.28515625" customWidth="1"/>
    <col min="4089" max="4089" width="2.5703125" customWidth="1"/>
    <col min="4090" max="4090" width="1.85546875" customWidth="1"/>
    <col min="4091" max="4091" width="1.42578125" customWidth="1"/>
    <col min="4092" max="4092" width="7.28515625" customWidth="1"/>
    <col min="4093" max="4093" width="5.5703125" customWidth="1"/>
    <col min="4094" max="4094" width="6.42578125" customWidth="1"/>
    <col min="4096" max="4096" width="7.42578125" customWidth="1"/>
    <col min="4097" max="4097" width="3.85546875" customWidth="1"/>
    <col min="4098" max="4098" width="7.5703125" customWidth="1"/>
    <col min="4338" max="4338" width="6.28515625" customWidth="1"/>
    <col min="4339" max="4339" width="10.85546875" customWidth="1"/>
    <col min="4340" max="4341" width="5.140625" customWidth="1"/>
    <col min="4342" max="4342" width="7.5703125" customWidth="1"/>
    <col min="4343" max="4343" width="5.7109375" customWidth="1"/>
    <col min="4344" max="4344" width="2.28515625" customWidth="1"/>
    <col min="4345" max="4345" width="2.5703125" customWidth="1"/>
    <col min="4346" max="4346" width="1.85546875" customWidth="1"/>
    <col min="4347" max="4347" width="1.42578125" customWidth="1"/>
    <col min="4348" max="4348" width="7.28515625" customWidth="1"/>
    <col min="4349" max="4349" width="5.5703125" customWidth="1"/>
    <col min="4350" max="4350" width="6.42578125" customWidth="1"/>
    <col min="4352" max="4352" width="7.42578125" customWidth="1"/>
    <col min="4353" max="4353" width="3.85546875" customWidth="1"/>
    <col min="4354" max="4354" width="7.5703125" customWidth="1"/>
    <col min="4594" max="4594" width="6.28515625" customWidth="1"/>
    <col min="4595" max="4595" width="10.85546875" customWidth="1"/>
    <col min="4596" max="4597" width="5.140625" customWidth="1"/>
    <col min="4598" max="4598" width="7.5703125" customWidth="1"/>
    <col min="4599" max="4599" width="5.7109375" customWidth="1"/>
    <col min="4600" max="4600" width="2.28515625" customWidth="1"/>
    <col min="4601" max="4601" width="2.5703125" customWidth="1"/>
    <col min="4602" max="4602" width="1.85546875" customWidth="1"/>
    <col min="4603" max="4603" width="1.42578125" customWidth="1"/>
    <col min="4604" max="4604" width="7.28515625" customWidth="1"/>
    <col min="4605" max="4605" width="5.5703125" customWidth="1"/>
    <col min="4606" max="4606" width="6.42578125" customWidth="1"/>
    <col min="4608" max="4608" width="7.42578125" customWidth="1"/>
    <col min="4609" max="4609" width="3.85546875" customWidth="1"/>
    <col min="4610" max="4610" width="7.5703125" customWidth="1"/>
    <col min="4850" max="4850" width="6.28515625" customWidth="1"/>
    <col min="4851" max="4851" width="10.85546875" customWidth="1"/>
    <col min="4852" max="4853" width="5.140625" customWidth="1"/>
    <col min="4854" max="4854" width="7.5703125" customWidth="1"/>
    <col min="4855" max="4855" width="5.7109375" customWidth="1"/>
    <col min="4856" max="4856" width="2.28515625" customWidth="1"/>
    <col min="4857" max="4857" width="2.5703125" customWidth="1"/>
    <col min="4858" max="4858" width="1.85546875" customWidth="1"/>
    <col min="4859" max="4859" width="1.42578125" customWidth="1"/>
    <col min="4860" max="4860" width="7.28515625" customWidth="1"/>
    <col min="4861" max="4861" width="5.5703125" customWidth="1"/>
    <col min="4862" max="4862" width="6.42578125" customWidth="1"/>
    <col min="4864" max="4864" width="7.42578125" customWidth="1"/>
    <col min="4865" max="4865" width="3.85546875" customWidth="1"/>
    <col min="4866" max="4866" width="7.5703125" customWidth="1"/>
    <col min="5106" max="5106" width="6.28515625" customWidth="1"/>
    <col min="5107" max="5107" width="10.85546875" customWidth="1"/>
    <col min="5108" max="5109" width="5.140625" customWidth="1"/>
    <col min="5110" max="5110" width="7.5703125" customWidth="1"/>
    <col min="5111" max="5111" width="5.7109375" customWidth="1"/>
    <col min="5112" max="5112" width="2.28515625" customWidth="1"/>
    <col min="5113" max="5113" width="2.5703125" customWidth="1"/>
    <col min="5114" max="5114" width="1.85546875" customWidth="1"/>
    <col min="5115" max="5115" width="1.42578125" customWidth="1"/>
    <col min="5116" max="5116" width="7.28515625" customWidth="1"/>
    <col min="5117" max="5117" width="5.5703125" customWidth="1"/>
    <col min="5118" max="5118" width="6.42578125" customWidth="1"/>
    <col min="5120" max="5120" width="7.42578125" customWidth="1"/>
    <col min="5121" max="5121" width="3.85546875" customWidth="1"/>
    <col min="5122" max="5122" width="7.5703125" customWidth="1"/>
    <col min="5362" max="5362" width="6.28515625" customWidth="1"/>
    <col min="5363" max="5363" width="10.85546875" customWidth="1"/>
    <col min="5364" max="5365" width="5.140625" customWidth="1"/>
    <col min="5366" max="5366" width="7.5703125" customWidth="1"/>
    <col min="5367" max="5367" width="5.7109375" customWidth="1"/>
    <col min="5368" max="5368" width="2.28515625" customWidth="1"/>
    <col min="5369" max="5369" width="2.5703125" customWidth="1"/>
    <col min="5370" max="5370" width="1.85546875" customWidth="1"/>
    <col min="5371" max="5371" width="1.42578125" customWidth="1"/>
    <col min="5372" max="5372" width="7.28515625" customWidth="1"/>
    <col min="5373" max="5373" width="5.5703125" customWidth="1"/>
    <col min="5374" max="5374" width="6.42578125" customWidth="1"/>
    <col min="5376" max="5376" width="7.42578125" customWidth="1"/>
    <col min="5377" max="5377" width="3.85546875" customWidth="1"/>
    <col min="5378" max="5378" width="7.5703125" customWidth="1"/>
    <col min="5618" max="5618" width="6.28515625" customWidth="1"/>
    <col min="5619" max="5619" width="10.85546875" customWidth="1"/>
    <col min="5620" max="5621" width="5.140625" customWidth="1"/>
    <col min="5622" max="5622" width="7.5703125" customWidth="1"/>
    <col min="5623" max="5623" width="5.7109375" customWidth="1"/>
    <col min="5624" max="5624" width="2.28515625" customWidth="1"/>
    <col min="5625" max="5625" width="2.5703125" customWidth="1"/>
    <col min="5626" max="5626" width="1.85546875" customWidth="1"/>
    <col min="5627" max="5627" width="1.42578125" customWidth="1"/>
    <col min="5628" max="5628" width="7.28515625" customWidth="1"/>
    <col min="5629" max="5629" width="5.5703125" customWidth="1"/>
    <col min="5630" max="5630" width="6.42578125" customWidth="1"/>
    <col min="5632" max="5632" width="7.42578125" customWidth="1"/>
    <col min="5633" max="5633" width="3.85546875" customWidth="1"/>
    <col min="5634" max="5634" width="7.5703125" customWidth="1"/>
    <col min="5874" max="5874" width="6.28515625" customWidth="1"/>
    <col min="5875" max="5875" width="10.85546875" customWidth="1"/>
    <col min="5876" max="5877" width="5.140625" customWidth="1"/>
    <col min="5878" max="5878" width="7.5703125" customWidth="1"/>
    <col min="5879" max="5879" width="5.7109375" customWidth="1"/>
    <col min="5880" max="5880" width="2.28515625" customWidth="1"/>
    <col min="5881" max="5881" width="2.5703125" customWidth="1"/>
    <col min="5882" max="5882" width="1.85546875" customWidth="1"/>
    <col min="5883" max="5883" width="1.42578125" customWidth="1"/>
    <col min="5884" max="5884" width="7.28515625" customWidth="1"/>
    <col min="5885" max="5885" width="5.5703125" customWidth="1"/>
    <col min="5886" max="5886" width="6.42578125" customWidth="1"/>
    <col min="5888" max="5888" width="7.42578125" customWidth="1"/>
    <col min="5889" max="5889" width="3.85546875" customWidth="1"/>
    <col min="5890" max="5890" width="7.5703125" customWidth="1"/>
    <col min="6130" max="6130" width="6.28515625" customWidth="1"/>
    <col min="6131" max="6131" width="10.85546875" customWidth="1"/>
    <col min="6132" max="6133" width="5.140625" customWidth="1"/>
    <col min="6134" max="6134" width="7.5703125" customWidth="1"/>
    <col min="6135" max="6135" width="5.7109375" customWidth="1"/>
    <col min="6136" max="6136" width="2.28515625" customWidth="1"/>
    <col min="6137" max="6137" width="2.5703125" customWidth="1"/>
    <col min="6138" max="6138" width="1.85546875" customWidth="1"/>
    <col min="6139" max="6139" width="1.42578125" customWidth="1"/>
    <col min="6140" max="6140" width="7.28515625" customWidth="1"/>
    <col min="6141" max="6141" width="5.5703125" customWidth="1"/>
    <col min="6142" max="6142" width="6.42578125" customWidth="1"/>
    <col min="6144" max="6144" width="7.42578125" customWidth="1"/>
    <col min="6145" max="6145" width="3.85546875" customWidth="1"/>
    <col min="6146" max="6146" width="7.5703125" customWidth="1"/>
    <col min="6386" max="6386" width="6.28515625" customWidth="1"/>
    <col min="6387" max="6387" width="10.85546875" customWidth="1"/>
    <col min="6388" max="6389" width="5.140625" customWidth="1"/>
    <col min="6390" max="6390" width="7.5703125" customWidth="1"/>
    <col min="6391" max="6391" width="5.7109375" customWidth="1"/>
    <col min="6392" max="6392" width="2.28515625" customWidth="1"/>
    <col min="6393" max="6393" width="2.5703125" customWidth="1"/>
    <col min="6394" max="6394" width="1.85546875" customWidth="1"/>
    <col min="6395" max="6395" width="1.42578125" customWidth="1"/>
    <col min="6396" max="6396" width="7.28515625" customWidth="1"/>
    <col min="6397" max="6397" width="5.5703125" customWidth="1"/>
    <col min="6398" max="6398" width="6.42578125" customWidth="1"/>
    <col min="6400" max="6400" width="7.42578125" customWidth="1"/>
    <col min="6401" max="6401" width="3.85546875" customWidth="1"/>
    <col min="6402" max="6402" width="7.5703125" customWidth="1"/>
    <col min="6642" max="6642" width="6.28515625" customWidth="1"/>
    <col min="6643" max="6643" width="10.85546875" customWidth="1"/>
    <col min="6644" max="6645" width="5.140625" customWidth="1"/>
    <col min="6646" max="6646" width="7.5703125" customWidth="1"/>
    <col min="6647" max="6647" width="5.7109375" customWidth="1"/>
    <col min="6648" max="6648" width="2.28515625" customWidth="1"/>
    <col min="6649" max="6649" width="2.5703125" customWidth="1"/>
    <col min="6650" max="6650" width="1.85546875" customWidth="1"/>
    <col min="6651" max="6651" width="1.42578125" customWidth="1"/>
    <col min="6652" max="6652" width="7.28515625" customWidth="1"/>
    <col min="6653" max="6653" width="5.5703125" customWidth="1"/>
    <col min="6654" max="6654" width="6.42578125" customWidth="1"/>
    <col min="6656" max="6656" width="7.42578125" customWidth="1"/>
    <col min="6657" max="6657" width="3.85546875" customWidth="1"/>
    <col min="6658" max="6658" width="7.5703125" customWidth="1"/>
    <col min="6898" max="6898" width="6.28515625" customWidth="1"/>
    <col min="6899" max="6899" width="10.85546875" customWidth="1"/>
    <col min="6900" max="6901" width="5.140625" customWidth="1"/>
    <col min="6902" max="6902" width="7.5703125" customWidth="1"/>
    <col min="6903" max="6903" width="5.7109375" customWidth="1"/>
    <col min="6904" max="6904" width="2.28515625" customWidth="1"/>
    <col min="6905" max="6905" width="2.5703125" customWidth="1"/>
    <col min="6906" max="6906" width="1.85546875" customWidth="1"/>
    <col min="6907" max="6907" width="1.42578125" customWidth="1"/>
    <col min="6908" max="6908" width="7.28515625" customWidth="1"/>
    <col min="6909" max="6909" width="5.5703125" customWidth="1"/>
    <col min="6910" max="6910" width="6.42578125" customWidth="1"/>
    <col min="6912" max="6912" width="7.42578125" customWidth="1"/>
    <col min="6913" max="6913" width="3.85546875" customWidth="1"/>
    <col min="6914" max="6914" width="7.5703125" customWidth="1"/>
    <col min="7154" max="7154" width="6.28515625" customWidth="1"/>
    <col min="7155" max="7155" width="10.85546875" customWidth="1"/>
    <col min="7156" max="7157" width="5.140625" customWidth="1"/>
    <col min="7158" max="7158" width="7.5703125" customWidth="1"/>
    <col min="7159" max="7159" width="5.7109375" customWidth="1"/>
    <col min="7160" max="7160" width="2.28515625" customWidth="1"/>
    <col min="7161" max="7161" width="2.5703125" customWidth="1"/>
    <col min="7162" max="7162" width="1.85546875" customWidth="1"/>
    <col min="7163" max="7163" width="1.42578125" customWidth="1"/>
    <col min="7164" max="7164" width="7.28515625" customWidth="1"/>
    <col min="7165" max="7165" width="5.5703125" customWidth="1"/>
    <col min="7166" max="7166" width="6.42578125" customWidth="1"/>
    <col min="7168" max="7168" width="7.42578125" customWidth="1"/>
    <col min="7169" max="7169" width="3.85546875" customWidth="1"/>
    <col min="7170" max="7170" width="7.5703125" customWidth="1"/>
    <col min="7410" max="7410" width="6.28515625" customWidth="1"/>
    <col min="7411" max="7411" width="10.85546875" customWidth="1"/>
    <col min="7412" max="7413" width="5.140625" customWidth="1"/>
    <col min="7414" max="7414" width="7.5703125" customWidth="1"/>
    <col min="7415" max="7415" width="5.7109375" customWidth="1"/>
    <col min="7416" max="7416" width="2.28515625" customWidth="1"/>
    <col min="7417" max="7417" width="2.5703125" customWidth="1"/>
    <col min="7418" max="7418" width="1.85546875" customWidth="1"/>
    <col min="7419" max="7419" width="1.42578125" customWidth="1"/>
    <col min="7420" max="7420" width="7.28515625" customWidth="1"/>
    <col min="7421" max="7421" width="5.5703125" customWidth="1"/>
    <col min="7422" max="7422" width="6.42578125" customWidth="1"/>
    <col min="7424" max="7424" width="7.42578125" customWidth="1"/>
    <col min="7425" max="7425" width="3.85546875" customWidth="1"/>
    <col min="7426" max="7426" width="7.5703125" customWidth="1"/>
    <col min="7666" max="7666" width="6.28515625" customWidth="1"/>
    <col min="7667" max="7667" width="10.85546875" customWidth="1"/>
    <col min="7668" max="7669" width="5.140625" customWidth="1"/>
    <col min="7670" max="7670" width="7.5703125" customWidth="1"/>
    <col min="7671" max="7671" width="5.7109375" customWidth="1"/>
    <col min="7672" max="7672" width="2.28515625" customWidth="1"/>
    <col min="7673" max="7673" width="2.5703125" customWidth="1"/>
    <col min="7674" max="7674" width="1.85546875" customWidth="1"/>
    <col min="7675" max="7675" width="1.42578125" customWidth="1"/>
    <col min="7676" max="7676" width="7.28515625" customWidth="1"/>
    <col min="7677" max="7677" width="5.5703125" customWidth="1"/>
    <col min="7678" max="7678" width="6.42578125" customWidth="1"/>
    <col min="7680" max="7680" width="7.42578125" customWidth="1"/>
    <col min="7681" max="7681" width="3.85546875" customWidth="1"/>
    <col min="7682" max="7682" width="7.5703125" customWidth="1"/>
    <col min="7922" max="7922" width="6.28515625" customWidth="1"/>
    <col min="7923" max="7923" width="10.85546875" customWidth="1"/>
    <col min="7924" max="7925" width="5.140625" customWidth="1"/>
    <col min="7926" max="7926" width="7.5703125" customWidth="1"/>
    <col min="7927" max="7927" width="5.7109375" customWidth="1"/>
    <col min="7928" max="7928" width="2.28515625" customWidth="1"/>
    <col min="7929" max="7929" width="2.5703125" customWidth="1"/>
    <col min="7930" max="7930" width="1.85546875" customWidth="1"/>
    <col min="7931" max="7931" width="1.42578125" customWidth="1"/>
    <col min="7932" max="7932" width="7.28515625" customWidth="1"/>
    <col min="7933" max="7933" width="5.5703125" customWidth="1"/>
    <col min="7934" max="7934" width="6.42578125" customWidth="1"/>
    <col min="7936" max="7936" width="7.42578125" customWidth="1"/>
    <col min="7937" max="7937" width="3.85546875" customWidth="1"/>
    <col min="7938" max="7938" width="7.5703125" customWidth="1"/>
    <col min="8178" max="8178" width="6.28515625" customWidth="1"/>
    <col min="8179" max="8179" width="10.85546875" customWidth="1"/>
    <col min="8180" max="8181" width="5.140625" customWidth="1"/>
    <col min="8182" max="8182" width="7.5703125" customWidth="1"/>
    <col min="8183" max="8183" width="5.7109375" customWidth="1"/>
    <col min="8184" max="8184" width="2.28515625" customWidth="1"/>
    <col min="8185" max="8185" width="2.5703125" customWidth="1"/>
    <col min="8186" max="8186" width="1.85546875" customWidth="1"/>
    <col min="8187" max="8187" width="1.42578125" customWidth="1"/>
    <col min="8188" max="8188" width="7.28515625" customWidth="1"/>
    <col min="8189" max="8189" width="5.5703125" customWidth="1"/>
    <col min="8190" max="8190" width="6.42578125" customWidth="1"/>
    <col min="8192" max="8192" width="7.42578125" customWidth="1"/>
    <col min="8193" max="8193" width="3.85546875" customWidth="1"/>
    <col min="8194" max="8194" width="7.5703125" customWidth="1"/>
    <col min="8434" max="8434" width="6.28515625" customWidth="1"/>
    <col min="8435" max="8435" width="10.85546875" customWidth="1"/>
    <col min="8436" max="8437" width="5.140625" customWidth="1"/>
    <col min="8438" max="8438" width="7.5703125" customWidth="1"/>
    <col min="8439" max="8439" width="5.7109375" customWidth="1"/>
    <col min="8440" max="8440" width="2.28515625" customWidth="1"/>
    <col min="8441" max="8441" width="2.5703125" customWidth="1"/>
    <col min="8442" max="8442" width="1.85546875" customWidth="1"/>
    <col min="8443" max="8443" width="1.42578125" customWidth="1"/>
    <col min="8444" max="8444" width="7.28515625" customWidth="1"/>
    <col min="8445" max="8445" width="5.5703125" customWidth="1"/>
    <col min="8446" max="8446" width="6.42578125" customWidth="1"/>
    <col min="8448" max="8448" width="7.42578125" customWidth="1"/>
    <col min="8449" max="8449" width="3.85546875" customWidth="1"/>
    <col min="8450" max="8450" width="7.5703125" customWidth="1"/>
    <col min="8690" max="8690" width="6.28515625" customWidth="1"/>
    <col min="8691" max="8691" width="10.85546875" customWidth="1"/>
    <col min="8692" max="8693" width="5.140625" customWidth="1"/>
    <col min="8694" max="8694" width="7.5703125" customWidth="1"/>
    <col min="8695" max="8695" width="5.7109375" customWidth="1"/>
    <col min="8696" max="8696" width="2.28515625" customWidth="1"/>
    <col min="8697" max="8697" width="2.5703125" customWidth="1"/>
    <col min="8698" max="8698" width="1.85546875" customWidth="1"/>
    <col min="8699" max="8699" width="1.42578125" customWidth="1"/>
    <col min="8700" max="8700" width="7.28515625" customWidth="1"/>
    <col min="8701" max="8701" width="5.5703125" customWidth="1"/>
    <col min="8702" max="8702" width="6.42578125" customWidth="1"/>
    <col min="8704" max="8704" width="7.42578125" customWidth="1"/>
    <col min="8705" max="8705" width="3.85546875" customWidth="1"/>
    <col min="8706" max="8706" width="7.5703125" customWidth="1"/>
    <col min="8946" max="8946" width="6.28515625" customWidth="1"/>
    <col min="8947" max="8947" width="10.85546875" customWidth="1"/>
    <col min="8948" max="8949" width="5.140625" customWidth="1"/>
    <col min="8950" max="8950" width="7.5703125" customWidth="1"/>
    <col min="8951" max="8951" width="5.7109375" customWidth="1"/>
    <col min="8952" max="8952" width="2.28515625" customWidth="1"/>
    <col min="8953" max="8953" width="2.5703125" customWidth="1"/>
    <col min="8954" max="8954" width="1.85546875" customWidth="1"/>
    <col min="8955" max="8955" width="1.42578125" customWidth="1"/>
    <col min="8956" max="8956" width="7.28515625" customWidth="1"/>
    <col min="8957" max="8957" width="5.5703125" customWidth="1"/>
    <col min="8958" max="8958" width="6.42578125" customWidth="1"/>
    <col min="8960" max="8960" width="7.42578125" customWidth="1"/>
    <col min="8961" max="8961" width="3.85546875" customWidth="1"/>
    <col min="8962" max="8962" width="7.5703125" customWidth="1"/>
    <col min="9202" max="9202" width="6.28515625" customWidth="1"/>
    <col min="9203" max="9203" width="10.85546875" customWidth="1"/>
    <col min="9204" max="9205" width="5.140625" customWidth="1"/>
    <col min="9206" max="9206" width="7.5703125" customWidth="1"/>
    <col min="9207" max="9207" width="5.7109375" customWidth="1"/>
    <col min="9208" max="9208" width="2.28515625" customWidth="1"/>
    <col min="9209" max="9209" width="2.5703125" customWidth="1"/>
    <col min="9210" max="9210" width="1.85546875" customWidth="1"/>
    <col min="9211" max="9211" width="1.42578125" customWidth="1"/>
    <col min="9212" max="9212" width="7.28515625" customWidth="1"/>
    <col min="9213" max="9213" width="5.5703125" customWidth="1"/>
    <col min="9214" max="9214" width="6.42578125" customWidth="1"/>
    <col min="9216" max="9216" width="7.42578125" customWidth="1"/>
    <col min="9217" max="9217" width="3.85546875" customWidth="1"/>
    <col min="9218" max="9218" width="7.5703125" customWidth="1"/>
    <col min="9458" max="9458" width="6.28515625" customWidth="1"/>
    <col min="9459" max="9459" width="10.85546875" customWidth="1"/>
    <col min="9460" max="9461" width="5.140625" customWidth="1"/>
    <col min="9462" max="9462" width="7.5703125" customWidth="1"/>
    <col min="9463" max="9463" width="5.7109375" customWidth="1"/>
    <col min="9464" max="9464" width="2.28515625" customWidth="1"/>
    <col min="9465" max="9465" width="2.5703125" customWidth="1"/>
    <col min="9466" max="9466" width="1.85546875" customWidth="1"/>
    <col min="9467" max="9467" width="1.42578125" customWidth="1"/>
    <col min="9468" max="9468" width="7.28515625" customWidth="1"/>
    <col min="9469" max="9469" width="5.5703125" customWidth="1"/>
    <col min="9470" max="9470" width="6.42578125" customWidth="1"/>
    <col min="9472" max="9472" width="7.42578125" customWidth="1"/>
    <col min="9473" max="9473" width="3.85546875" customWidth="1"/>
    <col min="9474" max="9474" width="7.5703125" customWidth="1"/>
    <col min="9714" max="9714" width="6.28515625" customWidth="1"/>
    <col min="9715" max="9715" width="10.85546875" customWidth="1"/>
    <col min="9716" max="9717" width="5.140625" customWidth="1"/>
    <col min="9718" max="9718" width="7.5703125" customWidth="1"/>
    <col min="9719" max="9719" width="5.7109375" customWidth="1"/>
    <col min="9720" max="9720" width="2.28515625" customWidth="1"/>
    <col min="9721" max="9721" width="2.5703125" customWidth="1"/>
    <col min="9722" max="9722" width="1.85546875" customWidth="1"/>
    <col min="9723" max="9723" width="1.42578125" customWidth="1"/>
    <col min="9724" max="9724" width="7.28515625" customWidth="1"/>
    <col min="9725" max="9725" width="5.5703125" customWidth="1"/>
    <col min="9726" max="9726" width="6.42578125" customWidth="1"/>
    <col min="9728" max="9728" width="7.42578125" customWidth="1"/>
    <col min="9729" max="9729" width="3.85546875" customWidth="1"/>
    <col min="9730" max="9730" width="7.5703125" customWidth="1"/>
    <col min="9970" max="9970" width="6.28515625" customWidth="1"/>
    <col min="9971" max="9971" width="10.85546875" customWidth="1"/>
    <col min="9972" max="9973" width="5.140625" customWidth="1"/>
    <col min="9974" max="9974" width="7.5703125" customWidth="1"/>
    <col min="9975" max="9975" width="5.7109375" customWidth="1"/>
    <col min="9976" max="9976" width="2.28515625" customWidth="1"/>
    <col min="9977" max="9977" width="2.5703125" customWidth="1"/>
    <col min="9978" max="9978" width="1.85546875" customWidth="1"/>
    <col min="9979" max="9979" width="1.42578125" customWidth="1"/>
    <col min="9980" max="9980" width="7.28515625" customWidth="1"/>
    <col min="9981" max="9981" width="5.5703125" customWidth="1"/>
    <col min="9982" max="9982" width="6.42578125" customWidth="1"/>
    <col min="9984" max="9984" width="7.42578125" customWidth="1"/>
    <col min="9985" max="9985" width="3.85546875" customWidth="1"/>
    <col min="9986" max="9986" width="7.5703125" customWidth="1"/>
    <col min="10226" max="10226" width="6.28515625" customWidth="1"/>
    <col min="10227" max="10227" width="10.85546875" customWidth="1"/>
    <col min="10228" max="10229" width="5.140625" customWidth="1"/>
    <col min="10230" max="10230" width="7.5703125" customWidth="1"/>
    <col min="10231" max="10231" width="5.7109375" customWidth="1"/>
    <col min="10232" max="10232" width="2.28515625" customWidth="1"/>
    <col min="10233" max="10233" width="2.5703125" customWidth="1"/>
    <col min="10234" max="10234" width="1.85546875" customWidth="1"/>
    <col min="10235" max="10235" width="1.42578125" customWidth="1"/>
    <col min="10236" max="10236" width="7.28515625" customWidth="1"/>
    <col min="10237" max="10237" width="5.5703125" customWidth="1"/>
    <col min="10238" max="10238" width="6.42578125" customWidth="1"/>
    <col min="10240" max="10240" width="7.42578125" customWidth="1"/>
    <col min="10241" max="10241" width="3.85546875" customWidth="1"/>
    <col min="10242" max="10242" width="7.5703125" customWidth="1"/>
    <col min="10482" max="10482" width="6.28515625" customWidth="1"/>
    <col min="10483" max="10483" width="10.85546875" customWidth="1"/>
    <col min="10484" max="10485" width="5.140625" customWidth="1"/>
    <col min="10486" max="10486" width="7.5703125" customWidth="1"/>
    <col min="10487" max="10487" width="5.7109375" customWidth="1"/>
    <col min="10488" max="10488" width="2.28515625" customWidth="1"/>
    <col min="10489" max="10489" width="2.5703125" customWidth="1"/>
    <col min="10490" max="10490" width="1.85546875" customWidth="1"/>
    <col min="10491" max="10491" width="1.42578125" customWidth="1"/>
    <col min="10492" max="10492" width="7.28515625" customWidth="1"/>
    <col min="10493" max="10493" width="5.5703125" customWidth="1"/>
    <col min="10494" max="10494" width="6.42578125" customWidth="1"/>
    <col min="10496" max="10496" width="7.42578125" customWidth="1"/>
    <col min="10497" max="10497" width="3.85546875" customWidth="1"/>
    <col min="10498" max="10498" width="7.5703125" customWidth="1"/>
    <col min="10738" max="10738" width="6.28515625" customWidth="1"/>
    <col min="10739" max="10739" width="10.85546875" customWidth="1"/>
    <col min="10740" max="10741" width="5.140625" customWidth="1"/>
    <col min="10742" max="10742" width="7.5703125" customWidth="1"/>
    <col min="10743" max="10743" width="5.7109375" customWidth="1"/>
    <col min="10744" max="10744" width="2.28515625" customWidth="1"/>
    <col min="10745" max="10745" width="2.5703125" customWidth="1"/>
    <col min="10746" max="10746" width="1.85546875" customWidth="1"/>
    <col min="10747" max="10747" width="1.42578125" customWidth="1"/>
    <col min="10748" max="10748" width="7.28515625" customWidth="1"/>
    <col min="10749" max="10749" width="5.5703125" customWidth="1"/>
    <col min="10750" max="10750" width="6.42578125" customWidth="1"/>
    <col min="10752" max="10752" width="7.42578125" customWidth="1"/>
    <col min="10753" max="10753" width="3.85546875" customWidth="1"/>
    <col min="10754" max="10754" width="7.5703125" customWidth="1"/>
    <col min="10994" max="10994" width="6.28515625" customWidth="1"/>
    <col min="10995" max="10995" width="10.85546875" customWidth="1"/>
    <col min="10996" max="10997" width="5.140625" customWidth="1"/>
    <col min="10998" max="10998" width="7.5703125" customWidth="1"/>
    <col min="10999" max="10999" width="5.7109375" customWidth="1"/>
    <col min="11000" max="11000" width="2.28515625" customWidth="1"/>
    <col min="11001" max="11001" width="2.5703125" customWidth="1"/>
    <col min="11002" max="11002" width="1.85546875" customWidth="1"/>
    <col min="11003" max="11003" width="1.42578125" customWidth="1"/>
    <col min="11004" max="11004" width="7.28515625" customWidth="1"/>
    <col min="11005" max="11005" width="5.5703125" customWidth="1"/>
    <col min="11006" max="11006" width="6.42578125" customWidth="1"/>
    <col min="11008" max="11008" width="7.42578125" customWidth="1"/>
    <col min="11009" max="11009" width="3.85546875" customWidth="1"/>
    <col min="11010" max="11010" width="7.5703125" customWidth="1"/>
    <col min="11250" max="11250" width="6.28515625" customWidth="1"/>
    <col min="11251" max="11251" width="10.85546875" customWidth="1"/>
    <col min="11252" max="11253" width="5.140625" customWidth="1"/>
    <col min="11254" max="11254" width="7.5703125" customWidth="1"/>
    <col min="11255" max="11255" width="5.7109375" customWidth="1"/>
    <col min="11256" max="11256" width="2.28515625" customWidth="1"/>
    <col min="11257" max="11257" width="2.5703125" customWidth="1"/>
    <col min="11258" max="11258" width="1.85546875" customWidth="1"/>
    <col min="11259" max="11259" width="1.42578125" customWidth="1"/>
    <col min="11260" max="11260" width="7.28515625" customWidth="1"/>
    <col min="11261" max="11261" width="5.5703125" customWidth="1"/>
    <col min="11262" max="11262" width="6.42578125" customWidth="1"/>
    <col min="11264" max="11264" width="7.42578125" customWidth="1"/>
    <col min="11265" max="11265" width="3.85546875" customWidth="1"/>
    <col min="11266" max="11266" width="7.5703125" customWidth="1"/>
    <col min="11506" max="11506" width="6.28515625" customWidth="1"/>
    <col min="11507" max="11507" width="10.85546875" customWidth="1"/>
    <col min="11508" max="11509" width="5.140625" customWidth="1"/>
    <col min="11510" max="11510" width="7.5703125" customWidth="1"/>
    <col min="11511" max="11511" width="5.7109375" customWidth="1"/>
    <col min="11512" max="11512" width="2.28515625" customWidth="1"/>
    <col min="11513" max="11513" width="2.5703125" customWidth="1"/>
    <col min="11514" max="11514" width="1.85546875" customWidth="1"/>
    <col min="11515" max="11515" width="1.42578125" customWidth="1"/>
    <col min="11516" max="11516" width="7.28515625" customWidth="1"/>
    <col min="11517" max="11517" width="5.5703125" customWidth="1"/>
    <col min="11518" max="11518" width="6.42578125" customWidth="1"/>
    <col min="11520" max="11520" width="7.42578125" customWidth="1"/>
    <col min="11521" max="11521" width="3.85546875" customWidth="1"/>
    <col min="11522" max="11522" width="7.5703125" customWidth="1"/>
    <col min="11762" max="11762" width="6.28515625" customWidth="1"/>
    <col min="11763" max="11763" width="10.85546875" customWidth="1"/>
    <col min="11764" max="11765" width="5.140625" customWidth="1"/>
    <col min="11766" max="11766" width="7.5703125" customWidth="1"/>
    <col min="11767" max="11767" width="5.7109375" customWidth="1"/>
    <col min="11768" max="11768" width="2.28515625" customWidth="1"/>
    <col min="11769" max="11769" width="2.5703125" customWidth="1"/>
    <col min="11770" max="11770" width="1.85546875" customWidth="1"/>
    <col min="11771" max="11771" width="1.42578125" customWidth="1"/>
    <col min="11772" max="11772" width="7.28515625" customWidth="1"/>
    <col min="11773" max="11773" width="5.5703125" customWidth="1"/>
    <col min="11774" max="11774" width="6.42578125" customWidth="1"/>
    <col min="11776" max="11776" width="7.42578125" customWidth="1"/>
    <col min="11777" max="11777" width="3.85546875" customWidth="1"/>
    <col min="11778" max="11778" width="7.5703125" customWidth="1"/>
    <col min="12018" max="12018" width="6.28515625" customWidth="1"/>
    <col min="12019" max="12019" width="10.85546875" customWidth="1"/>
    <col min="12020" max="12021" width="5.140625" customWidth="1"/>
    <col min="12022" max="12022" width="7.5703125" customWidth="1"/>
    <col min="12023" max="12023" width="5.7109375" customWidth="1"/>
    <col min="12024" max="12024" width="2.28515625" customWidth="1"/>
    <col min="12025" max="12025" width="2.5703125" customWidth="1"/>
    <col min="12026" max="12026" width="1.85546875" customWidth="1"/>
    <col min="12027" max="12027" width="1.42578125" customWidth="1"/>
    <col min="12028" max="12028" width="7.28515625" customWidth="1"/>
    <col min="12029" max="12029" width="5.5703125" customWidth="1"/>
    <col min="12030" max="12030" width="6.42578125" customWidth="1"/>
    <col min="12032" max="12032" width="7.42578125" customWidth="1"/>
    <col min="12033" max="12033" width="3.85546875" customWidth="1"/>
    <col min="12034" max="12034" width="7.5703125" customWidth="1"/>
    <col min="12274" max="12274" width="6.28515625" customWidth="1"/>
    <col min="12275" max="12275" width="10.85546875" customWidth="1"/>
    <col min="12276" max="12277" width="5.140625" customWidth="1"/>
    <col min="12278" max="12278" width="7.5703125" customWidth="1"/>
    <col min="12279" max="12279" width="5.7109375" customWidth="1"/>
    <col min="12280" max="12280" width="2.28515625" customWidth="1"/>
    <col min="12281" max="12281" width="2.5703125" customWidth="1"/>
    <col min="12282" max="12282" width="1.85546875" customWidth="1"/>
    <col min="12283" max="12283" width="1.42578125" customWidth="1"/>
    <col min="12284" max="12284" width="7.28515625" customWidth="1"/>
    <col min="12285" max="12285" width="5.5703125" customWidth="1"/>
    <col min="12286" max="12286" width="6.42578125" customWidth="1"/>
    <col min="12288" max="12288" width="7.42578125" customWidth="1"/>
    <col min="12289" max="12289" width="3.85546875" customWidth="1"/>
    <col min="12290" max="12290" width="7.5703125" customWidth="1"/>
    <col min="12530" max="12530" width="6.28515625" customWidth="1"/>
    <col min="12531" max="12531" width="10.85546875" customWidth="1"/>
    <col min="12532" max="12533" width="5.140625" customWidth="1"/>
    <col min="12534" max="12534" width="7.5703125" customWidth="1"/>
    <col min="12535" max="12535" width="5.7109375" customWidth="1"/>
    <col min="12536" max="12536" width="2.28515625" customWidth="1"/>
    <col min="12537" max="12537" width="2.5703125" customWidth="1"/>
    <col min="12538" max="12538" width="1.85546875" customWidth="1"/>
    <col min="12539" max="12539" width="1.42578125" customWidth="1"/>
    <col min="12540" max="12540" width="7.28515625" customWidth="1"/>
    <col min="12541" max="12541" width="5.5703125" customWidth="1"/>
    <col min="12542" max="12542" width="6.42578125" customWidth="1"/>
    <col min="12544" max="12544" width="7.42578125" customWidth="1"/>
    <col min="12545" max="12545" width="3.85546875" customWidth="1"/>
    <col min="12546" max="12546" width="7.5703125" customWidth="1"/>
    <col min="12786" max="12786" width="6.28515625" customWidth="1"/>
    <col min="12787" max="12787" width="10.85546875" customWidth="1"/>
    <col min="12788" max="12789" width="5.140625" customWidth="1"/>
    <col min="12790" max="12790" width="7.5703125" customWidth="1"/>
    <col min="12791" max="12791" width="5.7109375" customWidth="1"/>
    <col min="12792" max="12792" width="2.28515625" customWidth="1"/>
    <col min="12793" max="12793" width="2.5703125" customWidth="1"/>
    <col min="12794" max="12794" width="1.85546875" customWidth="1"/>
    <col min="12795" max="12795" width="1.42578125" customWidth="1"/>
    <col min="12796" max="12796" width="7.28515625" customWidth="1"/>
    <col min="12797" max="12797" width="5.5703125" customWidth="1"/>
    <col min="12798" max="12798" width="6.42578125" customWidth="1"/>
    <col min="12800" max="12800" width="7.42578125" customWidth="1"/>
    <col min="12801" max="12801" width="3.85546875" customWidth="1"/>
    <col min="12802" max="12802" width="7.5703125" customWidth="1"/>
    <col min="13042" max="13042" width="6.28515625" customWidth="1"/>
    <col min="13043" max="13043" width="10.85546875" customWidth="1"/>
    <col min="13044" max="13045" width="5.140625" customWidth="1"/>
    <col min="13046" max="13046" width="7.5703125" customWidth="1"/>
    <col min="13047" max="13047" width="5.7109375" customWidth="1"/>
    <col min="13048" max="13048" width="2.28515625" customWidth="1"/>
    <col min="13049" max="13049" width="2.5703125" customWidth="1"/>
    <col min="13050" max="13050" width="1.85546875" customWidth="1"/>
    <col min="13051" max="13051" width="1.42578125" customWidth="1"/>
    <col min="13052" max="13052" width="7.28515625" customWidth="1"/>
    <col min="13053" max="13053" width="5.5703125" customWidth="1"/>
    <col min="13054" max="13054" width="6.42578125" customWidth="1"/>
    <col min="13056" max="13056" width="7.42578125" customWidth="1"/>
    <col min="13057" max="13057" width="3.85546875" customWidth="1"/>
    <col min="13058" max="13058" width="7.5703125" customWidth="1"/>
    <col min="13298" max="13298" width="6.28515625" customWidth="1"/>
    <col min="13299" max="13299" width="10.85546875" customWidth="1"/>
    <col min="13300" max="13301" width="5.140625" customWidth="1"/>
    <col min="13302" max="13302" width="7.5703125" customWidth="1"/>
    <col min="13303" max="13303" width="5.7109375" customWidth="1"/>
    <col min="13304" max="13304" width="2.28515625" customWidth="1"/>
    <col min="13305" max="13305" width="2.5703125" customWidth="1"/>
    <col min="13306" max="13306" width="1.85546875" customWidth="1"/>
    <col min="13307" max="13307" width="1.42578125" customWidth="1"/>
    <col min="13308" max="13308" width="7.28515625" customWidth="1"/>
    <col min="13309" max="13309" width="5.5703125" customWidth="1"/>
    <col min="13310" max="13310" width="6.42578125" customWidth="1"/>
    <col min="13312" max="13312" width="7.42578125" customWidth="1"/>
    <col min="13313" max="13313" width="3.85546875" customWidth="1"/>
    <col min="13314" max="13314" width="7.5703125" customWidth="1"/>
    <col min="13554" max="13554" width="6.28515625" customWidth="1"/>
    <col min="13555" max="13555" width="10.85546875" customWidth="1"/>
    <col min="13556" max="13557" width="5.140625" customWidth="1"/>
    <col min="13558" max="13558" width="7.5703125" customWidth="1"/>
    <col min="13559" max="13559" width="5.7109375" customWidth="1"/>
    <col min="13560" max="13560" width="2.28515625" customWidth="1"/>
    <col min="13561" max="13561" width="2.5703125" customWidth="1"/>
    <col min="13562" max="13562" width="1.85546875" customWidth="1"/>
    <col min="13563" max="13563" width="1.42578125" customWidth="1"/>
    <col min="13564" max="13564" width="7.28515625" customWidth="1"/>
    <col min="13565" max="13565" width="5.5703125" customWidth="1"/>
    <col min="13566" max="13566" width="6.42578125" customWidth="1"/>
    <col min="13568" max="13568" width="7.42578125" customWidth="1"/>
    <col min="13569" max="13569" width="3.85546875" customWidth="1"/>
    <col min="13570" max="13570" width="7.5703125" customWidth="1"/>
    <col min="13810" max="13810" width="6.28515625" customWidth="1"/>
    <col min="13811" max="13811" width="10.85546875" customWidth="1"/>
    <col min="13812" max="13813" width="5.140625" customWidth="1"/>
    <col min="13814" max="13814" width="7.5703125" customWidth="1"/>
    <col min="13815" max="13815" width="5.7109375" customWidth="1"/>
    <col min="13816" max="13816" width="2.28515625" customWidth="1"/>
    <col min="13817" max="13817" width="2.5703125" customWidth="1"/>
    <col min="13818" max="13818" width="1.85546875" customWidth="1"/>
    <col min="13819" max="13819" width="1.42578125" customWidth="1"/>
    <col min="13820" max="13820" width="7.28515625" customWidth="1"/>
    <col min="13821" max="13821" width="5.5703125" customWidth="1"/>
    <col min="13822" max="13822" width="6.42578125" customWidth="1"/>
    <col min="13824" max="13824" width="7.42578125" customWidth="1"/>
    <col min="13825" max="13825" width="3.85546875" customWidth="1"/>
    <col min="13826" max="13826" width="7.5703125" customWidth="1"/>
    <col min="14066" max="14066" width="6.28515625" customWidth="1"/>
    <col min="14067" max="14067" width="10.85546875" customWidth="1"/>
    <col min="14068" max="14069" width="5.140625" customWidth="1"/>
    <col min="14070" max="14070" width="7.5703125" customWidth="1"/>
    <col min="14071" max="14071" width="5.7109375" customWidth="1"/>
    <col min="14072" max="14072" width="2.28515625" customWidth="1"/>
    <col min="14073" max="14073" width="2.5703125" customWidth="1"/>
    <col min="14074" max="14074" width="1.85546875" customWidth="1"/>
    <col min="14075" max="14075" width="1.42578125" customWidth="1"/>
    <col min="14076" max="14076" width="7.28515625" customWidth="1"/>
    <col min="14077" max="14077" width="5.5703125" customWidth="1"/>
    <col min="14078" max="14078" width="6.42578125" customWidth="1"/>
    <col min="14080" max="14080" width="7.42578125" customWidth="1"/>
    <col min="14081" max="14081" width="3.85546875" customWidth="1"/>
    <col min="14082" max="14082" width="7.5703125" customWidth="1"/>
    <col min="14322" max="14322" width="6.28515625" customWidth="1"/>
    <col min="14323" max="14323" width="10.85546875" customWidth="1"/>
    <col min="14324" max="14325" width="5.140625" customWidth="1"/>
    <col min="14326" max="14326" width="7.5703125" customWidth="1"/>
    <col min="14327" max="14327" width="5.7109375" customWidth="1"/>
    <col min="14328" max="14328" width="2.28515625" customWidth="1"/>
    <col min="14329" max="14329" width="2.5703125" customWidth="1"/>
    <col min="14330" max="14330" width="1.85546875" customWidth="1"/>
    <col min="14331" max="14331" width="1.42578125" customWidth="1"/>
    <col min="14332" max="14332" width="7.28515625" customWidth="1"/>
    <col min="14333" max="14333" width="5.5703125" customWidth="1"/>
    <col min="14334" max="14334" width="6.42578125" customWidth="1"/>
    <col min="14336" max="14336" width="7.42578125" customWidth="1"/>
    <col min="14337" max="14337" width="3.85546875" customWidth="1"/>
    <col min="14338" max="14338" width="7.5703125" customWidth="1"/>
    <col min="14578" max="14578" width="6.28515625" customWidth="1"/>
    <col min="14579" max="14579" width="10.85546875" customWidth="1"/>
    <col min="14580" max="14581" width="5.140625" customWidth="1"/>
    <col min="14582" max="14582" width="7.5703125" customWidth="1"/>
    <col min="14583" max="14583" width="5.7109375" customWidth="1"/>
    <col min="14584" max="14584" width="2.28515625" customWidth="1"/>
    <col min="14585" max="14585" width="2.5703125" customWidth="1"/>
    <col min="14586" max="14586" width="1.85546875" customWidth="1"/>
    <col min="14587" max="14587" width="1.42578125" customWidth="1"/>
    <col min="14588" max="14588" width="7.28515625" customWidth="1"/>
    <col min="14589" max="14589" width="5.5703125" customWidth="1"/>
    <col min="14590" max="14590" width="6.42578125" customWidth="1"/>
    <col min="14592" max="14592" width="7.42578125" customWidth="1"/>
    <col min="14593" max="14593" width="3.85546875" customWidth="1"/>
    <col min="14594" max="14594" width="7.5703125" customWidth="1"/>
    <col min="14834" max="14834" width="6.28515625" customWidth="1"/>
    <col min="14835" max="14835" width="10.85546875" customWidth="1"/>
    <col min="14836" max="14837" width="5.140625" customWidth="1"/>
    <col min="14838" max="14838" width="7.5703125" customWidth="1"/>
    <col min="14839" max="14839" width="5.7109375" customWidth="1"/>
    <col min="14840" max="14840" width="2.28515625" customWidth="1"/>
    <col min="14841" max="14841" width="2.5703125" customWidth="1"/>
    <col min="14842" max="14842" width="1.85546875" customWidth="1"/>
    <col min="14843" max="14843" width="1.42578125" customWidth="1"/>
    <col min="14844" max="14844" width="7.28515625" customWidth="1"/>
    <col min="14845" max="14845" width="5.5703125" customWidth="1"/>
    <col min="14846" max="14846" width="6.42578125" customWidth="1"/>
    <col min="14848" max="14848" width="7.42578125" customWidth="1"/>
    <col min="14849" max="14849" width="3.85546875" customWidth="1"/>
    <col min="14850" max="14850" width="7.5703125" customWidth="1"/>
    <col min="15090" max="15090" width="6.28515625" customWidth="1"/>
    <col min="15091" max="15091" width="10.85546875" customWidth="1"/>
    <col min="15092" max="15093" width="5.140625" customWidth="1"/>
    <col min="15094" max="15094" width="7.5703125" customWidth="1"/>
    <col min="15095" max="15095" width="5.7109375" customWidth="1"/>
    <col min="15096" max="15096" width="2.28515625" customWidth="1"/>
    <col min="15097" max="15097" width="2.5703125" customWidth="1"/>
    <col min="15098" max="15098" width="1.85546875" customWidth="1"/>
    <col min="15099" max="15099" width="1.42578125" customWidth="1"/>
    <col min="15100" max="15100" width="7.28515625" customWidth="1"/>
    <col min="15101" max="15101" width="5.5703125" customWidth="1"/>
    <col min="15102" max="15102" width="6.42578125" customWidth="1"/>
    <col min="15104" max="15104" width="7.42578125" customWidth="1"/>
    <col min="15105" max="15105" width="3.85546875" customWidth="1"/>
    <col min="15106" max="15106" width="7.5703125" customWidth="1"/>
    <col min="15346" max="15346" width="6.28515625" customWidth="1"/>
    <col min="15347" max="15347" width="10.85546875" customWidth="1"/>
    <col min="15348" max="15349" width="5.140625" customWidth="1"/>
    <col min="15350" max="15350" width="7.5703125" customWidth="1"/>
    <col min="15351" max="15351" width="5.7109375" customWidth="1"/>
    <col min="15352" max="15352" width="2.28515625" customWidth="1"/>
    <col min="15353" max="15353" width="2.5703125" customWidth="1"/>
    <col min="15354" max="15354" width="1.85546875" customWidth="1"/>
    <col min="15355" max="15355" width="1.42578125" customWidth="1"/>
    <col min="15356" max="15356" width="7.28515625" customWidth="1"/>
    <col min="15357" max="15357" width="5.5703125" customWidth="1"/>
    <col min="15358" max="15358" width="6.42578125" customWidth="1"/>
    <col min="15360" max="15360" width="7.42578125" customWidth="1"/>
    <col min="15361" max="15361" width="3.85546875" customWidth="1"/>
    <col min="15362" max="15362" width="7.5703125" customWidth="1"/>
    <col min="15602" max="15602" width="6.28515625" customWidth="1"/>
    <col min="15603" max="15603" width="10.85546875" customWidth="1"/>
    <col min="15604" max="15605" width="5.140625" customWidth="1"/>
    <col min="15606" max="15606" width="7.5703125" customWidth="1"/>
    <col min="15607" max="15607" width="5.7109375" customWidth="1"/>
    <col min="15608" max="15608" width="2.28515625" customWidth="1"/>
    <col min="15609" max="15609" width="2.5703125" customWidth="1"/>
    <col min="15610" max="15610" width="1.85546875" customWidth="1"/>
    <col min="15611" max="15611" width="1.42578125" customWidth="1"/>
    <col min="15612" max="15612" width="7.28515625" customWidth="1"/>
    <col min="15613" max="15613" width="5.5703125" customWidth="1"/>
    <col min="15614" max="15614" width="6.42578125" customWidth="1"/>
    <col min="15616" max="15616" width="7.42578125" customWidth="1"/>
    <col min="15617" max="15617" width="3.85546875" customWidth="1"/>
    <col min="15618" max="15618" width="7.5703125" customWidth="1"/>
    <col min="15858" max="15858" width="6.28515625" customWidth="1"/>
    <col min="15859" max="15859" width="10.85546875" customWidth="1"/>
    <col min="15860" max="15861" width="5.140625" customWidth="1"/>
    <col min="15862" max="15862" width="7.5703125" customWidth="1"/>
    <col min="15863" max="15863" width="5.7109375" customWidth="1"/>
    <col min="15864" max="15864" width="2.28515625" customWidth="1"/>
    <col min="15865" max="15865" width="2.5703125" customWidth="1"/>
    <col min="15866" max="15866" width="1.85546875" customWidth="1"/>
    <col min="15867" max="15867" width="1.42578125" customWidth="1"/>
    <col min="15868" max="15868" width="7.28515625" customWidth="1"/>
    <col min="15869" max="15869" width="5.5703125" customWidth="1"/>
    <col min="15870" max="15870" width="6.42578125" customWidth="1"/>
    <col min="15872" max="15872" width="7.42578125" customWidth="1"/>
    <col min="15873" max="15873" width="3.85546875" customWidth="1"/>
    <col min="15874" max="15874" width="7.5703125" customWidth="1"/>
    <col min="16114" max="16114" width="6.28515625" customWidth="1"/>
    <col min="16115" max="16115" width="10.85546875" customWidth="1"/>
    <col min="16116" max="16117" width="5.140625" customWidth="1"/>
    <col min="16118" max="16118" width="7.5703125" customWidth="1"/>
    <col min="16119" max="16119" width="5.7109375" customWidth="1"/>
    <col min="16120" max="16120" width="2.28515625" customWidth="1"/>
    <col min="16121" max="16121" width="2.5703125" customWidth="1"/>
    <col min="16122" max="16122" width="1.85546875" customWidth="1"/>
    <col min="16123" max="16123" width="1.42578125" customWidth="1"/>
    <col min="16124" max="16124" width="7.28515625" customWidth="1"/>
    <col min="16125" max="16125" width="5.5703125" customWidth="1"/>
    <col min="16126" max="16126" width="6.42578125" customWidth="1"/>
    <col min="16128" max="16128" width="7.42578125" customWidth="1"/>
    <col min="16129" max="16129" width="3.85546875" customWidth="1"/>
    <col min="16130" max="16130" width="7.5703125" customWidth="1"/>
  </cols>
  <sheetData>
    <row r="1" spans="1:21" ht="13.5" thickBot="1" x14ac:dyDescent="0.25">
      <c r="A1" t="s">
        <v>1</v>
      </c>
      <c r="B1" t="s">
        <v>2</v>
      </c>
      <c r="C1" s="5" t="s">
        <v>88</v>
      </c>
      <c r="D1" t="s">
        <v>4</v>
      </c>
      <c r="E1" t="s">
        <v>5</v>
      </c>
      <c r="F1" t="s">
        <v>6</v>
      </c>
      <c r="H1" t="s">
        <v>53</v>
      </c>
      <c r="I1" t="s">
        <v>54</v>
      </c>
      <c r="L1">
        <f>SUM(I:I)</f>
        <v>161</v>
      </c>
      <c r="U1" s="5"/>
    </row>
    <row r="2" spans="1:21" x14ac:dyDescent="0.2">
      <c r="A2" s="1">
        <v>36444</v>
      </c>
      <c r="B2">
        <v>3</v>
      </c>
      <c r="C2">
        <v>4</v>
      </c>
      <c r="D2" t="s">
        <v>86</v>
      </c>
      <c r="E2">
        <v>142</v>
      </c>
      <c r="F2">
        <v>0</v>
      </c>
      <c r="H2">
        <v>1</v>
      </c>
      <c r="I2">
        <f>COUNTIF(B:B,"=1")</f>
        <v>0</v>
      </c>
      <c r="J2" s="10" t="s">
        <v>33</v>
      </c>
      <c r="K2" s="10"/>
    </row>
    <row r="3" spans="1:21" x14ac:dyDescent="0.2">
      <c r="A3" s="1">
        <v>36444</v>
      </c>
      <c r="B3">
        <v>3</v>
      </c>
      <c r="C3">
        <v>4</v>
      </c>
      <c r="D3" t="s">
        <v>86</v>
      </c>
      <c r="E3">
        <v>130</v>
      </c>
      <c r="F3">
        <v>0</v>
      </c>
      <c r="H3">
        <v>2</v>
      </c>
      <c r="I3">
        <f>COUNTIF(B:B,"=2")</f>
        <v>0</v>
      </c>
      <c r="J3" s="8"/>
      <c r="K3" s="8"/>
    </row>
    <row r="4" spans="1:21" x14ac:dyDescent="0.2">
      <c r="A4" s="1">
        <v>36444</v>
      </c>
      <c r="B4">
        <v>3</v>
      </c>
      <c r="C4">
        <v>4</v>
      </c>
      <c r="D4" t="s">
        <v>86</v>
      </c>
      <c r="E4">
        <v>108</v>
      </c>
      <c r="F4">
        <v>0</v>
      </c>
      <c r="H4">
        <v>3</v>
      </c>
      <c r="I4">
        <f>COUNTIF(B:B,"=3")</f>
        <v>4</v>
      </c>
      <c r="J4" s="8" t="s">
        <v>34</v>
      </c>
      <c r="K4" s="8">
        <v>3.3541666666666665</v>
      </c>
    </row>
    <row r="5" spans="1:21" x14ac:dyDescent="0.2">
      <c r="A5" s="1">
        <v>36444</v>
      </c>
      <c r="B5">
        <v>3</v>
      </c>
      <c r="C5">
        <v>4</v>
      </c>
      <c r="D5" t="s">
        <v>86</v>
      </c>
      <c r="E5">
        <v>102</v>
      </c>
      <c r="F5">
        <v>0</v>
      </c>
      <c r="H5">
        <v>4</v>
      </c>
      <c r="I5">
        <f>COUNTIF(B:B,"=4")</f>
        <v>0</v>
      </c>
      <c r="J5" s="8" t="s">
        <v>35</v>
      </c>
      <c r="K5" s="8">
        <v>0.70364400007504324</v>
      </c>
    </row>
    <row r="6" spans="1:21" x14ac:dyDescent="0.2">
      <c r="A6" s="1">
        <v>36445</v>
      </c>
      <c r="B6">
        <v>6</v>
      </c>
      <c r="C6">
        <v>4</v>
      </c>
      <c r="D6" t="s">
        <v>86</v>
      </c>
      <c r="E6">
        <v>136</v>
      </c>
      <c r="F6">
        <v>121</v>
      </c>
      <c r="H6">
        <v>5</v>
      </c>
      <c r="I6">
        <f>COUNTIF(B:B,"=5")</f>
        <v>0</v>
      </c>
      <c r="J6" s="8" t="s">
        <v>36</v>
      </c>
      <c r="K6" s="8">
        <v>1.5</v>
      </c>
    </row>
    <row r="7" spans="1:21" x14ac:dyDescent="0.2">
      <c r="A7" s="1">
        <v>36445</v>
      </c>
      <c r="B7">
        <v>6</v>
      </c>
      <c r="C7">
        <v>4</v>
      </c>
      <c r="D7" t="s">
        <v>86</v>
      </c>
      <c r="E7">
        <v>141</v>
      </c>
      <c r="F7">
        <v>0</v>
      </c>
      <c r="H7">
        <v>6</v>
      </c>
      <c r="I7">
        <f>COUNTIF(B:B,"=6")</f>
        <v>6</v>
      </c>
      <c r="J7" s="8" t="s">
        <v>37</v>
      </c>
      <c r="K7" s="8">
        <v>0</v>
      </c>
    </row>
    <row r="8" spans="1:21" x14ac:dyDescent="0.2">
      <c r="A8" s="1">
        <v>36445</v>
      </c>
      <c r="B8">
        <v>6</v>
      </c>
      <c r="C8">
        <v>4</v>
      </c>
      <c r="D8" t="s">
        <v>86</v>
      </c>
      <c r="E8">
        <v>152</v>
      </c>
      <c r="F8">
        <v>0</v>
      </c>
      <c r="H8">
        <v>7</v>
      </c>
      <c r="I8">
        <f>COUNTIF(B:B,"=7")</f>
        <v>0</v>
      </c>
      <c r="J8" s="8" t="s">
        <v>38</v>
      </c>
      <c r="K8" s="8">
        <v>4.8749886342838948</v>
      </c>
    </row>
    <row r="9" spans="1:21" x14ac:dyDescent="0.2">
      <c r="A9" s="1">
        <v>36445</v>
      </c>
      <c r="B9">
        <v>6</v>
      </c>
      <c r="C9">
        <v>4</v>
      </c>
      <c r="D9" t="s">
        <v>86</v>
      </c>
      <c r="E9">
        <v>140</v>
      </c>
      <c r="F9">
        <v>0</v>
      </c>
      <c r="H9">
        <v>8</v>
      </c>
      <c r="I9">
        <f>COUNTIF(B:B,"=8")</f>
        <v>0</v>
      </c>
      <c r="J9" s="8" t="s">
        <v>39</v>
      </c>
      <c r="K9" s="8">
        <v>23.765514184397158</v>
      </c>
    </row>
    <row r="10" spans="1:21" x14ac:dyDescent="0.2">
      <c r="A10" s="1">
        <v>36445</v>
      </c>
      <c r="B10">
        <v>6</v>
      </c>
      <c r="C10">
        <v>4</v>
      </c>
      <c r="D10" t="s">
        <v>86</v>
      </c>
      <c r="E10">
        <v>116</v>
      </c>
      <c r="F10">
        <v>0</v>
      </c>
      <c r="H10">
        <v>9</v>
      </c>
      <c r="I10">
        <f>COUNTIF(B:B,"=9")</f>
        <v>0</v>
      </c>
      <c r="J10" s="8" t="s">
        <v>40</v>
      </c>
      <c r="K10" s="8">
        <v>6.5998203279714014</v>
      </c>
    </row>
    <row r="11" spans="1:21" x14ac:dyDescent="0.2">
      <c r="A11" s="1">
        <v>36445</v>
      </c>
      <c r="B11">
        <v>6</v>
      </c>
      <c r="C11">
        <v>4</v>
      </c>
      <c r="D11" t="s">
        <v>86</v>
      </c>
      <c r="E11">
        <v>124</v>
      </c>
      <c r="F11">
        <v>0</v>
      </c>
      <c r="H11">
        <v>10</v>
      </c>
      <c r="I11">
        <f>COUNTIF(B:B,"=10")</f>
        <v>8</v>
      </c>
      <c r="J11" s="8" t="s">
        <v>41</v>
      </c>
      <c r="K11" s="8">
        <v>2.3152949988214195</v>
      </c>
    </row>
    <row r="12" spans="1:21" x14ac:dyDescent="0.2">
      <c r="A12" s="1">
        <v>36453</v>
      </c>
      <c r="B12">
        <v>10</v>
      </c>
      <c r="C12">
        <v>4</v>
      </c>
      <c r="D12" t="s">
        <v>86</v>
      </c>
      <c r="E12">
        <v>122</v>
      </c>
      <c r="F12">
        <v>0</v>
      </c>
      <c r="H12">
        <v>11</v>
      </c>
      <c r="I12">
        <f>COUNTIF(B:B,"=11")</f>
        <v>0</v>
      </c>
      <c r="J12" s="8" t="s">
        <v>42</v>
      </c>
      <c r="K12" s="8">
        <v>24</v>
      </c>
    </row>
    <row r="13" spans="1:21" x14ac:dyDescent="0.2">
      <c r="A13" s="1">
        <v>36453</v>
      </c>
      <c r="B13">
        <v>10</v>
      </c>
      <c r="C13">
        <v>4</v>
      </c>
      <c r="D13" t="s">
        <v>86</v>
      </c>
      <c r="E13">
        <v>156</v>
      </c>
      <c r="F13">
        <v>0</v>
      </c>
      <c r="H13">
        <v>12</v>
      </c>
      <c r="I13">
        <f>COUNTIF(B:B,"=12")</f>
        <v>0</v>
      </c>
      <c r="J13" s="8" t="s">
        <v>43</v>
      </c>
      <c r="K13" s="8">
        <v>0</v>
      </c>
    </row>
    <row r="14" spans="1:21" x14ac:dyDescent="0.2">
      <c r="A14" s="1">
        <v>36453</v>
      </c>
      <c r="B14">
        <v>10</v>
      </c>
      <c r="C14">
        <v>4</v>
      </c>
      <c r="D14" t="s">
        <v>86</v>
      </c>
      <c r="E14">
        <v>138</v>
      </c>
      <c r="F14">
        <v>0</v>
      </c>
      <c r="H14">
        <v>13</v>
      </c>
      <c r="I14">
        <f>COUNTIF(B:B,"=13")</f>
        <v>2</v>
      </c>
      <c r="J14" s="8" t="s">
        <v>44</v>
      </c>
      <c r="K14" s="8">
        <v>24</v>
      </c>
    </row>
    <row r="15" spans="1:21" x14ac:dyDescent="0.2">
      <c r="A15" s="1">
        <v>36453</v>
      </c>
      <c r="B15">
        <v>10</v>
      </c>
      <c r="C15">
        <v>4</v>
      </c>
      <c r="D15" t="s">
        <v>86</v>
      </c>
      <c r="E15">
        <v>131</v>
      </c>
      <c r="F15">
        <v>0</v>
      </c>
      <c r="H15">
        <v>14</v>
      </c>
      <c r="I15">
        <f>COUNTIF(B:B,"=14")</f>
        <v>3</v>
      </c>
      <c r="J15" s="8" t="s">
        <v>45</v>
      </c>
      <c r="K15" s="8">
        <v>161</v>
      </c>
    </row>
    <row r="16" spans="1:21" x14ac:dyDescent="0.2">
      <c r="A16" s="1">
        <v>36453</v>
      </c>
      <c r="B16">
        <v>10</v>
      </c>
      <c r="C16">
        <v>4</v>
      </c>
      <c r="D16" t="s">
        <v>86</v>
      </c>
      <c r="E16">
        <v>131</v>
      </c>
      <c r="F16">
        <v>16</v>
      </c>
      <c r="H16">
        <v>15</v>
      </c>
      <c r="I16">
        <f>COUNTIF(B:B,"=15")</f>
        <v>2</v>
      </c>
      <c r="J16" s="8" t="s">
        <v>46</v>
      </c>
      <c r="K16" s="8">
        <v>48</v>
      </c>
    </row>
    <row r="17" spans="1:15" ht="13.5" thickBot="1" x14ac:dyDescent="0.25">
      <c r="A17" s="1">
        <v>36453</v>
      </c>
      <c r="B17">
        <v>10</v>
      </c>
      <c r="C17">
        <v>4</v>
      </c>
      <c r="D17" t="s">
        <v>86</v>
      </c>
      <c r="E17">
        <v>104</v>
      </c>
      <c r="F17">
        <v>6</v>
      </c>
      <c r="H17">
        <v>16</v>
      </c>
      <c r="I17">
        <f>COUNTIF(B:B,"=16")</f>
        <v>2</v>
      </c>
      <c r="J17" s="9" t="s">
        <v>47</v>
      </c>
      <c r="K17" s="9">
        <v>1.4155491421938338</v>
      </c>
    </row>
    <row r="18" spans="1:15" x14ac:dyDescent="0.2">
      <c r="A18" s="1">
        <v>36453</v>
      </c>
      <c r="B18">
        <v>10</v>
      </c>
      <c r="C18">
        <v>4</v>
      </c>
      <c r="D18" t="s">
        <v>86</v>
      </c>
      <c r="E18">
        <v>108</v>
      </c>
      <c r="F18">
        <v>8</v>
      </c>
      <c r="H18">
        <v>17</v>
      </c>
      <c r="I18">
        <f>COUNTIF(B:B,"=17")</f>
        <v>0</v>
      </c>
    </row>
    <row r="19" spans="1:15" ht="13.5" thickBot="1" x14ac:dyDescent="0.25">
      <c r="A19" s="1">
        <v>36453</v>
      </c>
      <c r="B19">
        <v>10</v>
      </c>
      <c r="C19">
        <v>4</v>
      </c>
      <c r="D19" t="s">
        <v>86</v>
      </c>
      <c r="E19">
        <v>103</v>
      </c>
      <c r="F19">
        <v>6</v>
      </c>
      <c r="H19">
        <v>18</v>
      </c>
      <c r="I19">
        <f>COUNTIF(B:B,"=18")</f>
        <v>1</v>
      </c>
    </row>
    <row r="20" spans="1:15" x14ac:dyDescent="0.2">
      <c r="A20" s="1">
        <v>36454</v>
      </c>
      <c r="B20">
        <v>13</v>
      </c>
      <c r="C20">
        <v>4</v>
      </c>
      <c r="D20" t="s">
        <v>86</v>
      </c>
      <c r="E20">
        <v>114</v>
      </c>
      <c r="F20">
        <v>10</v>
      </c>
      <c r="H20">
        <v>19</v>
      </c>
      <c r="I20">
        <f>COUNTIF(B:B,"=19")</f>
        <v>11</v>
      </c>
      <c r="K20" s="11" t="s">
        <v>50</v>
      </c>
      <c r="L20" s="11" t="s">
        <v>52</v>
      </c>
    </row>
    <row r="21" spans="1:15" x14ac:dyDescent="0.2">
      <c r="A21" s="1">
        <v>36454</v>
      </c>
      <c r="B21">
        <v>13</v>
      </c>
      <c r="C21">
        <v>4</v>
      </c>
      <c r="D21" t="s">
        <v>86</v>
      </c>
      <c r="E21">
        <v>96</v>
      </c>
      <c r="F21">
        <v>8</v>
      </c>
      <c r="H21">
        <v>20</v>
      </c>
      <c r="I21">
        <f>COUNTIF(B:B,"=20")</f>
        <v>0</v>
      </c>
      <c r="J21">
        <v>75</v>
      </c>
      <c r="K21" s="12">
        <v>75</v>
      </c>
      <c r="L21" s="8">
        <v>1</v>
      </c>
      <c r="M21" s="6">
        <f>(L21/161)*100</f>
        <v>0.6211180124223602</v>
      </c>
      <c r="O21" t="s">
        <v>32</v>
      </c>
    </row>
    <row r="22" spans="1:15" x14ac:dyDescent="0.2">
      <c r="A22" s="1">
        <v>36454</v>
      </c>
      <c r="B22">
        <v>14</v>
      </c>
      <c r="C22">
        <v>4</v>
      </c>
      <c r="D22" t="s">
        <v>86</v>
      </c>
      <c r="E22">
        <v>140</v>
      </c>
      <c r="F22">
        <v>0</v>
      </c>
      <c r="H22">
        <v>21</v>
      </c>
      <c r="I22">
        <f>COUNTIF(B:B,"=21")</f>
        <v>1</v>
      </c>
      <c r="J22">
        <v>80</v>
      </c>
      <c r="K22" s="12">
        <v>80</v>
      </c>
      <c r="L22" s="8">
        <v>0</v>
      </c>
      <c r="M22" s="6">
        <f t="shared" ref="M22:M46" si="0">(L22/161)*100</f>
        <v>0</v>
      </c>
    </row>
    <row r="23" spans="1:15" x14ac:dyDescent="0.2">
      <c r="A23" s="1">
        <v>36454</v>
      </c>
      <c r="B23">
        <v>14</v>
      </c>
      <c r="C23">
        <v>4</v>
      </c>
      <c r="D23" t="s">
        <v>86</v>
      </c>
      <c r="E23">
        <v>131</v>
      </c>
      <c r="F23">
        <v>0</v>
      </c>
      <c r="H23">
        <v>22</v>
      </c>
      <c r="I23">
        <f>COUNTIF(B:B,"=22")</f>
        <v>0</v>
      </c>
      <c r="J23">
        <v>85</v>
      </c>
      <c r="K23" s="12">
        <v>85</v>
      </c>
      <c r="L23" s="8">
        <v>0</v>
      </c>
      <c r="M23" s="6">
        <f t="shared" si="0"/>
        <v>0</v>
      </c>
    </row>
    <row r="24" spans="1:15" x14ac:dyDescent="0.2">
      <c r="A24" s="1">
        <v>36454</v>
      </c>
      <c r="B24">
        <v>14</v>
      </c>
      <c r="C24">
        <v>4</v>
      </c>
      <c r="D24" t="s">
        <v>86</v>
      </c>
      <c r="E24">
        <v>150</v>
      </c>
      <c r="F24">
        <v>0</v>
      </c>
      <c r="H24">
        <v>23</v>
      </c>
      <c r="I24">
        <f>COUNTIF(B:B,"=23")</f>
        <v>11</v>
      </c>
      <c r="J24">
        <v>90</v>
      </c>
      <c r="K24" s="12">
        <v>90</v>
      </c>
      <c r="L24" s="8">
        <v>0</v>
      </c>
      <c r="M24" s="6">
        <f t="shared" si="0"/>
        <v>0</v>
      </c>
    </row>
    <row r="25" spans="1:15" x14ac:dyDescent="0.2">
      <c r="A25" s="1">
        <v>36454</v>
      </c>
      <c r="B25">
        <v>15</v>
      </c>
      <c r="C25">
        <v>4</v>
      </c>
      <c r="D25" t="s">
        <v>86</v>
      </c>
      <c r="E25">
        <v>122</v>
      </c>
      <c r="F25">
        <v>0</v>
      </c>
      <c r="H25">
        <v>24</v>
      </c>
      <c r="I25">
        <f>COUNTIF(B:B,"=24")</f>
        <v>0</v>
      </c>
      <c r="J25">
        <v>95</v>
      </c>
      <c r="K25" s="12">
        <v>95</v>
      </c>
      <c r="L25" s="8">
        <v>0</v>
      </c>
      <c r="M25" s="6">
        <f t="shared" si="0"/>
        <v>0</v>
      </c>
    </row>
    <row r="26" spans="1:15" x14ac:dyDescent="0.2">
      <c r="A26" s="1">
        <v>36454</v>
      </c>
      <c r="B26">
        <v>15</v>
      </c>
      <c r="C26">
        <v>4</v>
      </c>
      <c r="D26" t="s">
        <v>86</v>
      </c>
      <c r="E26">
        <v>176</v>
      </c>
      <c r="F26">
        <v>0</v>
      </c>
      <c r="H26">
        <v>25</v>
      </c>
      <c r="I26">
        <f>COUNTIF(B:B,"=25")</f>
        <v>5</v>
      </c>
      <c r="J26">
        <v>100</v>
      </c>
      <c r="K26" s="12">
        <v>100</v>
      </c>
      <c r="L26" s="8">
        <v>4</v>
      </c>
      <c r="M26" s="6">
        <f t="shared" si="0"/>
        <v>2.4844720496894408</v>
      </c>
    </row>
    <row r="27" spans="1:15" x14ac:dyDescent="0.2">
      <c r="A27" s="1">
        <v>36458</v>
      </c>
      <c r="B27">
        <v>16</v>
      </c>
      <c r="C27">
        <v>3</v>
      </c>
      <c r="D27" t="s">
        <v>86</v>
      </c>
      <c r="E27">
        <v>133</v>
      </c>
      <c r="F27">
        <v>0</v>
      </c>
      <c r="H27">
        <v>26</v>
      </c>
      <c r="I27">
        <f>COUNTIF(B:B,"=26")</f>
        <v>0</v>
      </c>
      <c r="J27">
        <v>105</v>
      </c>
      <c r="K27" s="12">
        <v>105</v>
      </c>
      <c r="L27" s="8">
        <v>15</v>
      </c>
      <c r="M27" s="6">
        <f t="shared" si="0"/>
        <v>9.316770186335404</v>
      </c>
    </row>
    <row r="28" spans="1:15" x14ac:dyDescent="0.2">
      <c r="A28" s="1">
        <v>36458</v>
      </c>
      <c r="B28">
        <v>16</v>
      </c>
      <c r="C28">
        <v>3</v>
      </c>
      <c r="D28" t="s">
        <v>86</v>
      </c>
      <c r="E28">
        <v>126</v>
      </c>
      <c r="F28">
        <v>16</v>
      </c>
      <c r="H28">
        <v>27</v>
      </c>
      <c r="I28">
        <f>COUNTIF(B:B,"=27")</f>
        <v>24</v>
      </c>
      <c r="J28">
        <v>110</v>
      </c>
      <c r="K28" s="12">
        <v>110</v>
      </c>
      <c r="L28" s="8">
        <v>7</v>
      </c>
      <c r="M28" s="6">
        <f t="shared" si="0"/>
        <v>4.3478260869565215</v>
      </c>
    </row>
    <row r="29" spans="1:15" x14ac:dyDescent="0.2">
      <c r="A29" s="1">
        <v>36458</v>
      </c>
      <c r="B29">
        <v>18</v>
      </c>
      <c r="C29">
        <v>3</v>
      </c>
      <c r="D29" t="s">
        <v>86</v>
      </c>
      <c r="E29">
        <v>140</v>
      </c>
      <c r="F29">
        <v>0</v>
      </c>
      <c r="H29">
        <v>28</v>
      </c>
      <c r="I29">
        <f>COUNTIF(B:B,"=28")</f>
        <v>9</v>
      </c>
      <c r="J29">
        <v>115</v>
      </c>
      <c r="K29" s="12">
        <v>115</v>
      </c>
      <c r="L29" s="8">
        <v>9</v>
      </c>
      <c r="M29" s="6">
        <f t="shared" si="0"/>
        <v>5.5900621118012426</v>
      </c>
    </row>
    <row r="30" spans="1:15" x14ac:dyDescent="0.2">
      <c r="A30" s="1">
        <v>36458</v>
      </c>
      <c r="B30">
        <v>19</v>
      </c>
      <c r="C30">
        <v>3</v>
      </c>
      <c r="D30" t="s">
        <v>86</v>
      </c>
      <c r="E30">
        <v>130</v>
      </c>
      <c r="F30">
        <v>0</v>
      </c>
      <c r="H30">
        <v>29</v>
      </c>
      <c r="I30">
        <f>COUNTIF(B:B,"=29")</f>
        <v>0</v>
      </c>
      <c r="J30">
        <v>120</v>
      </c>
      <c r="K30" s="12">
        <v>120</v>
      </c>
      <c r="L30" s="8">
        <v>7</v>
      </c>
      <c r="M30" s="6">
        <f t="shared" si="0"/>
        <v>4.3478260869565215</v>
      </c>
    </row>
    <row r="31" spans="1:15" x14ac:dyDescent="0.2">
      <c r="A31" s="1">
        <v>36458</v>
      </c>
      <c r="B31">
        <v>19</v>
      </c>
      <c r="C31">
        <v>3</v>
      </c>
      <c r="D31" t="s">
        <v>86</v>
      </c>
      <c r="E31">
        <v>135</v>
      </c>
      <c r="F31">
        <v>0</v>
      </c>
      <c r="H31">
        <v>30</v>
      </c>
      <c r="I31">
        <f>COUNTIF(B:B,"=30")</f>
        <v>8</v>
      </c>
      <c r="J31">
        <v>125</v>
      </c>
      <c r="K31" s="12">
        <v>125</v>
      </c>
      <c r="L31" s="8">
        <v>8</v>
      </c>
      <c r="M31" s="6">
        <f t="shared" si="0"/>
        <v>4.9689440993788816</v>
      </c>
    </row>
    <row r="32" spans="1:15" x14ac:dyDescent="0.2">
      <c r="A32" s="1">
        <v>36458</v>
      </c>
      <c r="B32">
        <v>19</v>
      </c>
      <c r="C32">
        <v>3</v>
      </c>
      <c r="D32" t="s">
        <v>86</v>
      </c>
      <c r="E32">
        <v>147</v>
      </c>
      <c r="F32">
        <v>0</v>
      </c>
      <c r="H32">
        <v>31</v>
      </c>
      <c r="I32">
        <f>COUNTIF(B:B,"=31")</f>
        <v>0</v>
      </c>
      <c r="J32">
        <v>130</v>
      </c>
      <c r="K32" s="12">
        <v>130</v>
      </c>
      <c r="L32" s="8">
        <v>9</v>
      </c>
      <c r="M32" s="6">
        <f t="shared" si="0"/>
        <v>5.5900621118012426</v>
      </c>
    </row>
    <row r="33" spans="1:13" x14ac:dyDescent="0.2">
      <c r="A33" s="1">
        <v>36458</v>
      </c>
      <c r="B33">
        <v>19</v>
      </c>
      <c r="C33">
        <v>3</v>
      </c>
      <c r="D33" t="s">
        <v>86</v>
      </c>
      <c r="E33">
        <v>100</v>
      </c>
      <c r="F33">
        <v>0</v>
      </c>
      <c r="H33">
        <v>32</v>
      </c>
      <c r="I33">
        <f>COUNTIF(B:B,"=32")</f>
        <v>9</v>
      </c>
      <c r="J33">
        <v>135</v>
      </c>
      <c r="K33" s="12">
        <v>135</v>
      </c>
      <c r="L33" s="8">
        <v>22</v>
      </c>
      <c r="M33" s="6">
        <f t="shared" si="0"/>
        <v>13.664596273291925</v>
      </c>
    </row>
    <row r="34" spans="1:13" x14ac:dyDescent="0.2">
      <c r="A34" s="1">
        <v>36458</v>
      </c>
      <c r="B34">
        <v>19</v>
      </c>
      <c r="C34">
        <v>3</v>
      </c>
      <c r="D34" t="s">
        <v>86</v>
      </c>
      <c r="E34">
        <v>105</v>
      </c>
      <c r="F34">
        <v>0</v>
      </c>
      <c r="H34">
        <v>33</v>
      </c>
      <c r="I34">
        <f>COUNTIF(B:B,"=33")</f>
        <v>17</v>
      </c>
      <c r="J34">
        <v>140</v>
      </c>
      <c r="K34" s="12">
        <v>140</v>
      </c>
      <c r="L34" s="8">
        <v>22</v>
      </c>
      <c r="M34" s="6">
        <f t="shared" si="0"/>
        <v>13.664596273291925</v>
      </c>
    </row>
    <row r="35" spans="1:13" x14ac:dyDescent="0.2">
      <c r="A35" s="1">
        <v>36458</v>
      </c>
      <c r="B35">
        <v>19</v>
      </c>
      <c r="C35">
        <v>3</v>
      </c>
      <c r="D35" t="s">
        <v>86</v>
      </c>
      <c r="E35">
        <v>103</v>
      </c>
      <c r="F35">
        <v>0</v>
      </c>
      <c r="H35">
        <v>34</v>
      </c>
      <c r="I35">
        <f>COUNTIF(B:B,"=34")</f>
        <v>4</v>
      </c>
      <c r="J35">
        <v>145</v>
      </c>
      <c r="K35" s="12">
        <v>145</v>
      </c>
      <c r="L35" s="8">
        <v>19</v>
      </c>
      <c r="M35" s="6">
        <f t="shared" si="0"/>
        <v>11.801242236024844</v>
      </c>
    </row>
    <row r="36" spans="1:13" x14ac:dyDescent="0.2">
      <c r="A36" s="1">
        <v>36458</v>
      </c>
      <c r="B36">
        <v>19</v>
      </c>
      <c r="C36">
        <v>3</v>
      </c>
      <c r="D36" t="s">
        <v>86</v>
      </c>
      <c r="E36">
        <v>120</v>
      </c>
      <c r="F36">
        <v>0</v>
      </c>
      <c r="H36">
        <v>35</v>
      </c>
      <c r="I36">
        <f>COUNTIF(B:B,"=35")</f>
        <v>4</v>
      </c>
      <c r="J36">
        <v>150</v>
      </c>
      <c r="K36" s="12">
        <v>150</v>
      </c>
      <c r="L36" s="8">
        <v>12</v>
      </c>
      <c r="M36" s="6">
        <f t="shared" si="0"/>
        <v>7.4534161490683228</v>
      </c>
    </row>
    <row r="37" spans="1:13" x14ac:dyDescent="0.2">
      <c r="A37" s="1">
        <v>36458</v>
      </c>
      <c r="B37">
        <v>19</v>
      </c>
      <c r="C37">
        <v>3</v>
      </c>
      <c r="D37" t="s">
        <v>86</v>
      </c>
      <c r="E37">
        <v>98</v>
      </c>
      <c r="F37">
        <v>0</v>
      </c>
      <c r="H37">
        <v>36</v>
      </c>
      <c r="I37">
        <f>COUNTIF(B:B,"=36")</f>
        <v>3</v>
      </c>
      <c r="J37">
        <v>155</v>
      </c>
      <c r="K37" s="12">
        <v>155</v>
      </c>
      <c r="L37" s="8">
        <v>7</v>
      </c>
      <c r="M37" s="6">
        <f t="shared" si="0"/>
        <v>4.3478260869565215</v>
      </c>
    </row>
    <row r="38" spans="1:13" x14ac:dyDescent="0.2">
      <c r="A38" s="1">
        <v>36458</v>
      </c>
      <c r="B38">
        <v>19</v>
      </c>
      <c r="C38">
        <v>3</v>
      </c>
      <c r="D38" t="s">
        <v>86</v>
      </c>
      <c r="E38">
        <v>115</v>
      </c>
      <c r="F38">
        <v>0</v>
      </c>
      <c r="H38">
        <v>37</v>
      </c>
      <c r="I38">
        <f>COUNTIF(B:B,"=37")</f>
        <v>5</v>
      </c>
      <c r="J38">
        <v>160</v>
      </c>
      <c r="K38" s="12">
        <v>160</v>
      </c>
      <c r="L38" s="8">
        <v>4</v>
      </c>
      <c r="M38" s="6">
        <f t="shared" si="0"/>
        <v>2.4844720496894408</v>
      </c>
    </row>
    <row r="39" spans="1:13" x14ac:dyDescent="0.2">
      <c r="A39" s="1">
        <v>36458</v>
      </c>
      <c r="B39">
        <v>19</v>
      </c>
      <c r="C39">
        <v>3</v>
      </c>
      <c r="D39" t="s">
        <v>86</v>
      </c>
      <c r="E39">
        <v>102</v>
      </c>
      <c r="F39">
        <v>0</v>
      </c>
      <c r="H39">
        <v>38</v>
      </c>
      <c r="I39">
        <f>COUNTIF(B:B,"=38")</f>
        <v>3</v>
      </c>
      <c r="J39">
        <v>165</v>
      </c>
      <c r="K39" s="12">
        <v>165</v>
      </c>
      <c r="L39" s="8">
        <v>3</v>
      </c>
      <c r="M39" s="6">
        <f t="shared" si="0"/>
        <v>1.8633540372670807</v>
      </c>
    </row>
    <row r="40" spans="1:13" x14ac:dyDescent="0.2">
      <c r="A40" s="1">
        <v>36458</v>
      </c>
      <c r="B40">
        <v>19</v>
      </c>
      <c r="C40">
        <v>3</v>
      </c>
      <c r="D40" t="s">
        <v>86</v>
      </c>
      <c r="E40">
        <v>114</v>
      </c>
      <c r="F40">
        <v>0</v>
      </c>
      <c r="H40">
        <v>39</v>
      </c>
      <c r="I40">
        <f>COUNTIF(B:B,"=39")</f>
        <v>1</v>
      </c>
      <c r="J40">
        <v>170</v>
      </c>
      <c r="K40" s="12">
        <v>170</v>
      </c>
      <c r="L40" s="8">
        <v>1</v>
      </c>
      <c r="M40" s="6">
        <f t="shared" si="0"/>
        <v>0.6211180124223602</v>
      </c>
    </row>
    <row r="41" spans="1:13" x14ac:dyDescent="0.2">
      <c r="A41" s="1">
        <v>36459</v>
      </c>
      <c r="B41">
        <v>21</v>
      </c>
      <c r="C41">
        <v>3</v>
      </c>
      <c r="D41" t="s">
        <v>86</v>
      </c>
      <c r="E41">
        <v>140</v>
      </c>
      <c r="F41">
        <v>0</v>
      </c>
      <c r="H41">
        <v>40</v>
      </c>
      <c r="I41">
        <f>COUNTIF(B:B,"=40")</f>
        <v>0</v>
      </c>
      <c r="J41">
        <v>175</v>
      </c>
      <c r="K41" s="12">
        <v>175</v>
      </c>
      <c r="L41" s="8">
        <v>3</v>
      </c>
      <c r="M41" s="6">
        <f t="shared" si="0"/>
        <v>1.8633540372670807</v>
      </c>
    </row>
    <row r="42" spans="1:13" x14ac:dyDescent="0.2">
      <c r="A42" s="1">
        <v>36459</v>
      </c>
      <c r="B42">
        <v>23</v>
      </c>
      <c r="C42">
        <v>3</v>
      </c>
      <c r="D42" t="s">
        <v>86</v>
      </c>
      <c r="E42">
        <v>113</v>
      </c>
      <c r="F42">
        <v>0</v>
      </c>
      <c r="H42">
        <v>41</v>
      </c>
      <c r="I42">
        <f>COUNTIF(B:B,"=41")</f>
        <v>5</v>
      </c>
      <c r="J42">
        <v>180</v>
      </c>
      <c r="K42" s="12">
        <v>180</v>
      </c>
      <c r="L42" s="8">
        <v>3</v>
      </c>
      <c r="M42" s="6">
        <f t="shared" si="0"/>
        <v>1.8633540372670807</v>
      </c>
    </row>
    <row r="43" spans="1:13" x14ac:dyDescent="0.2">
      <c r="A43" s="1">
        <v>36459</v>
      </c>
      <c r="B43">
        <v>23</v>
      </c>
      <c r="C43">
        <v>3</v>
      </c>
      <c r="D43" t="s">
        <v>86</v>
      </c>
      <c r="E43">
        <v>113</v>
      </c>
      <c r="F43">
        <v>0</v>
      </c>
      <c r="H43">
        <v>42</v>
      </c>
      <c r="I43">
        <f>COUNTIF(B:B,"=42")</f>
        <v>2</v>
      </c>
      <c r="J43">
        <v>185</v>
      </c>
      <c r="K43" s="12">
        <v>185</v>
      </c>
      <c r="L43" s="8">
        <v>2</v>
      </c>
      <c r="M43" s="6">
        <f t="shared" si="0"/>
        <v>1.2422360248447204</v>
      </c>
    </row>
    <row r="44" spans="1:13" x14ac:dyDescent="0.2">
      <c r="A44" s="1">
        <v>36459</v>
      </c>
      <c r="B44">
        <v>23</v>
      </c>
      <c r="C44">
        <v>3</v>
      </c>
      <c r="D44" t="s">
        <v>86</v>
      </c>
      <c r="E44">
        <v>109</v>
      </c>
      <c r="F44">
        <v>0</v>
      </c>
      <c r="H44">
        <v>43</v>
      </c>
      <c r="I44">
        <f>COUNTIF(B:B,"=43")</f>
        <v>0</v>
      </c>
      <c r="J44">
        <v>190</v>
      </c>
      <c r="K44" s="12">
        <v>190</v>
      </c>
      <c r="L44" s="8">
        <v>1</v>
      </c>
      <c r="M44" s="6">
        <f t="shared" si="0"/>
        <v>0.6211180124223602</v>
      </c>
    </row>
    <row r="45" spans="1:13" x14ac:dyDescent="0.2">
      <c r="A45" s="1">
        <v>36459</v>
      </c>
      <c r="B45">
        <v>23</v>
      </c>
      <c r="C45">
        <v>3</v>
      </c>
      <c r="D45" t="s">
        <v>86</v>
      </c>
      <c r="E45">
        <v>121</v>
      </c>
      <c r="F45">
        <v>0</v>
      </c>
      <c r="H45">
        <v>44</v>
      </c>
      <c r="I45">
        <f>COUNTIF(B:B,"=44")</f>
        <v>2</v>
      </c>
      <c r="J45">
        <v>195</v>
      </c>
      <c r="K45" s="12">
        <v>195</v>
      </c>
      <c r="L45" s="8">
        <v>0</v>
      </c>
      <c r="M45" s="6">
        <f t="shared" si="0"/>
        <v>0</v>
      </c>
    </row>
    <row r="46" spans="1:13" x14ac:dyDescent="0.2">
      <c r="A46" s="1">
        <v>36459</v>
      </c>
      <c r="B46">
        <v>23</v>
      </c>
      <c r="C46">
        <v>3</v>
      </c>
      <c r="D46" t="s">
        <v>86</v>
      </c>
      <c r="E46">
        <v>112</v>
      </c>
      <c r="F46">
        <v>0</v>
      </c>
      <c r="H46">
        <v>45</v>
      </c>
      <c r="I46">
        <f>COUNTIF(B:B,"=45")</f>
        <v>1</v>
      </c>
      <c r="J46">
        <v>200</v>
      </c>
      <c r="K46" s="12">
        <v>200</v>
      </c>
      <c r="L46" s="8">
        <v>2</v>
      </c>
      <c r="M46" s="6">
        <f t="shared" si="0"/>
        <v>1.2422360248447204</v>
      </c>
    </row>
    <row r="47" spans="1:13" ht="13.5" thickBot="1" x14ac:dyDescent="0.25">
      <c r="A47" s="1">
        <v>36459</v>
      </c>
      <c r="B47">
        <v>23</v>
      </c>
      <c r="C47">
        <v>3</v>
      </c>
      <c r="D47" t="s">
        <v>86</v>
      </c>
      <c r="E47">
        <v>142</v>
      </c>
      <c r="F47">
        <v>0</v>
      </c>
      <c r="H47">
        <v>46</v>
      </c>
      <c r="I47">
        <f>COUNTIF(B:B,"=46")</f>
        <v>7</v>
      </c>
      <c r="K47" s="9" t="s">
        <v>51</v>
      </c>
      <c r="L47" s="9">
        <v>0</v>
      </c>
    </row>
    <row r="48" spans="1:13" x14ac:dyDescent="0.2">
      <c r="A48" s="1">
        <v>36459</v>
      </c>
      <c r="B48">
        <v>23</v>
      </c>
      <c r="C48">
        <v>3</v>
      </c>
      <c r="D48" t="s">
        <v>86</v>
      </c>
      <c r="E48">
        <v>151</v>
      </c>
      <c r="F48">
        <v>0</v>
      </c>
      <c r="H48">
        <v>47</v>
      </c>
      <c r="I48">
        <f>COUNTIF(B:B,"=47")</f>
        <v>0</v>
      </c>
      <c r="L48">
        <f>SUM(L21:L47)</f>
        <v>161</v>
      </c>
      <c r="M48" s="6">
        <f>SUM(M21:M47)</f>
        <v>100</v>
      </c>
    </row>
    <row r="49" spans="1:11" x14ac:dyDescent="0.2">
      <c r="A49" s="1">
        <v>36459</v>
      </c>
      <c r="B49">
        <v>23</v>
      </c>
      <c r="C49">
        <v>3</v>
      </c>
      <c r="D49" t="s">
        <v>86</v>
      </c>
      <c r="E49">
        <v>136</v>
      </c>
      <c r="F49">
        <v>0</v>
      </c>
      <c r="H49">
        <v>48</v>
      </c>
      <c r="I49">
        <f>COUNTIF(B:B,"=48")</f>
        <v>1</v>
      </c>
    </row>
    <row r="50" spans="1:11" x14ac:dyDescent="0.2">
      <c r="A50" s="1">
        <v>36459</v>
      </c>
      <c r="B50">
        <v>23</v>
      </c>
      <c r="C50">
        <v>3</v>
      </c>
      <c r="D50" t="s">
        <v>86</v>
      </c>
      <c r="E50">
        <v>148</v>
      </c>
      <c r="F50">
        <v>0</v>
      </c>
      <c r="H50">
        <v>49</v>
      </c>
      <c r="I50">
        <f>COUNTIF(B:B,"=49")</f>
        <v>0</v>
      </c>
    </row>
    <row r="51" spans="1:11" x14ac:dyDescent="0.2">
      <c r="A51" s="1">
        <v>36459</v>
      </c>
      <c r="B51">
        <v>23</v>
      </c>
      <c r="C51">
        <v>3</v>
      </c>
      <c r="D51" t="s">
        <v>86</v>
      </c>
      <c r="E51">
        <v>143</v>
      </c>
      <c r="F51">
        <v>0</v>
      </c>
      <c r="H51">
        <v>50</v>
      </c>
      <c r="I51">
        <f>COUNTIF(B:B,"=50")</f>
        <v>0</v>
      </c>
    </row>
    <row r="52" spans="1:11" x14ac:dyDescent="0.2">
      <c r="A52" s="1">
        <v>36459</v>
      </c>
      <c r="B52">
        <v>23</v>
      </c>
      <c r="C52">
        <v>3</v>
      </c>
      <c r="D52" t="s">
        <v>86</v>
      </c>
      <c r="E52">
        <v>131</v>
      </c>
      <c r="F52">
        <v>0</v>
      </c>
      <c r="H52">
        <v>51</v>
      </c>
      <c r="I52">
        <f>COUNTIF(B:B,"=51")</f>
        <v>0</v>
      </c>
      <c r="K52" t="s">
        <v>32</v>
      </c>
    </row>
    <row r="53" spans="1:11" x14ac:dyDescent="0.2">
      <c r="A53" s="1">
        <v>36465</v>
      </c>
      <c r="B53">
        <v>25</v>
      </c>
      <c r="C53">
        <v>4</v>
      </c>
      <c r="D53" t="s">
        <v>86</v>
      </c>
      <c r="E53">
        <v>133</v>
      </c>
      <c r="F53">
        <v>0</v>
      </c>
      <c r="H53">
        <v>52</v>
      </c>
      <c r="I53">
        <f>COUNTIF(B:B,"=52")</f>
        <v>0</v>
      </c>
    </row>
    <row r="54" spans="1:11" x14ac:dyDescent="0.2">
      <c r="A54" s="1">
        <v>36465</v>
      </c>
      <c r="B54">
        <v>25</v>
      </c>
      <c r="C54">
        <v>4</v>
      </c>
      <c r="D54" t="s">
        <v>86</v>
      </c>
      <c r="E54">
        <v>139</v>
      </c>
      <c r="F54">
        <v>0</v>
      </c>
      <c r="H54">
        <v>53</v>
      </c>
      <c r="I54">
        <f>COUNTIF(B:B,"=53")</f>
        <v>0</v>
      </c>
    </row>
    <row r="55" spans="1:11" x14ac:dyDescent="0.2">
      <c r="A55" s="1">
        <v>36465</v>
      </c>
      <c r="B55">
        <v>25</v>
      </c>
      <c r="C55">
        <v>4</v>
      </c>
      <c r="D55" t="s">
        <v>86</v>
      </c>
      <c r="E55">
        <v>135</v>
      </c>
      <c r="F55">
        <v>0</v>
      </c>
      <c r="H55">
        <v>54</v>
      </c>
      <c r="I55">
        <f>COUNTIF(B:B,"=54")</f>
        <v>0</v>
      </c>
    </row>
    <row r="56" spans="1:11" x14ac:dyDescent="0.2">
      <c r="A56" s="1">
        <v>36465</v>
      </c>
      <c r="B56">
        <v>25</v>
      </c>
      <c r="C56">
        <v>4</v>
      </c>
      <c r="D56" t="s">
        <v>86</v>
      </c>
      <c r="E56">
        <v>138</v>
      </c>
      <c r="F56">
        <v>0</v>
      </c>
      <c r="H56">
        <v>55</v>
      </c>
      <c r="I56">
        <f>COUNTIF(B:B,"=55")</f>
        <v>0</v>
      </c>
    </row>
    <row r="57" spans="1:11" x14ac:dyDescent="0.2">
      <c r="A57" s="1">
        <v>36465</v>
      </c>
      <c r="B57">
        <v>25</v>
      </c>
      <c r="C57">
        <v>4</v>
      </c>
      <c r="D57" t="s">
        <v>86</v>
      </c>
      <c r="E57">
        <v>146</v>
      </c>
      <c r="F57">
        <v>0</v>
      </c>
      <c r="H57">
        <v>56</v>
      </c>
      <c r="I57">
        <f>COUNTIF(B:B,"=56")</f>
        <v>0</v>
      </c>
    </row>
    <row r="58" spans="1:11" x14ac:dyDescent="0.2">
      <c r="A58" s="1">
        <v>36468</v>
      </c>
      <c r="B58">
        <v>27</v>
      </c>
      <c r="C58">
        <v>1</v>
      </c>
      <c r="D58" t="s">
        <v>86</v>
      </c>
      <c r="E58">
        <v>105</v>
      </c>
      <c r="F58">
        <v>6</v>
      </c>
      <c r="H58">
        <v>57</v>
      </c>
      <c r="I58">
        <f>COUNTIF(B:B,"=57")</f>
        <v>0</v>
      </c>
    </row>
    <row r="59" spans="1:11" x14ac:dyDescent="0.2">
      <c r="A59" s="1">
        <v>36468</v>
      </c>
      <c r="B59">
        <v>27</v>
      </c>
      <c r="C59">
        <v>1</v>
      </c>
      <c r="D59" t="s">
        <v>86</v>
      </c>
      <c r="E59">
        <v>101</v>
      </c>
      <c r="F59">
        <v>9</v>
      </c>
      <c r="H59">
        <v>58</v>
      </c>
      <c r="I59">
        <f>COUNTIF(B:B,"=58")</f>
        <v>0</v>
      </c>
    </row>
    <row r="60" spans="1:11" x14ac:dyDescent="0.2">
      <c r="A60" s="1">
        <v>36468</v>
      </c>
      <c r="B60">
        <v>27</v>
      </c>
      <c r="C60">
        <v>1</v>
      </c>
      <c r="D60" t="s">
        <v>86</v>
      </c>
      <c r="E60">
        <v>100</v>
      </c>
      <c r="F60">
        <v>0</v>
      </c>
      <c r="H60">
        <v>59</v>
      </c>
      <c r="I60">
        <f>COUNTIF(B:B,"=59")</f>
        <v>0</v>
      </c>
    </row>
    <row r="61" spans="1:11" x14ac:dyDescent="0.2">
      <c r="A61" s="1">
        <v>36468</v>
      </c>
      <c r="B61">
        <v>27</v>
      </c>
      <c r="C61">
        <v>1</v>
      </c>
      <c r="D61" t="s">
        <v>86</v>
      </c>
      <c r="E61">
        <v>132</v>
      </c>
      <c r="F61">
        <v>16</v>
      </c>
      <c r="H61">
        <v>60</v>
      </c>
      <c r="I61">
        <f>COUNTIF(B:B,"=60")</f>
        <v>0</v>
      </c>
    </row>
    <row r="62" spans="1:11" x14ac:dyDescent="0.2">
      <c r="A62" s="1">
        <v>36468</v>
      </c>
      <c r="B62">
        <v>27</v>
      </c>
      <c r="C62">
        <v>1</v>
      </c>
      <c r="D62" t="s">
        <v>86</v>
      </c>
      <c r="E62">
        <v>125</v>
      </c>
      <c r="F62">
        <v>12</v>
      </c>
      <c r="H62">
        <v>61</v>
      </c>
      <c r="I62">
        <f>COUNTIF(B:B,"=61")</f>
        <v>0</v>
      </c>
    </row>
    <row r="63" spans="1:11" x14ac:dyDescent="0.2">
      <c r="A63" s="1">
        <v>36468</v>
      </c>
      <c r="B63">
        <v>27</v>
      </c>
      <c r="C63">
        <v>1</v>
      </c>
      <c r="D63" t="s">
        <v>86</v>
      </c>
      <c r="E63">
        <v>130</v>
      </c>
      <c r="F63">
        <v>13</v>
      </c>
      <c r="H63">
        <v>62</v>
      </c>
      <c r="I63">
        <f>COUNTIF(B:B,"=62")</f>
        <v>0</v>
      </c>
    </row>
    <row r="64" spans="1:11" x14ac:dyDescent="0.2">
      <c r="A64" s="1">
        <v>36468</v>
      </c>
      <c r="B64">
        <v>27</v>
      </c>
      <c r="C64">
        <v>1</v>
      </c>
      <c r="D64" t="s">
        <v>86</v>
      </c>
      <c r="E64">
        <v>132</v>
      </c>
      <c r="F64">
        <v>15</v>
      </c>
      <c r="H64">
        <v>63</v>
      </c>
      <c r="I64">
        <f>COUNTIF(B:B,"=63")</f>
        <v>0</v>
      </c>
    </row>
    <row r="65" spans="1:9" x14ac:dyDescent="0.2">
      <c r="A65" s="1">
        <v>36468</v>
      </c>
      <c r="B65">
        <v>27</v>
      </c>
      <c r="C65">
        <v>1</v>
      </c>
      <c r="D65" t="s">
        <v>86</v>
      </c>
      <c r="E65">
        <v>125</v>
      </c>
      <c r="F65">
        <v>13</v>
      </c>
      <c r="H65">
        <v>64</v>
      </c>
      <c r="I65">
        <f>COUNTIF(B:B,"=64")</f>
        <v>0</v>
      </c>
    </row>
    <row r="66" spans="1:9" x14ac:dyDescent="0.2">
      <c r="A66" s="1">
        <v>36468</v>
      </c>
      <c r="B66">
        <v>27</v>
      </c>
      <c r="C66">
        <v>1</v>
      </c>
      <c r="D66" t="s">
        <v>86</v>
      </c>
      <c r="E66">
        <v>136</v>
      </c>
      <c r="F66">
        <v>16</v>
      </c>
      <c r="H66">
        <v>65</v>
      </c>
      <c r="I66">
        <f>COUNTIF(B:B,"=65")</f>
        <v>0</v>
      </c>
    </row>
    <row r="67" spans="1:9" x14ac:dyDescent="0.2">
      <c r="A67" s="1">
        <v>36468</v>
      </c>
      <c r="B67">
        <v>27</v>
      </c>
      <c r="C67">
        <v>1</v>
      </c>
      <c r="D67" t="s">
        <v>86</v>
      </c>
      <c r="E67">
        <v>144</v>
      </c>
      <c r="F67">
        <v>17</v>
      </c>
      <c r="H67">
        <v>66</v>
      </c>
      <c r="I67">
        <f>COUNTIF(B:B,"=66")</f>
        <v>0</v>
      </c>
    </row>
    <row r="68" spans="1:9" x14ac:dyDescent="0.2">
      <c r="A68" s="1">
        <v>36468</v>
      </c>
      <c r="B68">
        <v>27</v>
      </c>
      <c r="C68">
        <v>1</v>
      </c>
      <c r="D68" t="s">
        <v>86</v>
      </c>
      <c r="E68">
        <v>130</v>
      </c>
      <c r="F68">
        <v>14</v>
      </c>
      <c r="H68">
        <v>67</v>
      </c>
      <c r="I68">
        <f>COUNTIF(B:B,"=67")</f>
        <v>0</v>
      </c>
    </row>
    <row r="69" spans="1:9" x14ac:dyDescent="0.2">
      <c r="A69" s="1">
        <v>36468</v>
      </c>
      <c r="B69">
        <v>27</v>
      </c>
      <c r="C69">
        <v>1</v>
      </c>
      <c r="D69" t="s">
        <v>86</v>
      </c>
      <c r="E69">
        <v>156</v>
      </c>
      <c r="F69">
        <v>23</v>
      </c>
      <c r="H69">
        <v>68</v>
      </c>
      <c r="I69">
        <f>COUNTIF(B:B,"=68")</f>
        <v>0</v>
      </c>
    </row>
    <row r="70" spans="1:9" x14ac:dyDescent="0.2">
      <c r="A70" s="1">
        <v>36468</v>
      </c>
      <c r="B70">
        <v>27</v>
      </c>
      <c r="C70">
        <v>1</v>
      </c>
      <c r="D70" t="s">
        <v>86</v>
      </c>
      <c r="E70">
        <v>133</v>
      </c>
      <c r="F70">
        <v>18</v>
      </c>
      <c r="H70">
        <v>69</v>
      </c>
      <c r="I70">
        <f>COUNTIF(B:B,"=69")</f>
        <v>0</v>
      </c>
    </row>
    <row r="71" spans="1:9" x14ac:dyDescent="0.2">
      <c r="A71" s="1">
        <v>36468</v>
      </c>
      <c r="B71">
        <v>27</v>
      </c>
      <c r="C71">
        <v>1</v>
      </c>
      <c r="D71" t="s">
        <v>86</v>
      </c>
      <c r="E71">
        <v>138</v>
      </c>
      <c r="F71">
        <v>20</v>
      </c>
      <c r="H71">
        <v>70</v>
      </c>
      <c r="I71">
        <f>COUNTIF(B:B,"=70")</f>
        <v>0</v>
      </c>
    </row>
    <row r="72" spans="1:9" x14ac:dyDescent="0.2">
      <c r="A72" s="1">
        <v>36468</v>
      </c>
      <c r="B72">
        <v>27</v>
      </c>
      <c r="C72">
        <v>1</v>
      </c>
      <c r="D72" t="s">
        <v>86</v>
      </c>
      <c r="E72">
        <v>143</v>
      </c>
      <c r="F72">
        <v>21</v>
      </c>
      <c r="H72">
        <v>71</v>
      </c>
      <c r="I72">
        <f>COUNTIF(B:B,"=71")</f>
        <v>0</v>
      </c>
    </row>
    <row r="73" spans="1:9" x14ac:dyDescent="0.2">
      <c r="A73" s="1">
        <v>36468</v>
      </c>
      <c r="B73">
        <v>27</v>
      </c>
      <c r="C73">
        <v>1</v>
      </c>
      <c r="D73" t="s">
        <v>86</v>
      </c>
      <c r="E73">
        <v>139</v>
      </c>
      <c r="F73">
        <v>17</v>
      </c>
      <c r="H73">
        <v>72</v>
      </c>
      <c r="I73">
        <f>COUNTIF(B:B,"=72")</f>
        <v>0</v>
      </c>
    </row>
    <row r="74" spans="1:9" x14ac:dyDescent="0.2">
      <c r="A74" s="1">
        <v>36468</v>
      </c>
      <c r="B74">
        <v>27</v>
      </c>
      <c r="C74">
        <v>1</v>
      </c>
      <c r="D74" t="s">
        <v>86</v>
      </c>
      <c r="E74">
        <v>150</v>
      </c>
      <c r="F74">
        <v>25</v>
      </c>
      <c r="H74">
        <v>73</v>
      </c>
      <c r="I74">
        <f>COUNTIF(B:B,"=73")</f>
        <v>0</v>
      </c>
    </row>
    <row r="75" spans="1:9" x14ac:dyDescent="0.2">
      <c r="A75" s="1">
        <v>36468</v>
      </c>
      <c r="B75">
        <v>27</v>
      </c>
      <c r="C75">
        <v>1</v>
      </c>
      <c r="D75" t="s">
        <v>86</v>
      </c>
      <c r="E75">
        <v>130</v>
      </c>
      <c r="F75">
        <v>15</v>
      </c>
      <c r="H75">
        <v>74</v>
      </c>
      <c r="I75">
        <f>COUNTIF(B:B,"=74")</f>
        <v>0</v>
      </c>
    </row>
    <row r="76" spans="1:9" x14ac:dyDescent="0.2">
      <c r="A76" s="1">
        <v>36468</v>
      </c>
      <c r="B76">
        <v>27</v>
      </c>
      <c r="C76">
        <v>1</v>
      </c>
      <c r="D76" t="s">
        <v>86</v>
      </c>
      <c r="E76">
        <v>143</v>
      </c>
      <c r="F76">
        <v>19</v>
      </c>
      <c r="H76">
        <v>75</v>
      </c>
      <c r="I76">
        <f>COUNTIF(B:B,"=75")</f>
        <v>0</v>
      </c>
    </row>
    <row r="77" spans="1:9" x14ac:dyDescent="0.2">
      <c r="A77" s="1">
        <v>36468</v>
      </c>
      <c r="B77">
        <v>27</v>
      </c>
      <c r="C77">
        <v>1</v>
      </c>
      <c r="D77" t="s">
        <v>86</v>
      </c>
      <c r="E77">
        <v>134</v>
      </c>
      <c r="F77">
        <v>15</v>
      </c>
      <c r="H77">
        <v>76</v>
      </c>
      <c r="I77">
        <f>COUNTIF(B:B,"=76")</f>
        <v>0</v>
      </c>
    </row>
    <row r="78" spans="1:9" x14ac:dyDescent="0.2">
      <c r="A78" s="1">
        <v>36468</v>
      </c>
      <c r="B78">
        <v>27</v>
      </c>
      <c r="C78">
        <v>1</v>
      </c>
      <c r="D78" t="s">
        <v>86</v>
      </c>
      <c r="E78">
        <v>132</v>
      </c>
      <c r="F78">
        <v>15</v>
      </c>
      <c r="H78">
        <v>77</v>
      </c>
      <c r="I78">
        <f>COUNTIF(B:B,"=77")</f>
        <v>0</v>
      </c>
    </row>
    <row r="79" spans="1:9" x14ac:dyDescent="0.2">
      <c r="A79" s="1">
        <v>36468</v>
      </c>
      <c r="B79">
        <v>27</v>
      </c>
      <c r="C79">
        <v>1</v>
      </c>
      <c r="D79" t="s">
        <v>86</v>
      </c>
      <c r="E79">
        <v>145</v>
      </c>
      <c r="F79">
        <v>0</v>
      </c>
      <c r="H79">
        <v>78</v>
      </c>
      <c r="I79">
        <f>COUNTIF(B:B,"=78")</f>
        <v>0</v>
      </c>
    </row>
    <row r="80" spans="1:9" x14ac:dyDescent="0.2">
      <c r="A80" s="1">
        <v>36468</v>
      </c>
      <c r="B80">
        <v>27</v>
      </c>
      <c r="C80">
        <v>1</v>
      </c>
      <c r="D80" t="s">
        <v>86</v>
      </c>
      <c r="E80">
        <v>140</v>
      </c>
      <c r="F80">
        <v>0</v>
      </c>
      <c r="H80">
        <v>79</v>
      </c>
      <c r="I80">
        <f>COUNTIF(B:B,"=79")</f>
        <v>0</v>
      </c>
    </row>
    <row r="81" spans="1:9" x14ac:dyDescent="0.2">
      <c r="A81" s="1">
        <v>36468</v>
      </c>
      <c r="B81">
        <v>27</v>
      </c>
      <c r="C81">
        <v>1</v>
      </c>
      <c r="D81" t="s">
        <v>86</v>
      </c>
      <c r="E81">
        <v>143</v>
      </c>
      <c r="F81">
        <v>0</v>
      </c>
      <c r="H81">
        <v>80</v>
      </c>
      <c r="I81">
        <f>COUNTIF(B:B,"=80")</f>
        <v>0</v>
      </c>
    </row>
    <row r="82" spans="1:9" x14ac:dyDescent="0.2">
      <c r="A82" s="1">
        <v>36468</v>
      </c>
      <c r="B82">
        <v>28</v>
      </c>
      <c r="C82">
        <v>1</v>
      </c>
      <c r="D82" t="s">
        <v>86</v>
      </c>
      <c r="E82">
        <v>149</v>
      </c>
      <c r="F82">
        <v>23</v>
      </c>
      <c r="H82">
        <v>81</v>
      </c>
      <c r="I82">
        <f>COUNTIF(B:B,"=81")</f>
        <v>0</v>
      </c>
    </row>
    <row r="83" spans="1:9" x14ac:dyDescent="0.2">
      <c r="A83" s="1">
        <v>36468</v>
      </c>
      <c r="B83">
        <v>28</v>
      </c>
      <c r="C83">
        <v>1</v>
      </c>
      <c r="D83" t="s">
        <v>86</v>
      </c>
      <c r="E83">
        <v>139</v>
      </c>
      <c r="F83">
        <v>18</v>
      </c>
      <c r="H83">
        <v>82</v>
      </c>
      <c r="I83">
        <f>COUNTIF(B:B,"=82")</f>
        <v>0</v>
      </c>
    </row>
    <row r="84" spans="1:9" x14ac:dyDescent="0.2">
      <c r="A84" s="1">
        <v>36468</v>
      </c>
      <c r="B84">
        <v>28</v>
      </c>
      <c r="C84">
        <v>1</v>
      </c>
      <c r="D84" t="s">
        <v>86</v>
      </c>
      <c r="E84">
        <v>142</v>
      </c>
      <c r="F84">
        <v>22</v>
      </c>
      <c r="H84">
        <v>83</v>
      </c>
      <c r="I84">
        <f>COUNTIF(B:B,"=83")</f>
        <v>0</v>
      </c>
    </row>
    <row r="85" spans="1:9" x14ac:dyDescent="0.2">
      <c r="A85" s="1">
        <v>36468</v>
      </c>
      <c r="B85">
        <v>28</v>
      </c>
      <c r="C85">
        <v>1</v>
      </c>
      <c r="D85" t="s">
        <v>86</v>
      </c>
      <c r="E85">
        <v>130</v>
      </c>
      <c r="F85">
        <v>14</v>
      </c>
      <c r="H85">
        <v>84</v>
      </c>
      <c r="I85">
        <f>COUNTIF(B:B,"=84")</f>
        <v>0</v>
      </c>
    </row>
    <row r="86" spans="1:9" x14ac:dyDescent="0.2">
      <c r="A86" s="1">
        <v>36468</v>
      </c>
      <c r="B86">
        <v>28</v>
      </c>
      <c r="C86">
        <v>1</v>
      </c>
      <c r="D86" t="s">
        <v>86</v>
      </c>
      <c r="E86">
        <v>146</v>
      </c>
      <c r="F86">
        <v>25</v>
      </c>
      <c r="H86">
        <v>85</v>
      </c>
      <c r="I86">
        <f>COUNTIF(B:B,"=85")</f>
        <v>0</v>
      </c>
    </row>
    <row r="87" spans="1:9" x14ac:dyDescent="0.2">
      <c r="A87" s="1">
        <v>36468</v>
      </c>
      <c r="B87">
        <v>28</v>
      </c>
      <c r="C87">
        <v>1</v>
      </c>
      <c r="D87" t="s">
        <v>86</v>
      </c>
      <c r="E87">
        <v>129</v>
      </c>
      <c r="F87">
        <v>15</v>
      </c>
      <c r="H87">
        <v>86</v>
      </c>
      <c r="I87">
        <f>COUNTIF(B:B,"=86")</f>
        <v>0</v>
      </c>
    </row>
    <row r="88" spans="1:9" x14ac:dyDescent="0.2">
      <c r="A88" s="1">
        <v>36468</v>
      </c>
      <c r="B88">
        <v>28</v>
      </c>
      <c r="C88">
        <v>1</v>
      </c>
      <c r="D88" t="s">
        <v>86</v>
      </c>
      <c r="E88">
        <v>153</v>
      </c>
      <c r="F88">
        <v>27</v>
      </c>
      <c r="H88">
        <v>87</v>
      </c>
      <c r="I88">
        <f>COUNTIF(B:B,"=87")</f>
        <v>0</v>
      </c>
    </row>
    <row r="89" spans="1:9" x14ac:dyDescent="0.2">
      <c r="A89" s="1">
        <v>36468</v>
      </c>
      <c r="B89">
        <v>28</v>
      </c>
      <c r="C89">
        <v>1</v>
      </c>
      <c r="D89" t="s">
        <v>86</v>
      </c>
      <c r="E89">
        <v>145</v>
      </c>
      <c r="F89">
        <v>22</v>
      </c>
      <c r="H89">
        <v>88</v>
      </c>
      <c r="I89">
        <f>COUNTIF(B:B,"=88")</f>
        <v>0</v>
      </c>
    </row>
    <row r="90" spans="1:9" x14ac:dyDescent="0.2">
      <c r="A90" s="1">
        <v>36468</v>
      </c>
      <c r="B90">
        <v>28</v>
      </c>
      <c r="C90">
        <v>1</v>
      </c>
      <c r="D90" t="s">
        <v>86</v>
      </c>
      <c r="E90">
        <v>105</v>
      </c>
      <c r="F90">
        <v>7</v>
      </c>
      <c r="H90">
        <v>89</v>
      </c>
      <c r="I90">
        <f>COUNTIF(B:B,"=89")</f>
        <v>0</v>
      </c>
    </row>
    <row r="91" spans="1:9" x14ac:dyDescent="0.2">
      <c r="A91" s="1">
        <v>36472</v>
      </c>
      <c r="B91">
        <v>30</v>
      </c>
      <c r="C91">
        <v>2</v>
      </c>
      <c r="D91" t="s">
        <v>86</v>
      </c>
      <c r="E91">
        <v>152</v>
      </c>
      <c r="F91">
        <v>29</v>
      </c>
      <c r="H91">
        <v>90</v>
      </c>
      <c r="I91">
        <f>COUNTIF(B:B,"=90")</f>
        <v>0</v>
      </c>
    </row>
    <row r="92" spans="1:9" x14ac:dyDescent="0.2">
      <c r="A92" s="1">
        <v>36472</v>
      </c>
      <c r="B92">
        <v>30</v>
      </c>
      <c r="C92">
        <v>2</v>
      </c>
      <c r="D92" t="s">
        <v>86</v>
      </c>
      <c r="E92">
        <v>182</v>
      </c>
      <c r="F92">
        <v>52</v>
      </c>
      <c r="H92">
        <v>91</v>
      </c>
      <c r="I92">
        <f>COUNTIF(B:B,"=91")</f>
        <v>0</v>
      </c>
    </row>
    <row r="93" spans="1:9" x14ac:dyDescent="0.2">
      <c r="A93" s="1">
        <v>36472</v>
      </c>
      <c r="B93">
        <v>30</v>
      </c>
      <c r="C93">
        <v>2</v>
      </c>
      <c r="D93" t="s">
        <v>86</v>
      </c>
      <c r="E93">
        <v>162</v>
      </c>
      <c r="F93">
        <v>38</v>
      </c>
      <c r="H93">
        <v>92</v>
      </c>
      <c r="I93">
        <f>COUNTIF(B:B,"=92")</f>
        <v>0</v>
      </c>
    </row>
    <row r="94" spans="1:9" x14ac:dyDescent="0.2">
      <c r="A94" s="1">
        <v>36472</v>
      </c>
      <c r="B94">
        <v>30</v>
      </c>
      <c r="C94">
        <v>2</v>
      </c>
      <c r="D94" t="s">
        <v>86</v>
      </c>
      <c r="E94">
        <v>196</v>
      </c>
      <c r="F94">
        <v>54</v>
      </c>
      <c r="H94">
        <v>93</v>
      </c>
      <c r="I94">
        <f>COUNTIF(B:B,"=93")</f>
        <v>0</v>
      </c>
    </row>
    <row r="95" spans="1:9" x14ac:dyDescent="0.2">
      <c r="A95" s="1">
        <v>36472</v>
      </c>
      <c r="B95">
        <v>30</v>
      </c>
      <c r="C95">
        <v>2</v>
      </c>
      <c r="D95" t="s">
        <v>86</v>
      </c>
      <c r="E95">
        <v>172</v>
      </c>
      <c r="F95">
        <v>42</v>
      </c>
      <c r="H95">
        <v>94</v>
      </c>
      <c r="I95">
        <f>COUNTIF(B:B,"=94")</f>
        <v>0</v>
      </c>
    </row>
    <row r="96" spans="1:9" x14ac:dyDescent="0.2">
      <c r="A96" s="1">
        <v>36472</v>
      </c>
      <c r="B96">
        <v>30</v>
      </c>
      <c r="C96">
        <v>2</v>
      </c>
      <c r="D96" t="s">
        <v>86</v>
      </c>
      <c r="E96">
        <v>196</v>
      </c>
      <c r="F96">
        <v>59</v>
      </c>
      <c r="H96">
        <v>95</v>
      </c>
      <c r="I96">
        <f>COUNTIF(B:B,"=95")</f>
        <v>0</v>
      </c>
    </row>
    <row r="97" spans="1:9" x14ac:dyDescent="0.2">
      <c r="A97" s="1">
        <v>36472</v>
      </c>
      <c r="B97">
        <v>30</v>
      </c>
      <c r="C97">
        <v>2</v>
      </c>
      <c r="D97" t="s">
        <v>86</v>
      </c>
      <c r="E97">
        <v>172</v>
      </c>
      <c r="F97">
        <v>44</v>
      </c>
      <c r="H97">
        <v>96</v>
      </c>
      <c r="I97">
        <f>COUNTIF(B:B,"=96")</f>
        <v>0</v>
      </c>
    </row>
    <row r="98" spans="1:9" x14ac:dyDescent="0.2">
      <c r="A98" s="1">
        <v>36472</v>
      </c>
      <c r="B98">
        <v>30</v>
      </c>
      <c r="C98">
        <v>2</v>
      </c>
      <c r="D98" t="s">
        <v>86</v>
      </c>
      <c r="E98">
        <v>176</v>
      </c>
      <c r="F98">
        <v>39</v>
      </c>
    </row>
    <row r="99" spans="1:9" x14ac:dyDescent="0.2">
      <c r="A99" s="1">
        <v>36472</v>
      </c>
      <c r="B99">
        <v>32</v>
      </c>
      <c r="C99">
        <v>2</v>
      </c>
      <c r="D99" t="s">
        <v>86</v>
      </c>
      <c r="E99">
        <v>111</v>
      </c>
      <c r="F99">
        <v>9</v>
      </c>
    </row>
    <row r="100" spans="1:9" x14ac:dyDescent="0.2">
      <c r="A100" s="1">
        <v>36472</v>
      </c>
      <c r="B100">
        <v>32</v>
      </c>
      <c r="C100">
        <v>2</v>
      </c>
      <c r="D100" t="s">
        <v>86</v>
      </c>
      <c r="E100">
        <v>113</v>
      </c>
      <c r="F100">
        <v>11</v>
      </c>
    </row>
    <row r="101" spans="1:9" x14ac:dyDescent="0.2">
      <c r="A101" s="1">
        <v>36472</v>
      </c>
      <c r="B101">
        <v>32</v>
      </c>
      <c r="C101">
        <v>2</v>
      </c>
      <c r="D101" t="s">
        <v>86</v>
      </c>
      <c r="E101">
        <v>121</v>
      </c>
      <c r="F101">
        <v>12</v>
      </c>
    </row>
    <row r="102" spans="1:9" x14ac:dyDescent="0.2">
      <c r="A102" s="1">
        <v>36472</v>
      </c>
      <c r="B102">
        <v>32</v>
      </c>
      <c r="C102">
        <v>2</v>
      </c>
      <c r="D102" t="s">
        <v>86</v>
      </c>
      <c r="E102">
        <v>154</v>
      </c>
      <c r="F102">
        <v>28</v>
      </c>
    </row>
    <row r="103" spans="1:9" x14ac:dyDescent="0.2">
      <c r="A103" s="1">
        <v>36472</v>
      </c>
      <c r="B103">
        <v>32</v>
      </c>
      <c r="C103">
        <v>2</v>
      </c>
      <c r="D103" t="s">
        <v>86</v>
      </c>
      <c r="E103">
        <v>147</v>
      </c>
      <c r="F103">
        <v>26</v>
      </c>
    </row>
    <row r="104" spans="1:9" x14ac:dyDescent="0.2">
      <c r="A104" s="1">
        <v>36472</v>
      </c>
      <c r="B104">
        <v>32</v>
      </c>
      <c r="C104">
        <v>2</v>
      </c>
      <c r="D104" t="s">
        <v>86</v>
      </c>
      <c r="E104">
        <v>144</v>
      </c>
      <c r="F104">
        <v>19</v>
      </c>
    </row>
    <row r="105" spans="1:9" x14ac:dyDescent="0.2">
      <c r="A105" s="1">
        <v>36472</v>
      </c>
      <c r="B105">
        <v>32</v>
      </c>
      <c r="C105">
        <v>2</v>
      </c>
      <c r="D105" t="s">
        <v>86</v>
      </c>
      <c r="E105">
        <v>135</v>
      </c>
      <c r="F105">
        <v>16</v>
      </c>
    </row>
    <row r="106" spans="1:9" x14ac:dyDescent="0.2">
      <c r="A106" s="1">
        <v>36472</v>
      </c>
      <c r="B106">
        <v>32</v>
      </c>
      <c r="C106">
        <v>2</v>
      </c>
      <c r="D106" t="s">
        <v>86</v>
      </c>
      <c r="E106">
        <v>144</v>
      </c>
      <c r="F106">
        <v>20</v>
      </c>
    </row>
    <row r="107" spans="1:9" x14ac:dyDescent="0.2">
      <c r="A107" s="1">
        <v>36472</v>
      </c>
      <c r="B107">
        <v>32</v>
      </c>
      <c r="C107">
        <v>2</v>
      </c>
      <c r="D107" t="s">
        <v>86</v>
      </c>
      <c r="E107">
        <v>140</v>
      </c>
      <c r="F107">
        <v>17</v>
      </c>
    </row>
    <row r="108" spans="1:9" x14ac:dyDescent="0.2">
      <c r="A108" s="1">
        <v>36473</v>
      </c>
      <c r="B108">
        <v>33</v>
      </c>
      <c r="C108">
        <v>2</v>
      </c>
      <c r="D108" t="s">
        <v>86</v>
      </c>
      <c r="E108">
        <v>146</v>
      </c>
      <c r="F108">
        <v>25</v>
      </c>
    </row>
    <row r="109" spans="1:9" x14ac:dyDescent="0.2">
      <c r="A109" s="1">
        <v>36473</v>
      </c>
      <c r="B109">
        <v>33</v>
      </c>
      <c r="C109">
        <v>2</v>
      </c>
      <c r="D109" t="s">
        <v>86</v>
      </c>
      <c r="E109">
        <v>136</v>
      </c>
      <c r="F109">
        <v>20</v>
      </c>
    </row>
    <row r="110" spans="1:9" x14ac:dyDescent="0.2">
      <c r="A110" s="1">
        <v>36473</v>
      </c>
      <c r="B110">
        <v>33</v>
      </c>
      <c r="C110">
        <v>2</v>
      </c>
      <c r="D110" t="s">
        <v>86</v>
      </c>
      <c r="E110">
        <v>139</v>
      </c>
      <c r="F110">
        <v>20</v>
      </c>
    </row>
    <row r="111" spans="1:9" x14ac:dyDescent="0.2">
      <c r="A111" s="1">
        <v>36473</v>
      </c>
      <c r="B111">
        <v>33</v>
      </c>
      <c r="C111">
        <v>2</v>
      </c>
      <c r="D111" t="s">
        <v>86</v>
      </c>
      <c r="E111">
        <v>144</v>
      </c>
      <c r="F111">
        <v>21</v>
      </c>
    </row>
    <row r="112" spans="1:9" x14ac:dyDescent="0.2">
      <c r="A112" s="1">
        <v>36473</v>
      </c>
      <c r="B112">
        <v>33</v>
      </c>
      <c r="C112">
        <v>2</v>
      </c>
      <c r="D112" t="s">
        <v>86</v>
      </c>
      <c r="E112">
        <v>143</v>
      </c>
      <c r="F112">
        <v>20</v>
      </c>
    </row>
    <row r="113" spans="1:6" x14ac:dyDescent="0.2">
      <c r="A113" s="1">
        <v>36473</v>
      </c>
      <c r="B113">
        <v>33</v>
      </c>
      <c r="C113">
        <v>2</v>
      </c>
      <c r="D113" t="s">
        <v>86</v>
      </c>
      <c r="E113">
        <v>136</v>
      </c>
      <c r="F113">
        <v>18</v>
      </c>
    </row>
    <row r="114" spans="1:6" x14ac:dyDescent="0.2">
      <c r="A114" s="1">
        <v>36473</v>
      </c>
      <c r="B114">
        <v>33</v>
      </c>
      <c r="C114">
        <v>2</v>
      </c>
      <c r="D114" t="s">
        <v>86</v>
      </c>
      <c r="E114">
        <v>150</v>
      </c>
      <c r="F114">
        <v>23</v>
      </c>
    </row>
    <row r="115" spans="1:6" x14ac:dyDescent="0.2">
      <c r="A115" s="1">
        <v>36473</v>
      </c>
      <c r="B115">
        <v>33</v>
      </c>
      <c r="C115">
        <v>2</v>
      </c>
      <c r="D115" t="s">
        <v>86</v>
      </c>
      <c r="E115">
        <v>152</v>
      </c>
      <c r="F115">
        <v>20</v>
      </c>
    </row>
    <row r="116" spans="1:6" x14ac:dyDescent="0.2">
      <c r="A116" s="1">
        <v>36473</v>
      </c>
      <c r="B116">
        <v>33</v>
      </c>
      <c r="C116">
        <v>2</v>
      </c>
      <c r="D116" t="s">
        <v>86</v>
      </c>
      <c r="E116">
        <v>133</v>
      </c>
      <c r="F116">
        <v>16</v>
      </c>
    </row>
    <row r="117" spans="1:6" x14ac:dyDescent="0.2">
      <c r="A117" s="1">
        <v>36473</v>
      </c>
      <c r="B117">
        <v>33</v>
      </c>
      <c r="C117">
        <v>2</v>
      </c>
      <c r="D117" t="s">
        <v>86</v>
      </c>
      <c r="E117">
        <v>135</v>
      </c>
      <c r="F117">
        <v>17</v>
      </c>
    </row>
    <row r="118" spans="1:6" x14ac:dyDescent="0.2">
      <c r="A118" s="1">
        <v>36473</v>
      </c>
      <c r="B118">
        <v>33</v>
      </c>
      <c r="C118">
        <v>2</v>
      </c>
      <c r="D118" t="s">
        <v>86</v>
      </c>
      <c r="E118">
        <v>136</v>
      </c>
      <c r="F118">
        <v>18</v>
      </c>
    </row>
    <row r="119" spans="1:6" x14ac:dyDescent="0.2">
      <c r="A119" s="1">
        <v>36473</v>
      </c>
      <c r="B119">
        <v>33</v>
      </c>
      <c r="C119">
        <v>2</v>
      </c>
      <c r="D119" t="s">
        <v>86</v>
      </c>
      <c r="E119">
        <v>125</v>
      </c>
      <c r="F119">
        <v>18</v>
      </c>
    </row>
    <row r="120" spans="1:6" x14ac:dyDescent="0.2">
      <c r="A120" s="1">
        <v>36473</v>
      </c>
      <c r="B120">
        <v>33</v>
      </c>
      <c r="C120">
        <v>2</v>
      </c>
      <c r="D120" t="s">
        <v>86</v>
      </c>
      <c r="E120">
        <v>126</v>
      </c>
      <c r="F120">
        <v>12</v>
      </c>
    </row>
    <row r="121" spans="1:6" x14ac:dyDescent="0.2">
      <c r="A121" s="1">
        <v>36473</v>
      </c>
      <c r="B121">
        <v>33</v>
      </c>
      <c r="C121">
        <v>2</v>
      </c>
      <c r="D121" t="s">
        <v>86</v>
      </c>
      <c r="E121">
        <v>135</v>
      </c>
      <c r="F121">
        <v>17</v>
      </c>
    </row>
    <row r="122" spans="1:6" x14ac:dyDescent="0.2">
      <c r="A122" s="1">
        <v>36473</v>
      </c>
      <c r="B122">
        <v>33</v>
      </c>
      <c r="C122">
        <v>2</v>
      </c>
      <c r="D122" t="s">
        <v>86</v>
      </c>
      <c r="E122">
        <v>116</v>
      </c>
      <c r="F122">
        <v>111</v>
      </c>
    </row>
    <row r="123" spans="1:6" x14ac:dyDescent="0.2">
      <c r="A123" s="1">
        <v>36473</v>
      </c>
      <c r="B123">
        <v>33</v>
      </c>
      <c r="C123">
        <v>2</v>
      </c>
      <c r="D123" t="s">
        <v>86</v>
      </c>
      <c r="E123">
        <v>116</v>
      </c>
      <c r="F123">
        <v>11</v>
      </c>
    </row>
    <row r="124" spans="1:6" x14ac:dyDescent="0.2">
      <c r="A124" s="1">
        <v>36473</v>
      </c>
      <c r="B124">
        <v>33</v>
      </c>
      <c r="C124">
        <v>2</v>
      </c>
      <c r="D124" t="s">
        <v>86</v>
      </c>
      <c r="E124">
        <v>105</v>
      </c>
      <c r="F124">
        <v>7</v>
      </c>
    </row>
    <row r="125" spans="1:6" x14ac:dyDescent="0.2">
      <c r="A125" s="1">
        <v>36473</v>
      </c>
      <c r="B125">
        <v>34</v>
      </c>
      <c r="C125">
        <v>2</v>
      </c>
      <c r="D125" t="s">
        <v>86</v>
      </c>
      <c r="E125">
        <v>163</v>
      </c>
      <c r="F125">
        <v>36</v>
      </c>
    </row>
    <row r="126" spans="1:6" x14ac:dyDescent="0.2">
      <c r="A126" s="1">
        <v>36473</v>
      </c>
      <c r="B126">
        <v>34</v>
      </c>
      <c r="C126">
        <v>2</v>
      </c>
      <c r="D126" t="s">
        <v>86</v>
      </c>
      <c r="E126">
        <v>183</v>
      </c>
      <c r="F126">
        <v>52</v>
      </c>
    </row>
    <row r="127" spans="1:6" x14ac:dyDescent="0.2">
      <c r="A127" s="1">
        <v>36473</v>
      </c>
      <c r="B127">
        <v>34</v>
      </c>
      <c r="C127">
        <v>2</v>
      </c>
      <c r="D127" t="s">
        <v>86</v>
      </c>
      <c r="E127">
        <v>180</v>
      </c>
      <c r="F127">
        <v>51</v>
      </c>
    </row>
    <row r="128" spans="1:6" x14ac:dyDescent="0.2">
      <c r="A128" s="1">
        <v>36473</v>
      </c>
      <c r="B128">
        <v>34</v>
      </c>
      <c r="C128">
        <v>2</v>
      </c>
      <c r="D128" t="s">
        <v>86</v>
      </c>
      <c r="E128">
        <v>170</v>
      </c>
      <c r="F128">
        <v>39</v>
      </c>
    </row>
    <row r="129" spans="1:6" x14ac:dyDescent="0.2">
      <c r="A129" s="1">
        <v>36473</v>
      </c>
      <c r="B129">
        <v>35</v>
      </c>
      <c r="C129">
        <v>2</v>
      </c>
      <c r="D129" t="s">
        <v>86</v>
      </c>
      <c r="E129">
        <v>105</v>
      </c>
      <c r="F129">
        <v>7</v>
      </c>
    </row>
    <row r="130" spans="1:6" x14ac:dyDescent="0.2">
      <c r="A130" s="1">
        <v>36473</v>
      </c>
      <c r="B130">
        <v>35</v>
      </c>
      <c r="C130">
        <v>2</v>
      </c>
      <c r="D130" t="s">
        <v>86</v>
      </c>
      <c r="E130">
        <v>105</v>
      </c>
      <c r="F130">
        <v>7</v>
      </c>
    </row>
    <row r="131" spans="1:6" x14ac:dyDescent="0.2">
      <c r="A131" s="1">
        <v>36473</v>
      </c>
      <c r="B131">
        <v>35</v>
      </c>
      <c r="C131">
        <v>2</v>
      </c>
      <c r="D131" t="s">
        <v>86</v>
      </c>
      <c r="E131">
        <v>132</v>
      </c>
      <c r="F131">
        <v>17</v>
      </c>
    </row>
    <row r="132" spans="1:6" x14ac:dyDescent="0.2">
      <c r="A132" s="1">
        <v>36473</v>
      </c>
      <c r="B132">
        <v>35</v>
      </c>
      <c r="C132">
        <v>2</v>
      </c>
      <c r="D132" t="s">
        <v>86</v>
      </c>
      <c r="E132">
        <v>138</v>
      </c>
      <c r="F132">
        <v>16</v>
      </c>
    </row>
    <row r="133" spans="1:6" x14ac:dyDescent="0.2">
      <c r="A133" s="1">
        <v>36474</v>
      </c>
      <c r="B133">
        <v>36</v>
      </c>
      <c r="C133">
        <v>1</v>
      </c>
      <c r="D133" t="s">
        <v>86</v>
      </c>
      <c r="E133">
        <v>142</v>
      </c>
      <c r="F133">
        <v>15</v>
      </c>
    </row>
    <row r="134" spans="1:6" x14ac:dyDescent="0.2">
      <c r="A134" s="1">
        <v>36474</v>
      </c>
      <c r="B134">
        <v>36</v>
      </c>
      <c r="C134">
        <v>1</v>
      </c>
      <c r="D134" t="s">
        <v>86</v>
      </c>
      <c r="E134">
        <v>135</v>
      </c>
      <c r="F134">
        <v>12</v>
      </c>
    </row>
    <row r="135" spans="1:6" x14ac:dyDescent="0.2">
      <c r="A135" s="1">
        <v>36474</v>
      </c>
      <c r="B135">
        <v>36</v>
      </c>
      <c r="C135">
        <v>1</v>
      </c>
      <c r="D135" t="s">
        <v>86</v>
      </c>
      <c r="E135">
        <v>186</v>
      </c>
      <c r="F135">
        <v>46</v>
      </c>
    </row>
    <row r="136" spans="1:6" x14ac:dyDescent="0.2">
      <c r="A136" s="1">
        <v>36474</v>
      </c>
      <c r="B136">
        <v>37</v>
      </c>
      <c r="C136">
        <v>1</v>
      </c>
      <c r="D136" t="s">
        <v>86</v>
      </c>
      <c r="E136">
        <v>148</v>
      </c>
      <c r="F136">
        <v>25</v>
      </c>
    </row>
    <row r="137" spans="1:6" x14ac:dyDescent="0.2">
      <c r="A137" s="1">
        <v>36474</v>
      </c>
      <c r="B137">
        <v>37</v>
      </c>
      <c r="C137">
        <v>1</v>
      </c>
      <c r="D137" t="s">
        <v>86</v>
      </c>
      <c r="E137">
        <v>102</v>
      </c>
      <c r="F137">
        <v>6</v>
      </c>
    </row>
    <row r="138" spans="1:6" x14ac:dyDescent="0.2">
      <c r="A138" s="1">
        <v>36474</v>
      </c>
      <c r="B138">
        <v>37</v>
      </c>
      <c r="C138">
        <v>1</v>
      </c>
      <c r="D138" t="s">
        <v>86</v>
      </c>
      <c r="E138">
        <v>105</v>
      </c>
      <c r="F138">
        <v>7</v>
      </c>
    </row>
    <row r="139" spans="1:6" x14ac:dyDescent="0.2">
      <c r="A139" s="1">
        <v>36474</v>
      </c>
      <c r="B139">
        <v>37</v>
      </c>
      <c r="C139">
        <v>1</v>
      </c>
      <c r="D139" t="s">
        <v>86</v>
      </c>
      <c r="E139">
        <v>117</v>
      </c>
      <c r="F139">
        <v>8</v>
      </c>
    </row>
    <row r="140" spans="1:6" x14ac:dyDescent="0.2">
      <c r="A140" s="1">
        <v>36474</v>
      </c>
      <c r="B140">
        <v>37</v>
      </c>
      <c r="C140">
        <v>1</v>
      </c>
      <c r="D140" t="s">
        <v>86</v>
      </c>
      <c r="E140">
        <v>105</v>
      </c>
      <c r="F140">
        <v>8</v>
      </c>
    </row>
    <row r="141" spans="1:6" x14ac:dyDescent="0.2">
      <c r="A141" s="1">
        <v>36474</v>
      </c>
      <c r="B141">
        <v>38</v>
      </c>
      <c r="C141">
        <v>1</v>
      </c>
      <c r="D141" t="s">
        <v>86</v>
      </c>
      <c r="E141">
        <v>154</v>
      </c>
      <c r="F141">
        <v>39</v>
      </c>
    </row>
    <row r="142" spans="1:6" x14ac:dyDescent="0.2">
      <c r="A142" s="1">
        <v>36474</v>
      </c>
      <c r="B142">
        <v>38</v>
      </c>
      <c r="C142">
        <v>1</v>
      </c>
      <c r="D142" t="s">
        <v>86</v>
      </c>
      <c r="E142">
        <v>133</v>
      </c>
      <c r="F142">
        <v>21</v>
      </c>
    </row>
    <row r="143" spans="1:6" x14ac:dyDescent="0.2">
      <c r="A143" s="1">
        <v>36474</v>
      </c>
      <c r="B143">
        <v>38</v>
      </c>
      <c r="C143">
        <v>1</v>
      </c>
      <c r="D143" t="s">
        <v>86</v>
      </c>
      <c r="E143">
        <v>144</v>
      </c>
      <c r="F143">
        <v>30</v>
      </c>
    </row>
    <row r="144" spans="1:6" x14ac:dyDescent="0.2">
      <c r="A144" s="1">
        <v>36474</v>
      </c>
      <c r="B144">
        <v>39</v>
      </c>
      <c r="C144">
        <v>1</v>
      </c>
      <c r="D144" t="s">
        <v>86</v>
      </c>
      <c r="E144">
        <v>0</v>
      </c>
      <c r="F144">
        <v>0</v>
      </c>
    </row>
    <row r="145" spans="1:6" x14ac:dyDescent="0.2">
      <c r="A145" s="1">
        <v>36476</v>
      </c>
      <c r="B145">
        <v>41</v>
      </c>
      <c r="C145">
        <v>2</v>
      </c>
      <c r="D145" t="s">
        <v>86</v>
      </c>
      <c r="E145">
        <v>144</v>
      </c>
      <c r="F145">
        <v>21</v>
      </c>
    </row>
    <row r="146" spans="1:6" x14ac:dyDescent="0.2">
      <c r="A146" s="1">
        <v>36476</v>
      </c>
      <c r="B146">
        <v>41</v>
      </c>
      <c r="C146">
        <v>2</v>
      </c>
      <c r="D146" t="s">
        <v>86</v>
      </c>
      <c r="E146">
        <v>158</v>
      </c>
      <c r="F146">
        <v>34</v>
      </c>
    </row>
    <row r="147" spans="1:6" x14ac:dyDescent="0.2">
      <c r="A147" s="1">
        <v>36476</v>
      </c>
      <c r="B147">
        <v>41</v>
      </c>
      <c r="C147">
        <v>2</v>
      </c>
      <c r="D147" t="s">
        <v>86</v>
      </c>
      <c r="E147">
        <v>158</v>
      </c>
      <c r="F147">
        <v>29</v>
      </c>
    </row>
    <row r="148" spans="1:6" x14ac:dyDescent="0.2">
      <c r="A148" s="1">
        <v>36476</v>
      </c>
      <c r="B148">
        <v>41</v>
      </c>
      <c r="C148">
        <v>2</v>
      </c>
      <c r="D148" t="s">
        <v>86</v>
      </c>
      <c r="E148">
        <v>165</v>
      </c>
      <c r="F148">
        <v>35</v>
      </c>
    </row>
    <row r="149" spans="1:6" x14ac:dyDescent="0.2">
      <c r="A149" s="1">
        <v>36476</v>
      </c>
      <c r="B149">
        <v>41</v>
      </c>
      <c r="C149">
        <v>2</v>
      </c>
      <c r="D149" t="s">
        <v>86</v>
      </c>
      <c r="E149">
        <v>150</v>
      </c>
      <c r="F149">
        <v>33</v>
      </c>
    </row>
    <row r="150" spans="1:6" x14ac:dyDescent="0.2">
      <c r="A150" s="1">
        <v>36476</v>
      </c>
      <c r="B150">
        <v>42</v>
      </c>
      <c r="C150">
        <v>2</v>
      </c>
      <c r="D150" t="s">
        <v>86</v>
      </c>
      <c r="E150">
        <v>140</v>
      </c>
      <c r="F150">
        <v>19</v>
      </c>
    </row>
    <row r="151" spans="1:6" x14ac:dyDescent="0.2">
      <c r="A151" s="1">
        <v>36476</v>
      </c>
      <c r="B151">
        <v>42</v>
      </c>
      <c r="C151">
        <v>2</v>
      </c>
      <c r="D151" t="s">
        <v>86</v>
      </c>
      <c r="E151">
        <v>135</v>
      </c>
      <c r="F151">
        <v>17</v>
      </c>
    </row>
    <row r="152" spans="1:6" x14ac:dyDescent="0.2">
      <c r="A152" s="1">
        <v>36480</v>
      </c>
      <c r="B152">
        <v>44</v>
      </c>
      <c r="C152">
        <v>2</v>
      </c>
      <c r="D152" t="s">
        <v>86</v>
      </c>
      <c r="E152">
        <v>110</v>
      </c>
      <c r="F152">
        <v>7</v>
      </c>
    </row>
    <row r="153" spans="1:6" x14ac:dyDescent="0.2">
      <c r="A153" s="1">
        <v>36480</v>
      </c>
      <c r="B153">
        <v>44</v>
      </c>
      <c r="C153">
        <v>2</v>
      </c>
      <c r="D153" t="s">
        <v>86</v>
      </c>
      <c r="E153">
        <v>173</v>
      </c>
      <c r="F153">
        <v>43</v>
      </c>
    </row>
    <row r="154" spans="1:6" x14ac:dyDescent="0.2">
      <c r="A154" s="1">
        <v>36480</v>
      </c>
      <c r="B154">
        <v>45</v>
      </c>
      <c r="C154">
        <v>2</v>
      </c>
      <c r="D154" t="s">
        <v>86</v>
      </c>
      <c r="E154">
        <v>143</v>
      </c>
      <c r="F154">
        <v>18</v>
      </c>
    </row>
    <row r="155" spans="1:6" x14ac:dyDescent="0.2">
      <c r="A155" s="1">
        <v>36474</v>
      </c>
      <c r="B155">
        <v>46</v>
      </c>
      <c r="C155">
        <v>4</v>
      </c>
      <c r="D155" t="s">
        <v>86</v>
      </c>
      <c r="E155">
        <v>132</v>
      </c>
      <c r="F155">
        <v>0</v>
      </c>
    </row>
    <row r="156" spans="1:6" x14ac:dyDescent="0.2">
      <c r="A156" s="1">
        <v>36474</v>
      </c>
      <c r="B156">
        <v>46</v>
      </c>
      <c r="C156">
        <v>4</v>
      </c>
      <c r="D156" t="s">
        <v>86</v>
      </c>
      <c r="E156">
        <v>110</v>
      </c>
      <c r="F156">
        <v>0</v>
      </c>
    </row>
    <row r="157" spans="1:6" x14ac:dyDescent="0.2">
      <c r="A157" s="1">
        <v>36474</v>
      </c>
      <c r="B157">
        <v>46</v>
      </c>
      <c r="C157">
        <v>4</v>
      </c>
      <c r="D157" t="s">
        <v>86</v>
      </c>
      <c r="E157">
        <v>117</v>
      </c>
      <c r="F157">
        <v>0</v>
      </c>
    </row>
    <row r="158" spans="1:6" x14ac:dyDescent="0.2">
      <c r="A158" s="1">
        <v>36474</v>
      </c>
      <c r="B158">
        <v>46</v>
      </c>
      <c r="C158">
        <v>4</v>
      </c>
      <c r="D158" t="s">
        <v>86</v>
      </c>
      <c r="E158">
        <v>110</v>
      </c>
      <c r="F158">
        <v>0</v>
      </c>
    </row>
    <row r="159" spans="1:6" x14ac:dyDescent="0.2">
      <c r="A159" s="1">
        <v>36474</v>
      </c>
      <c r="B159">
        <v>46</v>
      </c>
      <c r="C159">
        <v>4</v>
      </c>
      <c r="D159" t="s">
        <v>86</v>
      </c>
      <c r="E159">
        <v>107</v>
      </c>
      <c r="F159">
        <v>0</v>
      </c>
    </row>
    <row r="160" spans="1:6" x14ac:dyDescent="0.2">
      <c r="A160" s="1">
        <v>36474</v>
      </c>
      <c r="B160">
        <v>46</v>
      </c>
      <c r="C160">
        <v>4</v>
      </c>
      <c r="D160" t="s">
        <v>86</v>
      </c>
      <c r="E160">
        <v>116</v>
      </c>
      <c r="F160">
        <v>0</v>
      </c>
    </row>
    <row r="161" spans="1:6" x14ac:dyDescent="0.2">
      <c r="A161" s="1">
        <v>36474</v>
      </c>
      <c r="B161">
        <v>46</v>
      </c>
      <c r="C161">
        <v>4</v>
      </c>
      <c r="D161" t="s">
        <v>86</v>
      </c>
      <c r="E161">
        <v>115</v>
      </c>
      <c r="F161">
        <v>0</v>
      </c>
    </row>
    <row r="162" spans="1:6" x14ac:dyDescent="0.2">
      <c r="A162" s="1">
        <v>36474</v>
      </c>
      <c r="B162">
        <v>48</v>
      </c>
      <c r="C162">
        <v>4</v>
      </c>
      <c r="D162" t="s">
        <v>86</v>
      </c>
      <c r="E162">
        <v>136</v>
      </c>
      <c r="F162">
        <v>0</v>
      </c>
    </row>
    <row r="163" spans="1:6" x14ac:dyDescent="0.2">
      <c r="A163" s="1"/>
    </row>
    <row r="164" spans="1:6" x14ac:dyDescent="0.2">
      <c r="A164" s="1"/>
    </row>
    <row r="165" spans="1:6" x14ac:dyDescent="0.2">
      <c r="A165" s="1"/>
    </row>
    <row r="166" spans="1:6" x14ac:dyDescent="0.2">
      <c r="A166" s="1"/>
    </row>
    <row r="167" spans="1:6" x14ac:dyDescent="0.2">
      <c r="A167" s="1"/>
    </row>
    <row r="168" spans="1:6" x14ac:dyDescent="0.2">
      <c r="A168" s="1"/>
    </row>
    <row r="169" spans="1:6" x14ac:dyDescent="0.2">
      <c r="A169" s="1"/>
    </row>
    <row r="170" spans="1:6" x14ac:dyDescent="0.2">
      <c r="A170" s="1"/>
    </row>
    <row r="171" spans="1:6" x14ac:dyDescent="0.2">
      <c r="A171" s="1"/>
    </row>
    <row r="172" spans="1:6" x14ac:dyDescent="0.2">
      <c r="A172" s="1"/>
    </row>
    <row r="173" spans="1:6" x14ac:dyDescent="0.2">
      <c r="A173" s="1"/>
    </row>
    <row r="174" spans="1:6" x14ac:dyDescent="0.2">
      <c r="A174" s="1"/>
    </row>
    <row r="175" spans="1:6" x14ac:dyDescent="0.2">
      <c r="A175" s="1"/>
    </row>
    <row r="176" spans="1:6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</sheetData>
  <sortState ref="K21:K46">
    <sortCondition ref="K21"/>
  </sortState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1"/>
  <sheetViews>
    <sheetView workbookViewId="0">
      <selection activeCell="R27" sqref="R27"/>
    </sheetView>
  </sheetViews>
  <sheetFormatPr defaultRowHeight="12.75" x14ac:dyDescent="0.2"/>
  <cols>
    <col min="2" max="2" width="5.140625" customWidth="1"/>
    <col min="3" max="3" width="4.5703125" customWidth="1"/>
    <col min="4" max="4" width="7.5703125" customWidth="1"/>
    <col min="5" max="5" width="6.28515625" customWidth="1"/>
    <col min="6" max="6" width="6.7109375" customWidth="1"/>
    <col min="7" max="7" width="1.85546875" customWidth="1"/>
    <col min="8" max="8" width="4.5703125" customWidth="1"/>
    <col min="9" max="9" width="4.28515625" customWidth="1"/>
    <col min="10" max="10" width="8.140625" customWidth="1"/>
    <col min="256" max="256" width="5.140625" customWidth="1"/>
    <col min="257" max="257" width="4.5703125" customWidth="1"/>
    <col min="258" max="258" width="6.85546875" customWidth="1"/>
    <col min="259" max="259" width="5.140625" customWidth="1"/>
    <col min="260" max="260" width="7.5703125" customWidth="1"/>
    <col min="261" max="261" width="6.28515625" customWidth="1"/>
    <col min="262" max="262" width="6.7109375" customWidth="1"/>
    <col min="263" max="263" width="8" customWidth="1"/>
    <col min="264" max="264" width="5.42578125" customWidth="1"/>
    <col min="265" max="265" width="4.28515625" customWidth="1"/>
    <col min="266" max="266" width="8.140625" customWidth="1"/>
    <col min="512" max="512" width="5.140625" customWidth="1"/>
    <col min="513" max="513" width="4.5703125" customWidth="1"/>
    <col min="514" max="514" width="6.85546875" customWidth="1"/>
    <col min="515" max="515" width="5.140625" customWidth="1"/>
    <col min="516" max="516" width="7.5703125" customWidth="1"/>
    <col min="517" max="517" width="6.28515625" customWidth="1"/>
    <col min="518" max="518" width="6.7109375" customWidth="1"/>
    <col min="519" max="519" width="8" customWidth="1"/>
    <col min="520" max="520" width="5.42578125" customWidth="1"/>
    <col min="521" max="521" width="4.28515625" customWidth="1"/>
    <col min="522" max="522" width="8.140625" customWidth="1"/>
    <col min="768" max="768" width="5.140625" customWidth="1"/>
    <col min="769" max="769" width="4.5703125" customWidth="1"/>
    <col min="770" max="770" width="6.85546875" customWidth="1"/>
    <col min="771" max="771" width="5.140625" customWidth="1"/>
    <col min="772" max="772" width="7.5703125" customWidth="1"/>
    <col min="773" max="773" width="6.28515625" customWidth="1"/>
    <col min="774" max="774" width="6.7109375" customWidth="1"/>
    <col min="775" max="775" width="8" customWidth="1"/>
    <col min="776" max="776" width="5.42578125" customWidth="1"/>
    <col min="777" max="777" width="4.28515625" customWidth="1"/>
    <col min="778" max="778" width="8.140625" customWidth="1"/>
    <col min="1024" max="1024" width="5.140625" customWidth="1"/>
    <col min="1025" max="1025" width="4.5703125" customWidth="1"/>
    <col min="1026" max="1026" width="6.85546875" customWidth="1"/>
    <col min="1027" max="1027" width="5.140625" customWidth="1"/>
    <col min="1028" max="1028" width="7.5703125" customWidth="1"/>
    <col min="1029" max="1029" width="6.28515625" customWidth="1"/>
    <col min="1030" max="1030" width="6.7109375" customWidth="1"/>
    <col min="1031" max="1031" width="8" customWidth="1"/>
    <col min="1032" max="1032" width="5.42578125" customWidth="1"/>
    <col min="1033" max="1033" width="4.28515625" customWidth="1"/>
    <col min="1034" max="1034" width="8.140625" customWidth="1"/>
    <col min="1280" max="1280" width="5.140625" customWidth="1"/>
    <col min="1281" max="1281" width="4.5703125" customWidth="1"/>
    <col min="1282" max="1282" width="6.85546875" customWidth="1"/>
    <col min="1283" max="1283" width="5.140625" customWidth="1"/>
    <col min="1284" max="1284" width="7.5703125" customWidth="1"/>
    <col min="1285" max="1285" width="6.28515625" customWidth="1"/>
    <col min="1286" max="1286" width="6.7109375" customWidth="1"/>
    <col min="1287" max="1287" width="8" customWidth="1"/>
    <col min="1288" max="1288" width="5.42578125" customWidth="1"/>
    <col min="1289" max="1289" width="4.28515625" customWidth="1"/>
    <col min="1290" max="1290" width="8.140625" customWidth="1"/>
    <col min="1536" max="1536" width="5.140625" customWidth="1"/>
    <col min="1537" max="1537" width="4.5703125" customWidth="1"/>
    <col min="1538" max="1538" width="6.85546875" customWidth="1"/>
    <col min="1539" max="1539" width="5.140625" customWidth="1"/>
    <col min="1540" max="1540" width="7.5703125" customWidth="1"/>
    <col min="1541" max="1541" width="6.28515625" customWidth="1"/>
    <col min="1542" max="1542" width="6.7109375" customWidth="1"/>
    <col min="1543" max="1543" width="8" customWidth="1"/>
    <col min="1544" max="1544" width="5.42578125" customWidth="1"/>
    <col min="1545" max="1545" width="4.28515625" customWidth="1"/>
    <col min="1546" max="1546" width="8.140625" customWidth="1"/>
    <col min="1792" max="1792" width="5.140625" customWidth="1"/>
    <col min="1793" max="1793" width="4.5703125" customWidth="1"/>
    <col min="1794" max="1794" width="6.85546875" customWidth="1"/>
    <col min="1795" max="1795" width="5.140625" customWidth="1"/>
    <col min="1796" max="1796" width="7.5703125" customWidth="1"/>
    <col min="1797" max="1797" width="6.28515625" customWidth="1"/>
    <col min="1798" max="1798" width="6.7109375" customWidth="1"/>
    <col min="1799" max="1799" width="8" customWidth="1"/>
    <col min="1800" max="1800" width="5.42578125" customWidth="1"/>
    <col min="1801" max="1801" width="4.28515625" customWidth="1"/>
    <col min="1802" max="1802" width="8.140625" customWidth="1"/>
    <col min="2048" max="2048" width="5.140625" customWidth="1"/>
    <col min="2049" max="2049" width="4.5703125" customWidth="1"/>
    <col min="2050" max="2050" width="6.85546875" customWidth="1"/>
    <col min="2051" max="2051" width="5.140625" customWidth="1"/>
    <col min="2052" max="2052" width="7.5703125" customWidth="1"/>
    <col min="2053" max="2053" width="6.28515625" customWidth="1"/>
    <col min="2054" max="2054" width="6.7109375" customWidth="1"/>
    <col min="2055" max="2055" width="8" customWidth="1"/>
    <col min="2056" max="2056" width="5.42578125" customWidth="1"/>
    <col min="2057" max="2057" width="4.28515625" customWidth="1"/>
    <col min="2058" max="2058" width="8.140625" customWidth="1"/>
    <col min="2304" max="2304" width="5.140625" customWidth="1"/>
    <col min="2305" max="2305" width="4.5703125" customWidth="1"/>
    <col min="2306" max="2306" width="6.85546875" customWidth="1"/>
    <col min="2307" max="2307" width="5.140625" customWidth="1"/>
    <col min="2308" max="2308" width="7.5703125" customWidth="1"/>
    <col min="2309" max="2309" width="6.28515625" customWidth="1"/>
    <col min="2310" max="2310" width="6.7109375" customWidth="1"/>
    <col min="2311" max="2311" width="8" customWidth="1"/>
    <col min="2312" max="2312" width="5.42578125" customWidth="1"/>
    <col min="2313" max="2313" width="4.28515625" customWidth="1"/>
    <col min="2314" max="2314" width="8.140625" customWidth="1"/>
    <col min="2560" max="2560" width="5.140625" customWidth="1"/>
    <col min="2561" max="2561" width="4.5703125" customWidth="1"/>
    <col min="2562" max="2562" width="6.85546875" customWidth="1"/>
    <col min="2563" max="2563" width="5.140625" customWidth="1"/>
    <col min="2564" max="2564" width="7.5703125" customWidth="1"/>
    <col min="2565" max="2565" width="6.28515625" customWidth="1"/>
    <col min="2566" max="2566" width="6.7109375" customWidth="1"/>
    <col min="2567" max="2567" width="8" customWidth="1"/>
    <col min="2568" max="2568" width="5.42578125" customWidth="1"/>
    <col min="2569" max="2569" width="4.28515625" customWidth="1"/>
    <col min="2570" max="2570" width="8.140625" customWidth="1"/>
    <col min="2816" max="2816" width="5.140625" customWidth="1"/>
    <col min="2817" max="2817" width="4.5703125" customWidth="1"/>
    <col min="2818" max="2818" width="6.85546875" customWidth="1"/>
    <col min="2819" max="2819" width="5.140625" customWidth="1"/>
    <col min="2820" max="2820" width="7.5703125" customWidth="1"/>
    <col min="2821" max="2821" width="6.28515625" customWidth="1"/>
    <col min="2822" max="2822" width="6.7109375" customWidth="1"/>
    <col min="2823" max="2823" width="8" customWidth="1"/>
    <col min="2824" max="2824" width="5.42578125" customWidth="1"/>
    <col min="2825" max="2825" width="4.28515625" customWidth="1"/>
    <col min="2826" max="2826" width="8.140625" customWidth="1"/>
    <col min="3072" max="3072" width="5.140625" customWidth="1"/>
    <col min="3073" max="3073" width="4.5703125" customWidth="1"/>
    <col min="3074" max="3074" width="6.85546875" customWidth="1"/>
    <col min="3075" max="3075" width="5.140625" customWidth="1"/>
    <col min="3076" max="3076" width="7.5703125" customWidth="1"/>
    <col min="3077" max="3077" width="6.28515625" customWidth="1"/>
    <col min="3078" max="3078" width="6.7109375" customWidth="1"/>
    <col min="3079" max="3079" width="8" customWidth="1"/>
    <col min="3080" max="3080" width="5.42578125" customWidth="1"/>
    <col min="3081" max="3081" width="4.28515625" customWidth="1"/>
    <col min="3082" max="3082" width="8.140625" customWidth="1"/>
    <col min="3328" max="3328" width="5.140625" customWidth="1"/>
    <col min="3329" max="3329" width="4.5703125" customWidth="1"/>
    <col min="3330" max="3330" width="6.85546875" customWidth="1"/>
    <col min="3331" max="3331" width="5.140625" customWidth="1"/>
    <col min="3332" max="3332" width="7.5703125" customWidth="1"/>
    <col min="3333" max="3333" width="6.28515625" customWidth="1"/>
    <col min="3334" max="3334" width="6.7109375" customWidth="1"/>
    <col min="3335" max="3335" width="8" customWidth="1"/>
    <col min="3336" max="3336" width="5.42578125" customWidth="1"/>
    <col min="3337" max="3337" width="4.28515625" customWidth="1"/>
    <col min="3338" max="3338" width="8.140625" customWidth="1"/>
    <col min="3584" max="3584" width="5.140625" customWidth="1"/>
    <col min="3585" max="3585" width="4.5703125" customWidth="1"/>
    <col min="3586" max="3586" width="6.85546875" customWidth="1"/>
    <col min="3587" max="3587" width="5.140625" customWidth="1"/>
    <col min="3588" max="3588" width="7.5703125" customWidth="1"/>
    <col min="3589" max="3589" width="6.28515625" customWidth="1"/>
    <col min="3590" max="3590" width="6.7109375" customWidth="1"/>
    <col min="3591" max="3591" width="8" customWidth="1"/>
    <col min="3592" max="3592" width="5.42578125" customWidth="1"/>
    <col min="3593" max="3593" width="4.28515625" customWidth="1"/>
    <col min="3594" max="3594" width="8.140625" customWidth="1"/>
    <col min="3840" max="3840" width="5.140625" customWidth="1"/>
    <col min="3841" max="3841" width="4.5703125" customWidth="1"/>
    <col min="3842" max="3842" width="6.85546875" customWidth="1"/>
    <col min="3843" max="3843" width="5.140625" customWidth="1"/>
    <col min="3844" max="3844" width="7.5703125" customWidth="1"/>
    <col min="3845" max="3845" width="6.28515625" customWidth="1"/>
    <col min="3846" max="3846" width="6.7109375" customWidth="1"/>
    <col min="3847" max="3847" width="8" customWidth="1"/>
    <col min="3848" max="3848" width="5.42578125" customWidth="1"/>
    <col min="3849" max="3849" width="4.28515625" customWidth="1"/>
    <col min="3850" max="3850" width="8.140625" customWidth="1"/>
    <col min="4096" max="4096" width="5.140625" customWidth="1"/>
    <col min="4097" max="4097" width="4.5703125" customWidth="1"/>
    <col min="4098" max="4098" width="6.85546875" customWidth="1"/>
    <col min="4099" max="4099" width="5.140625" customWidth="1"/>
    <col min="4100" max="4100" width="7.5703125" customWidth="1"/>
    <col min="4101" max="4101" width="6.28515625" customWidth="1"/>
    <col min="4102" max="4102" width="6.7109375" customWidth="1"/>
    <col min="4103" max="4103" width="8" customWidth="1"/>
    <col min="4104" max="4104" width="5.42578125" customWidth="1"/>
    <col min="4105" max="4105" width="4.28515625" customWidth="1"/>
    <col min="4106" max="4106" width="8.140625" customWidth="1"/>
    <col min="4352" max="4352" width="5.140625" customWidth="1"/>
    <col min="4353" max="4353" width="4.5703125" customWidth="1"/>
    <col min="4354" max="4354" width="6.85546875" customWidth="1"/>
    <col min="4355" max="4355" width="5.140625" customWidth="1"/>
    <col min="4356" max="4356" width="7.5703125" customWidth="1"/>
    <col min="4357" max="4357" width="6.28515625" customWidth="1"/>
    <col min="4358" max="4358" width="6.7109375" customWidth="1"/>
    <col min="4359" max="4359" width="8" customWidth="1"/>
    <col min="4360" max="4360" width="5.42578125" customWidth="1"/>
    <col min="4361" max="4361" width="4.28515625" customWidth="1"/>
    <col min="4362" max="4362" width="8.140625" customWidth="1"/>
    <col min="4608" max="4608" width="5.140625" customWidth="1"/>
    <col min="4609" max="4609" width="4.5703125" customWidth="1"/>
    <col min="4610" max="4610" width="6.85546875" customWidth="1"/>
    <col min="4611" max="4611" width="5.140625" customWidth="1"/>
    <col min="4612" max="4612" width="7.5703125" customWidth="1"/>
    <col min="4613" max="4613" width="6.28515625" customWidth="1"/>
    <col min="4614" max="4614" width="6.7109375" customWidth="1"/>
    <col min="4615" max="4615" width="8" customWidth="1"/>
    <col min="4616" max="4616" width="5.42578125" customWidth="1"/>
    <col min="4617" max="4617" width="4.28515625" customWidth="1"/>
    <col min="4618" max="4618" width="8.140625" customWidth="1"/>
    <col min="4864" max="4864" width="5.140625" customWidth="1"/>
    <col min="4865" max="4865" width="4.5703125" customWidth="1"/>
    <col min="4866" max="4866" width="6.85546875" customWidth="1"/>
    <col min="4867" max="4867" width="5.140625" customWidth="1"/>
    <col min="4868" max="4868" width="7.5703125" customWidth="1"/>
    <col min="4869" max="4869" width="6.28515625" customWidth="1"/>
    <col min="4870" max="4870" width="6.7109375" customWidth="1"/>
    <col min="4871" max="4871" width="8" customWidth="1"/>
    <col min="4872" max="4872" width="5.42578125" customWidth="1"/>
    <col min="4873" max="4873" width="4.28515625" customWidth="1"/>
    <col min="4874" max="4874" width="8.140625" customWidth="1"/>
    <col min="5120" max="5120" width="5.140625" customWidth="1"/>
    <col min="5121" max="5121" width="4.5703125" customWidth="1"/>
    <col min="5122" max="5122" width="6.85546875" customWidth="1"/>
    <col min="5123" max="5123" width="5.140625" customWidth="1"/>
    <col min="5124" max="5124" width="7.5703125" customWidth="1"/>
    <col min="5125" max="5125" width="6.28515625" customWidth="1"/>
    <col min="5126" max="5126" width="6.7109375" customWidth="1"/>
    <col min="5127" max="5127" width="8" customWidth="1"/>
    <col min="5128" max="5128" width="5.42578125" customWidth="1"/>
    <col min="5129" max="5129" width="4.28515625" customWidth="1"/>
    <col min="5130" max="5130" width="8.140625" customWidth="1"/>
    <col min="5376" max="5376" width="5.140625" customWidth="1"/>
    <col min="5377" max="5377" width="4.5703125" customWidth="1"/>
    <col min="5378" max="5378" width="6.85546875" customWidth="1"/>
    <col min="5379" max="5379" width="5.140625" customWidth="1"/>
    <col min="5380" max="5380" width="7.5703125" customWidth="1"/>
    <col min="5381" max="5381" width="6.28515625" customWidth="1"/>
    <col min="5382" max="5382" width="6.7109375" customWidth="1"/>
    <col min="5383" max="5383" width="8" customWidth="1"/>
    <col min="5384" max="5384" width="5.42578125" customWidth="1"/>
    <col min="5385" max="5385" width="4.28515625" customWidth="1"/>
    <col min="5386" max="5386" width="8.140625" customWidth="1"/>
    <col min="5632" max="5632" width="5.140625" customWidth="1"/>
    <col min="5633" max="5633" width="4.5703125" customWidth="1"/>
    <col min="5634" max="5634" width="6.85546875" customWidth="1"/>
    <col min="5635" max="5635" width="5.140625" customWidth="1"/>
    <col min="5636" max="5636" width="7.5703125" customWidth="1"/>
    <col min="5637" max="5637" width="6.28515625" customWidth="1"/>
    <col min="5638" max="5638" width="6.7109375" customWidth="1"/>
    <col min="5639" max="5639" width="8" customWidth="1"/>
    <col min="5640" max="5640" width="5.42578125" customWidth="1"/>
    <col min="5641" max="5641" width="4.28515625" customWidth="1"/>
    <col min="5642" max="5642" width="8.140625" customWidth="1"/>
    <col min="5888" max="5888" width="5.140625" customWidth="1"/>
    <col min="5889" max="5889" width="4.5703125" customWidth="1"/>
    <col min="5890" max="5890" width="6.85546875" customWidth="1"/>
    <col min="5891" max="5891" width="5.140625" customWidth="1"/>
    <col min="5892" max="5892" width="7.5703125" customWidth="1"/>
    <col min="5893" max="5893" width="6.28515625" customWidth="1"/>
    <col min="5894" max="5894" width="6.7109375" customWidth="1"/>
    <col min="5895" max="5895" width="8" customWidth="1"/>
    <col min="5896" max="5896" width="5.42578125" customWidth="1"/>
    <col min="5897" max="5897" width="4.28515625" customWidth="1"/>
    <col min="5898" max="5898" width="8.140625" customWidth="1"/>
    <col min="6144" max="6144" width="5.140625" customWidth="1"/>
    <col min="6145" max="6145" width="4.5703125" customWidth="1"/>
    <col min="6146" max="6146" width="6.85546875" customWidth="1"/>
    <col min="6147" max="6147" width="5.140625" customWidth="1"/>
    <col min="6148" max="6148" width="7.5703125" customWidth="1"/>
    <col min="6149" max="6149" width="6.28515625" customWidth="1"/>
    <col min="6150" max="6150" width="6.7109375" customWidth="1"/>
    <col min="6151" max="6151" width="8" customWidth="1"/>
    <col min="6152" max="6152" width="5.42578125" customWidth="1"/>
    <col min="6153" max="6153" width="4.28515625" customWidth="1"/>
    <col min="6154" max="6154" width="8.140625" customWidth="1"/>
    <col min="6400" max="6400" width="5.140625" customWidth="1"/>
    <col min="6401" max="6401" width="4.5703125" customWidth="1"/>
    <col min="6402" max="6402" width="6.85546875" customWidth="1"/>
    <col min="6403" max="6403" width="5.140625" customWidth="1"/>
    <col min="6404" max="6404" width="7.5703125" customWidth="1"/>
    <col min="6405" max="6405" width="6.28515625" customWidth="1"/>
    <col min="6406" max="6406" width="6.7109375" customWidth="1"/>
    <col min="6407" max="6407" width="8" customWidth="1"/>
    <col min="6408" max="6408" width="5.42578125" customWidth="1"/>
    <col min="6409" max="6409" width="4.28515625" customWidth="1"/>
    <col min="6410" max="6410" width="8.140625" customWidth="1"/>
    <col min="6656" max="6656" width="5.140625" customWidth="1"/>
    <col min="6657" max="6657" width="4.5703125" customWidth="1"/>
    <col min="6658" max="6658" width="6.85546875" customWidth="1"/>
    <col min="6659" max="6659" width="5.140625" customWidth="1"/>
    <col min="6660" max="6660" width="7.5703125" customWidth="1"/>
    <col min="6661" max="6661" width="6.28515625" customWidth="1"/>
    <col min="6662" max="6662" width="6.7109375" customWidth="1"/>
    <col min="6663" max="6663" width="8" customWidth="1"/>
    <col min="6664" max="6664" width="5.42578125" customWidth="1"/>
    <col min="6665" max="6665" width="4.28515625" customWidth="1"/>
    <col min="6666" max="6666" width="8.140625" customWidth="1"/>
    <col min="6912" max="6912" width="5.140625" customWidth="1"/>
    <col min="6913" max="6913" width="4.5703125" customWidth="1"/>
    <col min="6914" max="6914" width="6.85546875" customWidth="1"/>
    <col min="6915" max="6915" width="5.140625" customWidth="1"/>
    <col min="6916" max="6916" width="7.5703125" customWidth="1"/>
    <col min="6917" max="6917" width="6.28515625" customWidth="1"/>
    <col min="6918" max="6918" width="6.7109375" customWidth="1"/>
    <col min="6919" max="6919" width="8" customWidth="1"/>
    <col min="6920" max="6920" width="5.42578125" customWidth="1"/>
    <col min="6921" max="6921" width="4.28515625" customWidth="1"/>
    <col min="6922" max="6922" width="8.140625" customWidth="1"/>
    <col min="7168" max="7168" width="5.140625" customWidth="1"/>
    <col min="7169" max="7169" width="4.5703125" customWidth="1"/>
    <col min="7170" max="7170" width="6.85546875" customWidth="1"/>
    <col min="7171" max="7171" width="5.140625" customWidth="1"/>
    <col min="7172" max="7172" width="7.5703125" customWidth="1"/>
    <col min="7173" max="7173" width="6.28515625" customWidth="1"/>
    <col min="7174" max="7174" width="6.7109375" customWidth="1"/>
    <col min="7175" max="7175" width="8" customWidth="1"/>
    <col min="7176" max="7176" width="5.42578125" customWidth="1"/>
    <col min="7177" max="7177" width="4.28515625" customWidth="1"/>
    <col min="7178" max="7178" width="8.140625" customWidth="1"/>
    <col min="7424" max="7424" width="5.140625" customWidth="1"/>
    <col min="7425" max="7425" width="4.5703125" customWidth="1"/>
    <col min="7426" max="7426" width="6.85546875" customWidth="1"/>
    <col min="7427" max="7427" width="5.140625" customWidth="1"/>
    <col min="7428" max="7428" width="7.5703125" customWidth="1"/>
    <col min="7429" max="7429" width="6.28515625" customWidth="1"/>
    <col min="7430" max="7430" width="6.7109375" customWidth="1"/>
    <col min="7431" max="7431" width="8" customWidth="1"/>
    <col min="7432" max="7432" width="5.42578125" customWidth="1"/>
    <col min="7433" max="7433" width="4.28515625" customWidth="1"/>
    <col min="7434" max="7434" width="8.140625" customWidth="1"/>
    <col min="7680" max="7680" width="5.140625" customWidth="1"/>
    <col min="7681" max="7681" width="4.5703125" customWidth="1"/>
    <col min="7682" max="7682" width="6.85546875" customWidth="1"/>
    <col min="7683" max="7683" width="5.140625" customWidth="1"/>
    <col min="7684" max="7684" width="7.5703125" customWidth="1"/>
    <col min="7685" max="7685" width="6.28515625" customWidth="1"/>
    <col min="7686" max="7686" width="6.7109375" customWidth="1"/>
    <col min="7687" max="7687" width="8" customWidth="1"/>
    <col min="7688" max="7688" width="5.42578125" customWidth="1"/>
    <col min="7689" max="7689" width="4.28515625" customWidth="1"/>
    <col min="7690" max="7690" width="8.140625" customWidth="1"/>
    <col min="7936" max="7936" width="5.140625" customWidth="1"/>
    <col min="7937" max="7937" width="4.5703125" customWidth="1"/>
    <col min="7938" max="7938" width="6.85546875" customWidth="1"/>
    <col min="7939" max="7939" width="5.140625" customWidth="1"/>
    <col min="7940" max="7940" width="7.5703125" customWidth="1"/>
    <col min="7941" max="7941" width="6.28515625" customWidth="1"/>
    <col min="7942" max="7942" width="6.7109375" customWidth="1"/>
    <col min="7943" max="7943" width="8" customWidth="1"/>
    <col min="7944" max="7944" width="5.42578125" customWidth="1"/>
    <col min="7945" max="7945" width="4.28515625" customWidth="1"/>
    <col min="7946" max="7946" width="8.140625" customWidth="1"/>
    <col min="8192" max="8192" width="5.140625" customWidth="1"/>
    <col min="8193" max="8193" width="4.5703125" customWidth="1"/>
    <col min="8194" max="8194" width="6.85546875" customWidth="1"/>
    <col min="8195" max="8195" width="5.140625" customWidth="1"/>
    <col min="8196" max="8196" width="7.5703125" customWidth="1"/>
    <col min="8197" max="8197" width="6.28515625" customWidth="1"/>
    <col min="8198" max="8198" width="6.7109375" customWidth="1"/>
    <col min="8199" max="8199" width="8" customWidth="1"/>
    <col min="8200" max="8200" width="5.42578125" customWidth="1"/>
    <col min="8201" max="8201" width="4.28515625" customWidth="1"/>
    <col min="8202" max="8202" width="8.140625" customWidth="1"/>
    <col min="8448" max="8448" width="5.140625" customWidth="1"/>
    <col min="8449" max="8449" width="4.5703125" customWidth="1"/>
    <col min="8450" max="8450" width="6.85546875" customWidth="1"/>
    <col min="8451" max="8451" width="5.140625" customWidth="1"/>
    <col min="8452" max="8452" width="7.5703125" customWidth="1"/>
    <col min="8453" max="8453" width="6.28515625" customWidth="1"/>
    <col min="8454" max="8454" width="6.7109375" customWidth="1"/>
    <col min="8455" max="8455" width="8" customWidth="1"/>
    <col min="8456" max="8456" width="5.42578125" customWidth="1"/>
    <col min="8457" max="8457" width="4.28515625" customWidth="1"/>
    <col min="8458" max="8458" width="8.140625" customWidth="1"/>
    <col min="8704" max="8704" width="5.140625" customWidth="1"/>
    <col min="8705" max="8705" width="4.5703125" customWidth="1"/>
    <col min="8706" max="8706" width="6.85546875" customWidth="1"/>
    <col min="8707" max="8707" width="5.140625" customWidth="1"/>
    <col min="8708" max="8708" width="7.5703125" customWidth="1"/>
    <col min="8709" max="8709" width="6.28515625" customWidth="1"/>
    <col min="8710" max="8710" width="6.7109375" customWidth="1"/>
    <col min="8711" max="8711" width="8" customWidth="1"/>
    <col min="8712" max="8712" width="5.42578125" customWidth="1"/>
    <col min="8713" max="8713" width="4.28515625" customWidth="1"/>
    <col min="8714" max="8714" width="8.140625" customWidth="1"/>
    <col min="8960" max="8960" width="5.140625" customWidth="1"/>
    <col min="8961" max="8961" width="4.5703125" customWidth="1"/>
    <col min="8962" max="8962" width="6.85546875" customWidth="1"/>
    <col min="8963" max="8963" width="5.140625" customWidth="1"/>
    <col min="8964" max="8964" width="7.5703125" customWidth="1"/>
    <col min="8965" max="8965" width="6.28515625" customWidth="1"/>
    <col min="8966" max="8966" width="6.7109375" customWidth="1"/>
    <col min="8967" max="8967" width="8" customWidth="1"/>
    <col min="8968" max="8968" width="5.42578125" customWidth="1"/>
    <col min="8969" max="8969" width="4.28515625" customWidth="1"/>
    <col min="8970" max="8970" width="8.140625" customWidth="1"/>
    <col min="9216" max="9216" width="5.140625" customWidth="1"/>
    <col min="9217" max="9217" width="4.5703125" customWidth="1"/>
    <col min="9218" max="9218" width="6.85546875" customWidth="1"/>
    <col min="9219" max="9219" width="5.140625" customWidth="1"/>
    <col min="9220" max="9220" width="7.5703125" customWidth="1"/>
    <col min="9221" max="9221" width="6.28515625" customWidth="1"/>
    <col min="9222" max="9222" width="6.7109375" customWidth="1"/>
    <col min="9223" max="9223" width="8" customWidth="1"/>
    <col min="9224" max="9224" width="5.42578125" customWidth="1"/>
    <col min="9225" max="9225" width="4.28515625" customWidth="1"/>
    <col min="9226" max="9226" width="8.140625" customWidth="1"/>
    <col min="9472" max="9472" width="5.140625" customWidth="1"/>
    <col min="9473" max="9473" width="4.5703125" customWidth="1"/>
    <col min="9474" max="9474" width="6.85546875" customWidth="1"/>
    <col min="9475" max="9475" width="5.140625" customWidth="1"/>
    <col min="9476" max="9476" width="7.5703125" customWidth="1"/>
    <col min="9477" max="9477" width="6.28515625" customWidth="1"/>
    <col min="9478" max="9478" width="6.7109375" customWidth="1"/>
    <col min="9479" max="9479" width="8" customWidth="1"/>
    <col min="9480" max="9480" width="5.42578125" customWidth="1"/>
    <col min="9481" max="9481" width="4.28515625" customWidth="1"/>
    <col min="9482" max="9482" width="8.140625" customWidth="1"/>
    <col min="9728" max="9728" width="5.140625" customWidth="1"/>
    <col min="9729" max="9729" width="4.5703125" customWidth="1"/>
    <col min="9730" max="9730" width="6.85546875" customWidth="1"/>
    <col min="9731" max="9731" width="5.140625" customWidth="1"/>
    <col min="9732" max="9732" width="7.5703125" customWidth="1"/>
    <col min="9733" max="9733" width="6.28515625" customWidth="1"/>
    <col min="9734" max="9734" width="6.7109375" customWidth="1"/>
    <col min="9735" max="9735" width="8" customWidth="1"/>
    <col min="9736" max="9736" width="5.42578125" customWidth="1"/>
    <col min="9737" max="9737" width="4.28515625" customWidth="1"/>
    <col min="9738" max="9738" width="8.140625" customWidth="1"/>
    <col min="9984" max="9984" width="5.140625" customWidth="1"/>
    <col min="9985" max="9985" width="4.5703125" customWidth="1"/>
    <col min="9986" max="9986" width="6.85546875" customWidth="1"/>
    <col min="9987" max="9987" width="5.140625" customWidth="1"/>
    <col min="9988" max="9988" width="7.5703125" customWidth="1"/>
    <col min="9989" max="9989" width="6.28515625" customWidth="1"/>
    <col min="9990" max="9990" width="6.7109375" customWidth="1"/>
    <col min="9991" max="9991" width="8" customWidth="1"/>
    <col min="9992" max="9992" width="5.42578125" customWidth="1"/>
    <col min="9993" max="9993" width="4.28515625" customWidth="1"/>
    <col min="9994" max="9994" width="8.140625" customWidth="1"/>
    <col min="10240" max="10240" width="5.140625" customWidth="1"/>
    <col min="10241" max="10241" width="4.5703125" customWidth="1"/>
    <col min="10242" max="10242" width="6.85546875" customWidth="1"/>
    <col min="10243" max="10243" width="5.140625" customWidth="1"/>
    <col min="10244" max="10244" width="7.5703125" customWidth="1"/>
    <col min="10245" max="10245" width="6.28515625" customWidth="1"/>
    <col min="10246" max="10246" width="6.7109375" customWidth="1"/>
    <col min="10247" max="10247" width="8" customWidth="1"/>
    <col min="10248" max="10248" width="5.42578125" customWidth="1"/>
    <col min="10249" max="10249" width="4.28515625" customWidth="1"/>
    <col min="10250" max="10250" width="8.140625" customWidth="1"/>
    <col min="10496" max="10496" width="5.140625" customWidth="1"/>
    <col min="10497" max="10497" width="4.5703125" customWidth="1"/>
    <col min="10498" max="10498" width="6.85546875" customWidth="1"/>
    <col min="10499" max="10499" width="5.140625" customWidth="1"/>
    <col min="10500" max="10500" width="7.5703125" customWidth="1"/>
    <col min="10501" max="10501" width="6.28515625" customWidth="1"/>
    <col min="10502" max="10502" width="6.7109375" customWidth="1"/>
    <col min="10503" max="10503" width="8" customWidth="1"/>
    <col min="10504" max="10504" width="5.42578125" customWidth="1"/>
    <col min="10505" max="10505" width="4.28515625" customWidth="1"/>
    <col min="10506" max="10506" width="8.140625" customWidth="1"/>
    <col min="10752" max="10752" width="5.140625" customWidth="1"/>
    <col min="10753" max="10753" width="4.5703125" customWidth="1"/>
    <col min="10754" max="10754" width="6.85546875" customWidth="1"/>
    <col min="10755" max="10755" width="5.140625" customWidth="1"/>
    <col min="10756" max="10756" width="7.5703125" customWidth="1"/>
    <col min="10757" max="10757" width="6.28515625" customWidth="1"/>
    <col min="10758" max="10758" width="6.7109375" customWidth="1"/>
    <col min="10759" max="10759" width="8" customWidth="1"/>
    <col min="10760" max="10760" width="5.42578125" customWidth="1"/>
    <col min="10761" max="10761" width="4.28515625" customWidth="1"/>
    <col min="10762" max="10762" width="8.140625" customWidth="1"/>
    <col min="11008" max="11008" width="5.140625" customWidth="1"/>
    <col min="11009" max="11009" width="4.5703125" customWidth="1"/>
    <col min="11010" max="11010" width="6.85546875" customWidth="1"/>
    <col min="11011" max="11011" width="5.140625" customWidth="1"/>
    <col min="11012" max="11012" width="7.5703125" customWidth="1"/>
    <col min="11013" max="11013" width="6.28515625" customWidth="1"/>
    <col min="11014" max="11014" width="6.7109375" customWidth="1"/>
    <col min="11015" max="11015" width="8" customWidth="1"/>
    <col min="11016" max="11016" width="5.42578125" customWidth="1"/>
    <col min="11017" max="11017" width="4.28515625" customWidth="1"/>
    <col min="11018" max="11018" width="8.140625" customWidth="1"/>
    <col min="11264" max="11264" width="5.140625" customWidth="1"/>
    <col min="11265" max="11265" width="4.5703125" customWidth="1"/>
    <col min="11266" max="11266" width="6.85546875" customWidth="1"/>
    <col min="11267" max="11267" width="5.140625" customWidth="1"/>
    <col min="11268" max="11268" width="7.5703125" customWidth="1"/>
    <col min="11269" max="11269" width="6.28515625" customWidth="1"/>
    <col min="11270" max="11270" width="6.7109375" customWidth="1"/>
    <col min="11271" max="11271" width="8" customWidth="1"/>
    <col min="11272" max="11272" width="5.42578125" customWidth="1"/>
    <col min="11273" max="11273" width="4.28515625" customWidth="1"/>
    <col min="11274" max="11274" width="8.140625" customWidth="1"/>
    <col min="11520" max="11520" width="5.140625" customWidth="1"/>
    <col min="11521" max="11521" width="4.5703125" customWidth="1"/>
    <col min="11522" max="11522" width="6.85546875" customWidth="1"/>
    <col min="11523" max="11523" width="5.140625" customWidth="1"/>
    <col min="11524" max="11524" width="7.5703125" customWidth="1"/>
    <col min="11525" max="11525" width="6.28515625" customWidth="1"/>
    <col min="11526" max="11526" width="6.7109375" customWidth="1"/>
    <col min="11527" max="11527" width="8" customWidth="1"/>
    <col min="11528" max="11528" width="5.42578125" customWidth="1"/>
    <col min="11529" max="11529" width="4.28515625" customWidth="1"/>
    <col min="11530" max="11530" width="8.140625" customWidth="1"/>
    <col min="11776" max="11776" width="5.140625" customWidth="1"/>
    <col min="11777" max="11777" width="4.5703125" customWidth="1"/>
    <col min="11778" max="11778" width="6.85546875" customWidth="1"/>
    <col min="11779" max="11779" width="5.140625" customWidth="1"/>
    <col min="11780" max="11780" width="7.5703125" customWidth="1"/>
    <col min="11781" max="11781" width="6.28515625" customWidth="1"/>
    <col min="11782" max="11782" width="6.7109375" customWidth="1"/>
    <col min="11783" max="11783" width="8" customWidth="1"/>
    <col min="11784" max="11784" width="5.42578125" customWidth="1"/>
    <col min="11785" max="11785" width="4.28515625" customWidth="1"/>
    <col min="11786" max="11786" width="8.140625" customWidth="1"/>
    <col min="12032" max="12032" width="5.140625" customWidth="1"/>
    <col min="12033" max="12033" width="4.5703125" customWidth="1"/>
    <col min="12034" max="12034" width="6.85546875" customWidth="1"/>
    <col min="12035" max="12035" width="5.140625" customWidth="1"/>
    <col min="12036" max="12036" width="7.5703125" customWidth="1"/>
    <col min="12037" max="12037" width="6.28515625" customWidth="1"/>
    <col min="12038" max="12038" width="6.7109375" customWidth="1"/>
    <col min="12039" max="12039" width="8" customWidth="1"/>
    <col min="12040" max="12040" width="5.42578125" customWidth="1"/>
    <col min="12041" max="12041" width="4.28515625" customWidth="1"/>
    <col min="12042" max="12042" width="8.140625" customWidth="1"/>
    <col min="12288" max="12288" width="5.140625" customWidth="1"/>
    <col min="12289" max="12289" width="4.5703125" customWidth="1"/>
    <col min="12290" max="12290" width="6.85546875" customWidth="1"/>
    <col min="12291" max="12291" width="5.140625" customWidth="1"/>
    <col min="12292" max="12292" width="7.5703125" customWidth="1"/>
    <col min="12293" max="12293" width="6.28515625" customWidth="1"/>
    <col min="12294" max="12294" width="6.7109375" customWidth="1"/>
    <col min="12295" max="12295" width="8" customWidth="1"/>
    <col min="12296" max="12296" width="5.42578125" customWidth="1"/>
    <col min="12297" max="12297" width="4.28515625" customWidth="1"/>
    <col min="12298" max="12298" width="8.140625" customWidth="1"/>
    <col min="12544" max="12544" width="5.140625" customWidth="1"/>
    <col min="12545" max="12545" width="4.5703125" customWidth="1"/>
    <col min="12546" max="12546" width="6.85546875" customWidth="1"/>
    <col min="12547" max="12547" width="5.140625" customWidth="1"/>
    <col min="12548" max="12548" width="7.5703125" customWidth="1"/>
    <col min="12549" max="12549" width="6.28515625" customWidth="1"/>
    <col min="12550" max="12550" width="6.7109375" customWidth="1"/>
    <col min="12551" max="12551" width="8" customWidth="1"/>
    <col min="12552" max="12552" width="5.42578125" customWidth="1"/>
    <col min="12553" max="12553" width="4.28515625" customWidth="1"/>
    <col min="12554" max="12554" width="8.140625" customWidth="1"/>
    <col min="12800" max="12800" width="5.140625" customWidth="1"/>
    <col min="12801" max="12801" width="4.5703125" customWidth="1"/>
    <col min="12802" max="12802" width="6.85546875" customWidth="1"/>
    <col min="12803" max="12803" width="5.140625" customWidth="1"/>
    <col min="12804" max="12804" width="7.5703125" customWidth="1"/>
    <col min="12805" max="12805" width="6.28515625" customWidth="1"/>
    <col min="12806" max="12806" width="6.7109375" customWidth="1"/>
    <col min="12807" max="12807" width="8" customWidth="1"/>
    <col min="12808" max="12808" width="5.42578125" customWidth="1"/>
    <col min="12809" max="12809" width="4.28515625" customWidth="1"/>
    <col min="12810" max="12810" width="8.140625" customWidth="1"/>
    <col min="13056" max="13056" width="5.140625" customWidth="1"/>
    <col min="13057" max="13057" width="4.5703125" customWidth="1"/>
    <col min="13058" max="13058" width="6.85546875" customWidth="1"/>
    <col min="13059" max="13059" width="5.140625" customWidth="1"/>
    <col min="13060" max="13060" width="7.5703125" customWidth="1"/>
    <col min="13061" max="13061" width="6.28515625" customWidth="1"/>
    <col min="13062" max="13062" width="6.7109375" customWidth="1"/>
    <col min="13063" max="13063" width="8" customWidth="1"/>
    <col min="13064" max="13064" width="5.42578125" customWidth="1"/>
    <col min="13065" max="13065" width="4.28515625" customWidth="1"/>
    <col min="13066" max="13066" width="8.140625" customWidth="1"/>
    <col min="13312" max="13312" width="5.140625" customWidth="1"/>
    <col min="13313" max="13313" width="4.5703125" customWidth="1"/>
    <col min="13314" max="13314" width="6.85546875" customWidth="1"/>
    <col min="13315" max="13315" width="5.140625" customWidth="1"/>
    <col min="13316" max="13316" width="7.5703125" customWidth="1"/>
    <col min="13317" max="13317" width="6.28515625" customWidth="1"/>
    <col min="13318" max="13318" width="6.7109375" customWidth="1"/>
    <col min="13319" max="13319" width="8" customWidth="1"/>
    <col min="13320" max="13320" width="5.42578125" customWidth="1"/>
    <col min="13321" max="13321" width="4.28515625" customWidth="1"/>
    <col min="13322" max="13322" width="8.140625" customWidth="1"/>
    <col min="13568" max="13568" width="5.140625" customWidth="1"/>
    <col min="13569" max="13569" width="4.5703125" customWidth="1"/>
    <col min="13570" max="13570" width="6.85546875" customWidth="1"/>
    <col min="13571" max="13571" width="5.140625" customWidth="1"/>
    <col min="13572" max="13572" width="7.5703125" customWidth="1"/>
    <col min="13573" max="13573" width="6.28515625" customWidth="1"/>
    <col min="13574" max="13574" width="6.7109375" customWidth="1"/>
    <col min="13575" max="13575" width="8" customWidth="1"/>
    <col min="13576" max="13576" width="5.42578125" customWidth="1"/>
    <col min="13577" max="13577" width="4.28515625" customWidth="1"/>
    <col min="13578" max="13578" width="8.140625" customWidth="1"/>
    <col min="13824" max="13824" width="5.140625" customWidth="1"/>
    <col min="13825" max="13825" width="4.5703125" customWidth="1"/>
    <col min="13826" max="13826" width="6.85546875" customWidth="1"/>
    <col min="13827" max="13827" width="5.140625" customWidth="1"/>
    <col min="13828" max="13828" width="7.5703125" customWidth="1"/>
    <col min="13829" max="13829" width="6.28515625" customWidth="1"/>
    <col min="13830" max="13830" width="6.7109375" customWidth="1"/>
    <col min="13831" max="13831" width="8" customWidth="1"/>
    <col min="13832" max="13832" width="5.42578125" customWidth="1"/>
    <col min="13833" max="13833" width="4.28515625" customWidth="1"/>
    <col min="13834" max="13834" width="8.140625" customWidth="1"/>
    <col min="14080" max="14080" width="5.140625" customWidth="1"/>
    <col min="14081" max="14081" width="4.5703125" customWidth="1"/>
    <col min="14082" max="14082" width="6.85546875" customWidth="1"/>
    <col min="14083" max="14083" width="5.140625" customWidth="1"/>
    <col min="14084" max="14084" width="7.5703125" customWidth="1"/>
    <col min="14085" max="14085" width="6.28515625" customWidth="1"/>
    <col min="14086" max="14086" width="6.7109375" customWidth="1"/>
    <col min="14087" max="14087" width="8" customWidth="1"/>
    <col min="14088" max="14088" width="5.42578125" customWidth="1"/>
    <col min="14089" max="14089" width="4.28515625" customWidth="1"/>
    <col min="14090" max="14090" width="8.140625" customWidth="1"/>
    <col min="14336" max="14336" width="5.140625" customWidth="1"/>
    <col min="14337" max="14337" width="4.5703125" customWidth="1"/>
    <col min="14338" max="14338" width="6.85546875" customWidth="1"/>
    <col min="14339" max="14339" width="5.140625" customWidth="1"/>
    <col min="14340" max="14340" width="7.5703125" customWidth="1"/>
    <col min="14341" max="14341" width="6.28515625" customWidth="1"/>
    <col min="14342" max="14342" width="6.7109375" customWidth="1"/>
    <col min="14343" max="14343" width="8" customWidth="1"/>
    <col min="14344" max="14344" width="5.42578125" customWidth="1"/>
    <col min="14345" max="14345" width="4.28515625" customWidth="1"/>
    <col min="14346" max="14346" width="8.140625" customWidth="1"/>
    <col min="14592" max="14592" width="5.140625" customWidth="1"/>
    <col min="14593" max="14593" width="4.5703125" customWidth="1"/>
    <col min="14594" max="14594" width="6.85546875" customWidth="1"/>
    <col min="14595" max="14595" width="5.140625" customWidth="1"/>
    <col min="14596" max="14596" width="7.5703125" customWidth="1"/>
    <col min="14597" max="14597" width="6.28515625" customWidth="1"/>
    <col min="14598" max="14598" width="6.7109375" customWidth="1"/>
    <col min="14599" max="14599" width="8" customWidth="1"/>
    <col min="14600" max="14600" width="5.42578125" customWidth="1"/>
    <col min="14601" max="14601" width="4.28515625" customWidth="1"/>
    <col min="14602" max="14602" width="8.140625" customWidth="1"/>
    <col min="14848" max="14848" width="5.140625" customWidth="1"/>
    <col min="14849" max="14849" width="4.5703125" customWidth="1"/>
    <col min="14850" max="14850" width="6.85546875" customWidth="1"/>
    <col min="14851" max="14851" width="5.140625" customWidth="1"/>
    <col min="14852" max="14852" width="7.5703125" customWidth="1"/>
    <col min="14853" max="14853" width="6.28515625" customWidth="1"/>
    <col min="14854" max="14854" width="6.7109375" customWidth="1"/>
    <col min="14855" max="14855" width="8" customWidth="1"/>
    <col min="14856" max="14856" width="5.42578125" customWidth="1"/>
    <col min="14857" max="14857" width="4.28515625" customWidth="1"/>
    <col min="14858" max="14858" width="8.140625" customWidth="1"/>
    <col min="15104" max="15104" width="5.140625" customWidth="1"/>
    <col min="15105" max="15105" width="4.5703125" customWidth="1"/>
    <col min="15106" max="15106" width="6.85546875" customWidth="1"/>
    <col min="15107" max="15107" width="5.140625" customWidth="1"/>
    <col min="15108" max="15108" width="7.5703125" customWidth="1"/>
    <col min="15109" max="15109" width="6.28515625" customWidth="1"/>
    <col min="15110" max="15110" width="6.7109375" customWidth="1"/>
    <col min="15111" max="15111" width="8" customWidth="1"/>
    <col min="15112" max="15112" width="5.42578125" customWidth="1"/>
    <col min="15113" max="15113" width="4.28515625" customWidth="1"/>
    <col min="15114" max="15114" width="8.140625" customWidth="1"/>
    <col min="15360" max="15360" width="5.140625" customWidth="1"/>
    <col min="15361" max="15361" width="4.5703125" customWidth="1"/>
    <col min="15362" max="15362" width="6.85546875" customWidth="1"/>
    <col min="15363" max="15363" width="5.140625" customWidth="1"/>
    <col min="15364" max="15364" width="7.5703125" customWidth="1"/>
    <col min="15365" max="15365" width="6.28515625" customWidth="1"/>
    <col min="15366" max="15366" width="6.7109375" customWidth="1"/>
    <col min="15367" max="15367" width="8" customWidth="1"/>
    <col min="15368" max="15368" width="5.42578125" customWidth="1"/>
    <col min="15369" max="15369" width="4.28515625" customWidth="1"/>
    <col min="15370" max="15370" width="8.140625" customWidth="1"/>
    <col min="15616" max="15616" width="5.140625" customWidth="1"/>
    <col min="15617" max="15617" width="4.5703125" customWidth="1"/>
    <col min="15618" max="15618" width="6.85546875" customWidth="1"/>
    <col min="15619" max="15619" width="5.140625" customWidth="1"/>
    <col min="15620" max="15620" width="7.5703125" customWidth="1"/>
    <col min="15621" max="15621" width="6.28515625" customWidth="1"/>
    <col min="15622" max="15622" width="6.7109375" customWidth="1"/>
    <col min="15623" max="15623" width="8" customWidth="1"/>
    <col min="15624" max="15624" width="5.42578125" customWidth="1"/>
    <col min="15625" max="15625" width="4.28515625" customWidth="1"/>
    <col min="15626" max="15626" width="8.140625" customWidth="1"/>
    <col min="15872" max="15872" width="5.140625" customWidth="1"/>
    <col min="15873" max="15873" width="4.5703125" customWidth="1"/>
    <col min="15874" max="15874" width="6.85546875" customWidth="1"/>
    <col min="15875" max="15875" width="5.140625" customWidth="1"/>
    <col min="15876" max="15876" width="7.5703125" customWidth="1"/>
    <col min="15877" max="15877" width="6.28515625" customWidth="1"/>
    <col min="15878" max="15878" width="6.7109375" customWidth="1"/>
    <col min="15879" max="15879" width="8" customWidth="1"/>
    <col min="15880" max="15880" width="5.42578125" customWidth="1"/>
    <col min="15881" max="15881" width="4.28515625" customWidth="1"/>
    <col min="15882" max="15882" width="8.140625" customWidth="1"/>
    <col min="16128" max="16128" width="5.140625" customWidth="1"/>
    <col min="16129" max="16129" width="4.5703125" customWidth="1"/>
    <col min="16130" max="16130" width="6.85546875" customWidth="1"/>
    <col min="16131" max="16131" width="5.140625" customWidth="1"/>
    <col min="16132" max="16132" width="7.5703125" customWidth="1"/>
    <col min="16133" max="16133" width="6.28515625" customWidth="1"/>
    <col min="16134" max="16134" width="6.7109375" customWidth="1"/>
    <col min="16135" max="16135" width="8" customWidth="1"/>
    <col min="16136" max="16136" width="5.42578125" customWidth="1"/>
    <col min="16137" max="16137" width="4.28515625" customWidth="1"/>
    <col min="16138" max="16138" width="8.140625" customWidth="1"/>
  </cols>
  <sheetData>
    <row r="1" spans="1:21" ht="13.5" thickBot="1" x14ac:dyDescent="0.25">
      <c r="A1" t="s">
        <v>0</v>
      </c>
      <c r="B1" s="5" t="s">
        <v>55</v>
      </c>
      <c r="C1" s="5" t="s">
        <v>88</v>
      </c>
      <c r="D1" t="s">
        <v>4</v>
      </c>
      <c r="E1" t="s">
        <v>5</v>
      </c>
      <c r="F1" t="s">
        <v>6</v>
      </c>
      <c r="H1" t="s">
        <v>53</v>
      </c>
      <c r="I1" t="s">
        <v>54</v>
      </c>
      <c r="L1">
        <f>SUM(I:I)</f>
        <v>170</v>
      </c>
      <c r="U1" s="5"/>
    </row>
    <row r="2" spans="1:21" x14ac:dyDescent="0.2">
      <c r="A2">
        <v>2000278</v>
      </c>
      <c r="B2">
        <v>41</v>
      </c>
      <c r="C2">
        <v>1</v>
      </c>
      <c r="D2" s="5" t="s">
        <v>86</v>
      </c>
      <c r="E2">
        <v>111</v>
      </c>
      <c r="F2">
        <v>7</v>
      </c>
      <c r="H2">
        <v>1</v>
      </c>
      <c r="I2">
        <f>COUNTIF(B:B,"=1")</f>
        <v>0</v>
      </c>
      <c r="J2" s="10" t="s">
        <v>33</v>
      </c>
      <c r="K2" s="10"/>
    </row>
    <row r="3" spans="1:21" x14ac:dyDescent="0.2">
      <c r="A3">
        <v>2000278</v>
      </c>
      <c r="B3">
        <v>41</v>
      </c>
      <c r="C3">
        <v>1</v>
      </c>
      <c r="D3" s="5" t="s">
        <v>86</v>
      </c>
      <c r="E3">
        <v>114</v>
      </c>
      <c r="F3">
        <v>9</v>
      </c>
      <c r="H3">
        <v>2</v>
      </c>
      <c r="I3">
        <f>COUNTIF(B:B,"=2")</f>
        <v>0</v>
      </c>
      <c r="J3" s="8"/>
      <c r="K3" s="8"/>
    </row>
    <row r="4" spans="1:21" x14ac:dyDescent="0.2">
      <c r="A4">
        <v>2000278</v>
      </c>
      <c r="B4">
        <v>41</v>
      </c>
      <c r="C4">
        <v>1</v>
      </c>
      <c r="D4" s="5" t="s">
        <v>86</v>
      </c>
      <c r="E4">
        <v>116</v>
      </c>
      <c r="F4">
        <v>8</v>
      </c>
      <c r="H4">
        <v>3</v>
      </c>
      <c r="I4">
        <f>COUNTIF(B:B,"=3")</f>
        <v>0</v>
      </c>
      <c r="J4" s="8" t="s">
        <v>34</v>
      </c>
      <c r="K4" s="8">
        <v>3.5416666666666665</v>
      </c>
    </row>
    <row r="5" spans="1:21" x14ac:dyDescent="0.2">
      <c r="A5">
        <v>2000278</v>
      </c>
      <c r="B5">
        <v>41</v>
      </c>
      <c r="C5">
        <v>1</v>
      </c>
      <c r="D5" s="5" t="s">
        <v>86</v>
      </c>
      <c r="E5">
        <v>110</v>
      </c>
      <c r="F5">
        <v>6</v>
      </c>
      <c r="H5">
        <v>4</v>
      </c>
      <c r="I5">
        <f>COUNTIF(B:B,"=4")</f>
        <v>0</v>
      </c>
      <c r="J5" s="8" t="s">
        <v>35</v>
      </c>
      <c r="K5" s="8">
        <v>0.88072259044711532</v>
      </c>
    </row>
    <row r="6" spans="1:21" x14ac:dyDescent="0.2">
      <c r="A6">
        <v>2000278</v>
      </c>
      <c r="B6">
        <v>41</v>
      </c>
      <c r="C6">
        <v>1</v>
      </c>
      <c r="D6" s="5" t="s">
        <v>86</v>
      </c>
      <c r="E6">
        <v>111</v>
      </c>
      <c r="F6">
        <v>7</v>
      </c>
      <c r="H6">
        <v>5</v>
      </c>
      <c r="I6">
        <f>COUNTIF(B:B,"=5")</f>
        <v>2</v>
      </c>
      <c r="J6" s="8" t="s">
        <v>36</v>
      </c>
      <c r="K6" s="8">
        <v>1</v>
      </c>
    </row>
    <row r="7" spans="1:21" x14ac:dyDescent="0.2">
      <c r="A7">
        <v>2000278</v>
      </c>
      <c r="B7">
        <v>41</v>
      </c>
      <c r="C7">
        <v>1</v>
      </c>
      <c r="D7" s="5" t="s">
        <v>86</v>
      </c>
      <c r="E7">
        <v>112</v>
      </c>
      <c r="F7">
        <v>7</v>
      </c>
      <c r="H7">
        <v>6</v>
      </c>
      <c r="I7">
        <f>COUNTIF(B:B,"=6")</f>
        <v>7</v>
      </c>
      <c r="J7" s="8" t="s">
        <v>37</v>
      </c>
      <c r="K7" s="8">
        <v>0</v>
      </c>
    </row>
    <row r="8" spans="1:21" x14ac:dyDescent="0.2">
      <c r="A8">
        <v>2000278</v>
      </c>
      <c r="B8">
        <v>41</v>
      </c>
      <c r="C8">
        <v>1</v>
      </c>
      <c r="D8" s="5" t="s">
        <v>86</v>
      </c>
      <c r="E8">
        <v>118</v>
      </c>
      <c r="F8">
        <v>10</v>
      </c>
      <c r="H8">
        <v>7</v>
      </c>
      <c r="I8">
        <f>COUNTIF(B:B,"=7")</f>
        <v>0</v>
      </c>
      <c r="J8" s="8" t="s">
        <v>38</v>
      </c>
      <c r="K8" s="8">
        <v>6.1018250961123179</v>
      </c>
    </row>
    <row r="9" spans="1:21" x14ac:dyDescent="0.2">
      <c r="A9">
        <v>2000278</v>
      </c>
      <c r="B9">
        <v>41</v>
      </c>
      <c r="C9">
        <v>1</v>
      </c>
      <c r="D9" s="5" t="s">
        <v>86</v>
      </c>
      <c r="E9">
        <v>110</v>
      </c>
      <c r="F9">
        <v>6</v>
      </c>
      <c r="H9">
        <v>8</v>
      </c>
      <c r="I9">
        <f>COUNTIF(B:B,"=8")</f>
        <v>4</v>
      </c>
      <c r="J9" s="8" t="s">
        <v>39</v>
      </c>
      <c r="K9" s="8">
        <v>37.2322695035461</v>
      </c>
    </row>
    <row r="10" spans="1:21" x14ac:dyDescent="0.2">
      <c r="A10">
        <v>2000278</v>
      </c>
      <c r="B10">
        <v>41</v>
      </c>
      <c r="C10">
        <v>1</v>
      </c>
      <c r="D10" s="5" t="s">
        <v>86</v>
      </c>
      <c r="E10">
        <v>103</v>
      </c>
      <c r="F10">
        <v>6</v>
      </c>
      <c r="H10">
        <v>9</v>
      </c>
      <c r="I10">
        <f>COUNTIF(B:B,"=9")</f>
        <v>0</v>
      </c>
      <c r="J10" s="8" t="s">
        <v>40</v>
      </c>
      <c r="K10" s="8">
        <v>8.8837644024929787</v>
      </c>
    </row>
    <row r="11" spans="1:21" x14ac:dyDescent="0.2">
      <c r="A11">
        <v>2000278</v>
      </c>
      <c r="B11">
        <v>41</v>
      </c>
      <c r="C11">
        <v>1</v>
      </c>
      <c r="D11" s="5" t="s">
        <v>86</v>
      </c>
      <c r="E11">
        <v>110</v>
      </c>
      <c r="F11">
        <v>6</v>
      </c>
      <c r="H11">
        <v>10</v>
      </c>
      <c r="I11">
        <f>COUNTIF(B:B,"=10")</f>
        <v>0</v>
      </c>
      <c r="J11" s="8" t="s">
        <v>41</v>
      </c>
      <c r="K11" s="8">
        <v>2.7441957908178689</v>
      </c>
    </row>
    <row r="12" spans="1:21" x14ac:dyDescent="0.2">
      <c r="A12">
        <v>2000278</v>
      </c>
      <c r="B12">
        <v>41</v>
      </c>
      <c r="C12">
        <v>1</v>
      </c>
      <c r="D12" s="5" t="s">
        <v>86</v>
      </c>
      <c r="E12">
        <v>101</v>
      </c>
      <c r="F12">
        <v>6</v>
      </c>
      <c r="H12">
        <v>11</v>
      </c>
      <c r="I12">
        <f>COUNTIF(B:B,"=11")</f>
        <v>4</v>
      </c>
      <c r="J12" s="8" t="s">
        <v>42</v>
      </c>
      <c r="K12" s="8">
        <v>31</v>
      </c>
    </row>
    <row r="13" spans="1:21" x14ac:dyDescent="0.2">
      <c r="A13">
        <v>2000278</v>
      </c>
      <c r="B13">
        <v>41</v>
      </c>
      <c r="C13">
        <v>1</v>
      </c>
      <c r="D13" s="5" t="s">
        <v>86</v>
      </c>
      <c r="E13">
        <v>103</v>
      </c>
      <c r="F13">
        <v>6</v>
      </c>
      <c r="H13">
        <v>12</v>
      </c>
      <c r="I13">
        <f>COUNTIF(B:B,"=12")</f>
        <v>7</v>
      </c>
      <c r="J13" s="8" t="s">
        <v>43</v>
      </c>
      <c r="K13" s="8">
        <v>0</v>
      </c>
    </row>
    <row r="14" spans="1:21" x14ac:dyDescent="0.2">
      <c r="A14">
        <v>2000278</v>
      </c>
      <c r="B14">
        <v>41</v>
      </c>
      <c r="C14">
        <v>1</v>
      </c>
      <c r="D14" s="5" t="s">
        <v>86</v>
      </c>
      <c r="E14">
        <v>116</v>
      </c>
      <c r="F14">
        <v>8</v>
      </c>
      <c r="H14">
        <v>13</v>
      </c>
      <c r="I14">
        <f>COUNTIF(B:B,"=13")</f>
        <v>5</v>
      </c>
      <c r="J14" s="8" t="s">
        <v>44</v>
      </c>
      <c r="K14" s="8">
        <v>31</v>
      </c>
    </row>
    <row r="15" spans="1:21" x14ac:dyDescent="0.2">
      <c r="A15">
        <v>2000210</v>
      </c>
      <c r="B15">
        <v>5</v>
      </c>
      <c r="C15">
        <v>4</v>
      </c>
      <c r="D15" t="s">
        <v>86</v>
      </c>
      <c r="E15">
        <v>145</v>
      </c>
      <c r="F15">
        <v>0</v>
      </c>
      <c r="H15">
        <v>14</v>
      </c>
      <c r="I15">
        <f>COUNTIF(B:B,"=14")</f>
        <v>1</v>
      </c>
      <c r="J15" s="8" t="s">
        <v>45</v>
      </c>
      <c r="K15" s="8">
        <v>170</v>
      </c>
    </row>
    <row r="16" spans="1:21" x14ac:dyDescent="0.2">
      <c r="A16">
        <v>2000210</v>
      </c>
      <c r="B16">
        <v>5</v>
      </c>
      <c r="C16">
        <v>4</v>
      </c>
      <c r="D16" t="s">
        <v>86</v>
      </c>
      <c r="E16">
        <v>130</v>
      </c>
      <c r="F16">
        <v>0</v>
      </c>
      <c r="H16">
        <v>15</v>
      </c>
      <c r="I16">
        <f>COUNTIF(B:B,"=15")</f>
        <v>1</v>
      </c>
      <c r="J16" s="8" t="s">
        <v>46</v>
      </c>
      <c r="K16" s="8">
        <v>48</v>
      </c>
    </row>
    <row r="17" spans="1:15" ht="13.5" thickBot="1" x14ac:dyDescent="0.25">
      <c r="A17">
        <v>2000211</v>
      </c>
      <c r="B17">
        <v>6</v>
      </c>
      <c r="C17">
        <v>4</v>
      </c>
      <c r="D17" t="s">
        <v>86</v>
      </c>
      <c r="E17">
        <v>111</v>
      </c>
      <c r="F17">
        <v>0</v>
      </c>
      <c r="H17">
        <v>16</v>
      </c>
      <c r="I17">
        <f>COUNTIF(B:B,"=16")</f>
        <v>0</v>
      </c>
      <c r="J17" s="9" t="s">
        <v>47</v>
      </c>
      <c r="K17" s="9">
        <v>1.7717853165594883</v>
      </c>
    </row>
    <row r="18" spans="1:15" x14ac:dyDescent="0.2">
      <c r="A18">
        <v>2000211</v>
      </c>
      <c r="B18">
        <v>6</v>
      </c>
      <c r="C18">
        <v>4</v>
      </c>
      <c r="D18" t="s">
        <v>86</v>
      </c>
      <c r="E18">
        <v>103</v>
      </c>
      <c r="F18">
        <v>0</v>
      </c>
      <c r="H18">
        <v>17</v>
      </c>
      <c r="I18">
        <f>COUNTIF(B:B,"=17")</f>
        <v>8</v>
      </c>
    </row>
    <row r="19" spans="1:15" ht="13.5" thickBot="1" x14ac:dyDescent="0.25">
      <c r="A19">
        <v>2000211</v>
      </c>
      <c r="B19">
        <v>6</v>
      </c>
      <c r="C19">
        <v>4</v>
      </c>
      <c r="D19" t="s">
        <v>86</v>
      </c>
      <c r="E19">
        <v>137</v>
      </c>
      <c r="F19">
        <v>0</v>
      </c>
      <c r="H19">
        <v>18</v>
      </c>
      <c r="I19">
        <f>COUNTIF(B:B,"=18")</f>
        <v>10</v>
      </c>
    </row>
    <row r="20" spans="1:15" x14ac:dyDescent="0.2">
      <c r="A20">
        <v>2000211</v>
      </c>
      <c r="B20">
        <v>6</v>
      </c>
      <c r="C20">
        <v>4</v>
      </c>
      <c r="D20" t="s">
        <v>86</v>
      </c>
      <c r="E20">
        <v>130</v>
      </c>
      <c r="F20">
        <v>0</v>
      </c>
      <c r="H20">
        <v>19</v>
      </c>
      <c r="I20">
        <f>COUNTIF(B:B,"=19")</f>
        <v>0</v>
      </c>
      <c r="K20" s="11" t="s">
        <v>50</v>
      </c>
      <c r="L20" s="11" t="s">
        <v>52</v>
      </c>
    </row>
    <row r="21" spans="1:15" x14ac:dyDescent="0.2">
      <c r="A21">
        <v>2000211</v>
      </c>
      <c r="B21">
        <v>6</v>
      </c>
      <c r="C21">
        <v>4</v>
      </c>
      <c r="D21" t="s">
        <v>86</v>
      </c>
      <c r="E21">
        <v>139</v>
      </c>
      <c r="F21">
        <v>0</v>
      </c>
      <c r="H21">
        <v>20</v>
      </c>
      <c r="I21">
        <f>COUNTIF(B:B,"=20")</f>
        <v>0</v>
      </c>
      <c r="J21">
        <v>75</v>
      </c>
      <c r="K21" s="12">
        <v>75</v>
      </c>
      <c r="L21" s="8">
        <v>0</v>
      </c>
      <c r="M21" s="6">
        <f>(L21/170)*100</f>
        <v>0</v>
      </c>
      <c r="O21" t="s">
        <v>32</v>
      </c>
    </row>
    <row r="22" spans="1:15" x14ac:dyDescent="0.2">
      <c r="A22">
        <v>2000211</v>
      </c>
      <c r="B22">
        <v>6</v>
      </c>
      <c r="C22">
        <v>4</v>
      </c>
      <c r="D22" t="s">
        <v>86</v>
      </c>
      <c r="E22">
        <v>154</v>
      </c>
      <c r="F22">
        <v>0</v>
      </c>
      <c r="H22">
        <v>21</v>
      </c>
      <c r="I22">
        <f>COUNTIF(B:B,"=21")</f>
        <v>0</v>
      </c>
      <c r="J22">
        <v>80</v>
      </c>
      <c r="K22" s="12">
        <v>80</v>
      </c>
      <c r="L22" s="8">
        <v>1</v>
      </c>
      <c r="M22" s="6">
        <f t="shared" ref="M22:M46" si="0">(L22/170)*100</f>
        <v>0.58823529411764708</v>
      </c>
    </row>
    <row r="23" spans="1:15" x14ac:dyDescent="0.2">
      <c r="A23">
        <v>2000211</v>
      </c>
      <c r="B23">
        <v>6</v>
      </c>
      <c r="C23">
        <v>4</v>
      </c>
      <c r="D23" t="s">
        <v>86</v>
      </c>
      <c r="E23">
        <v>130</v>
      </c>
      <c r="F23">
        <v>0</v>
      </c>
      <c r="H23">
        <v>22</v>
      </c>
      <c r="I23">
        <f>COUNTIF(B:B,"=22")</f>
        <v>0</v>
      </c>
      <c r="J23">
        <v>85</v>
      </c>
      <c r="K23" s="12">
        <v>85</v>
      </c>
      <c r="L23" s="8">
        <v>0</v>
      </c>
      <c r="M23" s="6">
        <f t="shared" si="0"/>
        <v>0</v>
      </c>
    </row>
    <row r="24" spans="1:15" x14ac:dyDescent="0.2">
      <c r="A24">
        <v>2000213</v>
      </c>
      <c r="B24">
        <v>8</v>
      </c>
      <c r="C24">
        <v>4</v>
      </c>
      <c r="D24" t="s">
        <v>86</v>
      </c>
      <c r="E24">
        <v>142</v>
      </c>
      <c r="F24">
        <v>0</v>
      </c>
      <c r="H24">
        <v>23</v>
      </c>
      <c r="I24">
        <f>COUNTIF(B:B,"=23")</f>
        <v>6</v>
      </c>
      <c r="J24">
        <v>90</v>
      </c>
      <c r="K24" s="12">
        <v>90</v>
      </c>
      <c r="L24" s="8">
        <v>0</v>
      </c>
      <c r="M24" s="6">
        <f t="shared" si="0"/>
        <v>0</v>
      </c>
    </row>
    <row r="25" spans="1:15" x14ac:dyDescent="0.2">
      <c r="A25">
        <v>2000213</v>
      </c>
      <c r="B25">
        <v>8</v>
      </c>
      <c r="C25">
        <v>4</v>
      </c>
      <c r="D25" t="s">
        <v>86</v>
      </c>
      <c r="E25">
        <v>138</v>
      </c>
      <c r="F25">
        <v>0</v>
      </c>
      <c r="H25">
        <v>24</v>
      </c>
      <c r="I25">
        <f>COUNTIF(B:B,"=24")</f>
        <v>0</v>
      </c>
      <c r="J25">
        <v>95</v>
      </c>
      <c r="K25" s="12">
        <v>95</v>
      </c>
      <c r="L25" s="8">
        <v>2</v>
      </c>
      <c r="M25" s="6">
        <f t="shared" si="0"/>
        <v>1.1764705882352942</v>
      </c>
    </row>
    <row r="26" spans="1:15" x14ac:dyDescent="0.2">
      <c r="A26">
        <v>2000213</v>
      </c>
      <c r="B26">
        <v>8</v>
      </c>
      <c r="C26">
        <v>4</v>
      </c>
      <c r="D26" t="s">
        <v>86</v>
      </c>
      <c r="E26">
        <v>165</v>
      </c>
      <c r="F26">
        <v>0</v>
      </c>
      <c r="H26">
        <v>25</v>
      </c>
      <c r="I26">
        <f>COUNTIF(B:B,"=25")</f>
        <v>0</v>
      </c>
      <c r="J26">
        <v>100</v>
      </c>
      <c r="K26" s="12">
        <v>100</v>
      </c>
      <c r="L26" s="8">
        <v>3</v>
      </c>
      <c r="M26" s="6">
        <f t="shared" si="0"/>
        <v>1.7647058823529411</v>
      </c>
    </row>
    <row r="27" spans="1:15" x14ac:dyDescent="0.2">
      <c r="A27">
        <v>2000213</v>
      </c>
      <c r="B27">
        <v>8</v>
      </c>
      <c r="C27">
        <v>4</v>
      </c>
      <c r="D27" t="s">
        <v>86</v>
      </c>
      <c r="E27">
        <v>108</v>
      </c>
      <c r="F27">
        <v>0</v>
      </c>
      <c r="H27">
        <v>26</v>
      </c>
      <c r="I27">
        <f>COUNTIF(B:B,"=26")</f>
        <v>2</v>
      </c>
      <c r="J27">
        <v>105</v>
      </c>
      <c r="K27" s="12">
        <v>105</v>
      </c>
      <c r="L27" s="8">
        <v>23</v>
      </c>
      <c r="M27" s="6">
        <f t="shared" si="0"/>
        <v>13.529411764705882</v>
      </c>
    </row>
    <row r="28" spans="1:15" x14ac:dyDescent="0.2">
      <c r="A28">
        <v>2000216</v>
      </c>
      <c r="B28">
        <v>11</v>
      </c>
      <c r="C28">
        <v>4</v>
      </c>
      <c r="D28" t="s">
        <v>86</v>
      </c>
      <c r="E28">
        <v>95</v>
      </c>
      <c r="F28">
        <v>0</v>
      </c>
      <c r="H28">
        <v>27</v>
      </c>
      <c r="I28">
        <f>COUNTIF(B:B,"=27")</f>
        <v>1</v>
      </c>
      <c r="J28">
        <v>110</v>
      </c>
      <c r="K28" s="12">
        <v>110</v>
      </c>
      <c r="L28" s="8">
        <v>20</v>
      </c>
      <c r="M28" s="6">
        <f t="shared" si="0"/>
        <v>11.76470588235294</v>
      </c>
    </row>
    <row r="29" spans="1:15" x14ac:dyDescent="0.2">
      <c r="A29">
        <v>2000216</v>
      </c>
      <c r="B29">
        <v>11</v>
      </c>
      <c r="C29">
        <v>4</v>
      </c>
      <c r="D29" t="s">
        <v>86</v>
      </c>
      <c r="E29">
        <v>102</v>
      </c>
      <c r="F29">
        <v>0</v>
      </c>
      <c r="H29">
        <v>28</v>
      </c>
      <c r="I29">
        <f>COUNTIF(B:B,"=28")</f>
        <v>0</v>
      </c>
      <c r="J29">
        <v>115</v>
      </c>
      <c r="K29" s="12">
        <v>115</v>
      </c>
      <c r="L29" s="8">
        <v>21</v>
      </c>
      <c r="M29" s="6">
        <f t="shared" si="0"/>
        <v>12.352941176470589</v>
      </c>
    </row>
    <row r="30" spans="1:15" x14ac:dyDescent="0.2">
      <c r="A30">
        <v>2000216</v>
      </c>
      <c r="B30">
        <v>11</v>
      </c>
      <c r="C30">
        <v>4</v>
      </c>
      <c r="D30" t="s">
        <v>86</v>
      </c>
      <c r="E30">
        <v>148</v>
      </c>
      <c r="F30">
        <v>0</v>
      </c>
      <c r="H30">
        <v>29</v>
      </c>
      <c r="I30">
        <f>COUNTIF(B:B,"=29")</f>
        <v>0</v>
      </c>
      <c r="J30">
        <v>120</v>
      </c>
      <c r="K30" s="12">
        <v>120</v>
      </c>
      <c r="L30" s="8">
        <v>9</v>
      </c>
      <c r="M30" s="6">
        <f t="shared" si="0"/>
        <v>5.2941176470588234</v>
      </c>
    </row>
    <row r="31" spans="1:15" x14ac:dyDescent="0.2">
      <c r="A31">
        <v>2000216</v>
      </c>
      <c r="B31">
        <v>11</v>
      </c>
      <c r="C31">
        <v>4</v>
      </c>
      <c r="D31" t="s">
        <v>86</v>
      </c>
      <c r="E31">
        <v>145</v>
      </c>
      <c r="F31">
        <v>0</v>
      </c>
      <c r="H31">
        <v>30</v>
      </c>
      <c r="I31">
        <f>COUNTIF(B:B,"=30")</f>
        <v>2</v>
      </c>
      <c r="J31">
        <v>125</v>
      </c>
      <c r="K31" s="12">
        <v>125</v>
      </c>
      <c r="L31" s="8">
        <v>8</v>
      </c>
      <c r="M31" s="6">
        <f t="shared" si="0"/>
        <v>4.7058823529411766</v>
      </c>
    </row>
    <row r="32" spans="1:15" x14ac:dyDescent="0.2">
      <c r="A32">
        <v>2000217</v>
      </c>
      <c r="B32">
        <v>12</v>
      </c>
      <c r="C32">
        <v>4</v>
      </c>
      <c r="D32" t="s">
        <v>86</v>
      </c>
      <c r="E32">
        <v>138</v>
      </c>
      <c r="F32">
        <v>0</v>
      </c>
      <c r="H32">
        <v>31</v>
      </c>
      <c r="I32">
        <f>COUNTIF(B:B,"=31")</f>
        <v>2</v>
      </c>
      <c r="J32">
        <v>130</v>
      </c>
      <c r="K32" s="12">
        <v>130</v>
      </c>
      <c r="L32" s="8">
        <v>15</v>
      </c>
      <c r="M32" s="6">
        <f t="shared" si="0"/>
        <v>8.8235294117647065</v>
      </c>
    </row>
    <row r="33" spans="1:13" x14ac:dyDescent="0.2">
      <c r="A33">
        <v>2000217</v>
      </c>
      <c r="B33">
        <v>12</v>
      </c>
      <c r="C33">
        <v>4</v>
      </c>
      <c r="D33" t="s">
        <v>86</v>
      </c>
      <c r="E33">
        <v>135</v>
      </c>
      <c r="F33">
        <v>0</v>
      </c>
      <c r="H33">
        <v>32</v>
      </c>
      <c r="I33">
        <f>COUNTIF(B:B,"=32")</f>
        <v>11</v>
      </c>
      <c r="J33">
        <v>135</v>
      </c>
      <c r="K33" s="12">
        <v>135</v>
      </c>
      <c r="L33" s="8">
        <v>16</v>
      </c>
      <c r="M33" s="6">
        <f t="shared" si="0"/>
        <v>9.4117647058823533</v>
      </c>
    </row>
    <row r="34" spans="1:13" x14ac:dyDescent="0.2">
      <c r="A34">
        <v>2000217</v>
      </c>
      <c r="B34">
        <v>12</v>
      </c>
      <c r="C34">
        <v>4</v>
      </c>
      <c r="D34" t="s">
        <v>86</v>
      </c>
      <c r="E34">
        <v>127</v>
      </c>
      <c r="F34">
        <v>0</v>
      </c>
      <c r="H34">
        <v>33</v>
      </c>
      <c r="I34">
        <f>COUNTIF(B:B,"=33")</f>
        <v>31</v>
      </c>
      <c r="J34">
        <v>140</v>
      </c>
      <c r="K34" s="12">
        <v>140</v>
      </c>
      <c r="L34" s="8">
        <v>21</v>
      </c>
      <c r="M34" s="6">
        <f t="shared" si="0"/>
        <v>12.352941176470589</v>
      </c>
    </row>
    <row r="35" spans="1:13" x14ac:dyDescent="0.2">
      <c r="A35">
        <v>2000217</v>
      </c>
      <c r="B35">
        <v>12</v>
      </c>
      <c r="C35">
        <v>4</v>
      </c>
      <c r="D35" t="s">
        <v>86</v>
      </c>
      <c r="E35">
        <v>146</v>
      </c>
      <c r="F35">
        <v>0</v>
      </c>
      <c r="H35">
        <v>34</v>
      </c>
      <c r="I35">
        <f>COUNTIF(B:B,"=34")</f>
        <v>5</v>
      </c>
      <c r="J35">
        <v>145</v>
      </c>
      <c r="K35" s="12">
        <v>145</v>
      </c>
      <c r="L35" s="8">
        <v>9</v>
      </c>
      <c r="M35" s="6">
        <f t="shared" si="0"/>
        <v>5.2941176470588234</v>
      </c>
    </row>
    <row r="36" spans="1:13" x14ac:dyDescent="0.2">
      <c r="A36">
        <v>2000217</v>
      </c>
      <c r="B36">
        <v>12</v>
      </c>
      <c r="C36">
        <v>4</v>
      </c>
      <c r="D36" t="s">
        <v>86</v>
      </c>
      <c r="E36">
        <v>99</v>
      </c>
      <c r="F36">
        <v>0</v>
      </c>
      <c r="H36">
        <v>35</v>
      </c>
      <c r="I36">
        <f>COUNTIF(B:B,"=35")</f>
        <v>0</v>
      </c>
      <c r="J36">
        <v>150</v>
      </c>
      <c r="K36" s="12">
        <v>150</v>
      </c>
      <c r="L36" s="8">
        <v>11</v>
      </c>
      <c r="M36" s="6">
        <f t="shared" si="0"/>
        <v>6.4705882352941186</v>
      </c>
    </row>
    <row r="37" spans="1:13" x14ac:dyDescent="0.2">
      <c r="A37">
        <v>2000217</v>
      </c>
      <c r="B37">
        <v>12</v>
      </c>
      <c r="C37">
        <v>4</v>
      </c>
      <c r="D37" t="s">
        <v>86</v>
      </c>
      <c r="E37">
        <v>122</v>
      </c>
      <c r="F37">
        <v>0</v>
      </c>
      <c r="H37">
        <v>36</v>
      </c>
      <c r="I37">
        <f>COUNTIF(B:B,"=36")</f>
        <v>1</v>
      </c>
      <c r="J37">
        <v>155</v>
      </c>
      <c r="K37" s="12">
        <v>155</v>
      </c>
      <c r="L37" s="8">
        <v>5</v>
      </c>
      <c r="M37" s="6">
        <f t="shared" si="0"/>
        <v>2.9411764705882351</v>
      </c>
    </row>
    <row r="38" spans="1:13" x14ac:dyDescent="0.2">
      <c r="A38">
        <v>2000217</v>
      </c>
      <c r="B38">
        <v>12</v>
      </c>
      <c r="C38">
        <v>4</v>
      </c>
      <c r="D38" t="s">
        <v>86</v>
      </c>
      <c r="E38">
        <v>102</v>
      </c>
      <c r="F38">
        <v>0</v>
      </c>
      <c r="H38">
        <v>37</v>
      </c>
      <c r="I38">
        <f>COUNTIF(B:B,"=37")</f>
        <v>0</v>
      </c>
      <c r="J38">
        <v>160</v>
      </c>
      <c r="K38" s="12">
        <v>160</v>
      </c>
      <c r="L38" s="8">
        <v>1</v>
      </c>
      <c r="M38" s="6">
        <f t="shared" si="0"/>
        <v>0.58823529411764708</v>
      </c>
    </row>
    <row r="39" spans="1:13" x14ac:dyDescent="0.2">
      <c r="A39">
        <v>2000218</v>
      </c>
      <c r="B39">
        <v>13</v>
      </c>
      <c r="C39">
        <v>4</v>
      </c>
      <c r="D39" t="s">
        <v>86</v>
      </c>
      <c r="E39">
        <v>158</v>
      </c>
      <c r="F39">
        <v>0</v>
      </c>
      <c r="H39">
        <v>38</v>
      </c>
      <c r="I39">
        <f>COUNTIF(B:B,"=38")</f>
        <v>4</v>
      </c>
      <c r="J39">
        <v>165</v>
      </c>
      <c r="K39" s="12">
        <v>165</v>
      </c>
      <c r="L39" s="8">
        <v>2</v>
      </c>
      <c r="M39" s="6">
        <f t="shared" si="0"/>
        <v>1.1764705882352942</v>
      </c>
    </row>
    <row r="40" spans="1:13" x14ac:dyDescent="0.2">
      <c r="A40">
        <v>2000218</v>
      </c>
      <c r="B40">
        <v>13</v>
      </c>
      <c r="C40">
        <v>4</v>
      </c>
      <c r="D40" t="s">
        <v>86</v>
      </c>
      <c r="E40">
        <v>130</v>
      </c>
      <c r="F40">
        <v>0</v>
      </c>
      <c r="H40">
        <v>39</v>
      </c>
      <c r="I40">
        <f>COUNTIF(B:B,"=39")</f>
        <v>1</v>
      </c>
      <c r="J40">
        <v>170</v>
      </c>
      <c r="K40" s="12">
        <v>170</v>
      </c>
      <c r="L40" s="8">
        <v>1</v>
      </c>
      <c r="M40" s="6">
        <f t="shared" si="0"/>
        <v>0.58823529411764708</v>
      </c>
    </row>
    <row r="41" spans="1:13" x14ac:dyDescent="0.2">
      <c r="A41">
        <v>2000218</v>
      </c>
      <c r="B41">
        <v>13</v>
      </c>
      <c r="C41">
        <v>4</v>
      </c>
      <c r="D41" t="s">
        <v>86</v>
      </c>
      <c r="E41">
        <v>132</v>
      </c>
      <c r="F41">
        <v>0</v>
      </c>
      <c r="H41">
        <v>40</v>
      </c>
      <c r="I41">
        <f>COUNTIF(B:B,"=40")</f>
        <v>1</v>
      </c>
      <c r="J41">
        <v>175</v>
      </c>
      <c r="K41" s="12">
        <v>175</v>
      </c>
      <c r="L41" s="8">
        <v>0</v>
      </c>
      <c r="M41" s="6">
        <f t="shared" si="0"/>
        <v>0</v>
      </c>
    </row>
    <row r="42" spans="1:13" x14ac:dyDescent="0.2">
      <c r="A42">
        <v>2000218</v>
      </c>
      <c r="B42">
        <v>13</v>
      </c>
      <c r="C42">
        <v>4</v>
      </c>
      <c r="D42" t="s">
        <v>86</v>
      </c>
      <c r="E42">
        <v>137</v>
      </c>
      <c r="F42">
        <v>0</v>
      </c>
      <c r="H42">
        <v>41</v>
      </c>
      <c r="I42">
        <f>COUNTIF(B:B,"=41")</f>
        <v>19</v>
      </c>
      <c r="J42">
        <v>180</v>
      </c>
      <c r="K42" s="12">
        <v>180</v>
      </c>
      <c r="L42" s="8">
        <v>1</v>
      </c>
      <c r="M42" s="6">
        <f t="shared" si="0"/>
        <v>0.58823529411764708</v>
      </c>
    </row>
    <row r="43" spans="1:13" x14ac:dyDescent="0.2">
      <c r="A43">
        <v>2000218</v>
      </c>
      <c r="B43">
        <v>13</v>
      </c>
      <c r="C43">
        <v>4</v>
      </c>
      <c r="D43" t="s">
        <v>86</v>
      </c>
      <c r="E43">
        <v>139</v>
      </c>
      <c r="F43">
        <v>0</v>
      </c>
      <c r="H43">
        <v>42</v>
      </c>
      <c r="I43">
        <f>COUNTIF(B:B,"=42")</f>
        <v>19</v>
      </c>
      <c r="J43">
        <v>185</v>
      </c>
      <c r="K43" s="12">
        <v>185</v>
      </c>
      <c r="L43" s="8">
        <v>0</v>
      </c>
      <c r="M43" s="6">
        <f t="shared" si="0"/>
        <v>0</v>
      </c>
    </row>
    <row r="44" spans="1:13" x14ac:dyDescent="0.2">
      <c r="A44">
        <v>2000219</v>
      </c>
      <c r="B44">
        <v>14</v>
      </c>
      <c r="C44">
        <v>4</v>
      </c>
      <c r="D44" t="s">
        <v>86</v>
      </c>
      <c r="E44">
        <v>132</v>
      </c>
      <c r="F44">
        <v>0</v>
      </c>
      <c r="H44">
        <v>43</v>
      </c>
      <c r="I44">
        <f>COUNTIF(B:B,"=43")</f>
        <v>7</v>
      </c>
      <c r="J44">
        <v>190</v>
      </c>
      <c r="K44" s="12">
        <v>190</v>
      </c>
      <c r="L44" s="8">
        <v>0</v>
      </c>
      <c r="M44" s="6">
        <f t="shared" si="0"/>
        <v>0</v>
      </c>
    </row>
    <row r="45" spans="1:13" x14ac:dyDescent="0.2">
      <c r="A45">
        <v>2000220</v>
      </c>
      <c r="B45">
        <v>15</v>
      </c>
      <c r="C45">
        <v>3</v>
      </c>
      <c r="D45" t="s">
        <v>86</v>
      </c>
      <c r="E45">
        <v>150</v>
      </c>
      <c r="F45">
        <v>0</v>
      </c>
      <c r="H45">
        <v>44</v>
      </c>
      <c r="I45">
        <f>COUNTIF(B:B,"=44")</f>
        <v>9</v>
      </c>
      <c r="J45">
        <v>195</v>
      </c>
      <c r="K45" s="12">
        <v>195</v>
      </c>
      <c r="L45" s="8">
        <v>1</v>
      </c>
      <c r="M45" s="6">
        <f t="shared" si="0"/>
        <v>0.58823529411764708</v>
      </c>
    </row>
    <row r="46" spans="1:13" x14ac:dyDescent="0.2">
      <c r="A46">
        <v>2000222</v>
      </c>
      <c r="B46">
        <v>17</v>
      </c>
      <c r="C46">
        <v>3</v>
      </c>
      <c r="D46" t="s">
        <v>86</v>
      </c>
      <c r="E46">
        <v>114</v>
      </c>
      <c r="F46">
        <v>0</v>
      </c>
      <c r="H46">
        <v>45</v>
      </c>
      <c r="I46">
        <f>COUNTIF(B:B,"=45")</f>
        <v>0</v>
      </c>
      <c r="J46">
        <v>200</v>
      </c>
      <c r="K46" s="12">
        <v>200</v>
      </c>
      <c r="L46" s="8">
        <v>0</v>
      </c>
      <c r="M46" s="6">
        <f t="shared" si="0"/>
        <v>0</v>
      </c>
    </row>
    <row r="47" spans="1:13" ht="13.5" thickBot="1" x14ac:dyDescent="0.25">
      <c r="A47">
        <v>2000222</v>
      </c>
      <c r="B47">
        <v>17</v>
      </c>
      <c r="C47">
        <v>3</v>
      </c>
      <c r="D47" t="s">
        <v>86</v>
      </c>
      <c r="E47">
        <v>112</v>
      </c>
      <c r="F47">
        <v>0</v>
      </c>
      <c r="H47">
        <v>46</v>
      </c>
      <c r="I47">
        <f>COUNTIF(B:B,"=46")</f>
        <v>0</v>
      </c>
      <c r="K47" s="9" t="s">
        <v>51</v>
      </c>
      <c r="L47" s="9">
        <v>0</v>
      </c>
    </row>
    <row r="48" spans="1:13" x14ac:dyDescent="0.2">
      <c r="A48">
        <v>2000222</v>
      </c>
      <c r="B48">
        <v>17</v>
      </c>
      <c r="C48">
        <v>3</v>
      </c>
      <c r="D48" t="s">
        <v>86</v>
      </c>
      <c r="E48">
        <v>102</v>
      </c>
      <c r="F48">
        <v>0</v>
      </c>
      <c r="H48">
        <v>47</v>
      </c>
      <c r="I48">
        <f>COUNTIF(B:B,"=47")</f>
        <v>0</v>
      </c>
      <c r="L48">
        <f>SUM(L21:L47)</f>
        <v>170</v>
      </c>
      <c r="M48" s="6">
        <f>SUM(M21:M47)</f>
        <v>100.00000000000001</v>
      </c>
    </row>
    <row r="49" spans="1:11" x14ac:dyDescent="0.2">
      <c r="A49">
        <v>2000222</v>
      </c>
      <c r="B49">
        <v>17</v>
      </c>
      <c r="C49">
        <v>3</v>
      </c>
      <c r="D49" t="s">
        <v>86</v>
      </c>
      <c r="E49">
        <v>111</v>
      </c>
      <c r="F49">
        <v>0</v>
      </c>
      <c r="H49">
        <v>48</v>
      </c>
      <c r="I49">
        <f>COUNTIF(B:B,"=48")</f>
        <v>0</v>
      </c>
    </row>
    <row r="50" spans="1:11" x14ac:dyDescent="0.2">
      <c r="A50">
        <v>2000222</v>
      </c>
      <c r="B50">
        <v>17</v>
      </c>
      <c r="C50">
        <v>3</v>
      </c>
      <c r="D50" t="s">
        <v>86</v>
      </c>
      <c r="E50">
        <v>80</v>
      </c>
      <c r="F50">
        <v>0</v>
      </c>
      <c r="H50">
        <v>49</v>
      </c>
      <c r="I50">
        <f>COUNTIF(B:B,"=49")</f>
        <v>0</v>
      </c>
    </row>
    <row r="51" spans="1:11" x14ac:dyDescent="0.2">
      <c r="A51">
        <v>2000222</v>
      </c>
      <c r="B51">
        <v>17</v>
      </c>
      <c r="C51">
        <v>3</v>
      </c>
      <c r="D51" t="s">
        <v>86</v>
      </c>
      <c r="E51">
        <v>148</v>
      </c>
      <c r="F51">
        <v>0</v>
      </c>
      <c r="H51">
        <v>50</v>
      </c>
      <c r="I51">
        <f>COUNTIF(B:B,"=50")</f>
        <v>0</v>
      </c>
    </row>
    <row r="52" spans="1:11" x14ac:dyDescent="0.2">
      <c r="A52">
        <v>2000222</v>
      </c>
      <c r="B52">
        <v>17</v>
      </c>
      <c r="C52">
        <v>3</v>
      </c>
      <c r="D52" t="s">
        <v>86</v>
      </c>
      <c r="E52">
        <v>139</v>
      </c>
      <c r="F52">
        <v>0</v>
      </c>
      <c r="H52">
        <v>51</v>
      </c>
      <c r="I52">
        <f>COUNTIF(B:B,"=51")</f>
        <v>0</v>
      </c>
      <c r="K52" t="s">
        <v>32</v>
      </c>
    </row>
    <row r="53" spans="1:11" x14ac:dyDescent="0.2">
      <c r="A53">
        <v>2000222</v>
      </c>
      <c r="B53">
        <v>17</v>
      </c>
      <c r="C53">
        <v>3</v>
      </c>
      <c r="D53" t="s">
        <v>86</v>
      </c>
      <c r="E53">
        <v>137</v>
      </c>
      <c r="F53">
        <v>0</v>
      </c>
      <c r="H53">
        <v>52</v>
      </c>
      <c r="I53">
        <f>COUNTIF(B:B,"=52")</f>
        <v>0</v>
      </c>
    </row>
    <row r="54" spans="1:11" x14ac:dyDescent="0.2">
      <c r="A54">
        <v>2000223</v>
      </c>
      <c r="B54">
        <v>18</v>
      </c>
      <c r="C54">
        <v>3</v>
      </c>
      <c r="D54" t="s">
        <v>86</v>
      </c>
      <c r="E54">
        <v>154</v>
      </c>
      <c r="F54">
        <v>0</v>
      </c>
      <c r="H54">
        <v>53</v>
      </c>
      <c r="I54">
        <f>COUNTIF(B:B,"=53")</f>
        <v>0</v>
      </c>
    </row>
    <row r="55" spans="1:11" x14ac:dyDescent="0.2">
      <c r="A55">
        <v>2000223</v>
      </c>
      <c r="B55">
        <v>18</v>
      </c>
      <c r="C55">
        <v>3</v>
      </c>
      <c r="D55" t="s">
        <v>86</v>
      </c>
      <c r="E55">
        <v>142</v>
      </c>
      <c r="F55">
        <v>0</v>
      </c>
      <c r="H55">
        <v>54</v>
      </c>
      <c r="I55">
        <f>COUNTIF(B:B,"=54")</f>
        <v>0</v>
      </c>
    </row>
    <row r="56" spans="1:11" x14ac:dyDescent="0.2">
      <c r="A56">
        <v>2000223</v>
      </c>
      <c r="B56">
        <v>18</v>
      </c>
      <c r="C56">
        <v>3</v>
      </c>
      <c r="D56" t="s">
        <v>86</v>
      </c>
      <c r="E56">
        <v>155</v>
      </c>
      <c r="F56">
        <v>0</v>
      </c>
      <c r="H56">
        <v>55</v>
      </c>
      <c r="I56">
        <f>COUNTIF(B:B,"=55")</f>
        <v>0</v>
      </c>
    </row>
    <row r="57" spans="1:11" x14ac:dyDescent="0.2">
      <c r="A57">
        <v>2000223</v>
      </c>
      <c r="B57">
        <v>18</v>
      </c>
      <c r="C57">
        <v>3</v>
      </c>
      <c r="D57" t="s">
        <v>86</v>
      </c>
      <c r="E57">
        <v>124</v>
      </c>
      <c r="F57">
        <v>0</v>
      </c>
      <c r="H57">
        <v>56</v>
      </c>
      <c r="I57">
        <f>COUNTIF(B:B,"=56")</f>
        <v>0</v>
      </c>
    </row>
    <row r="58" spans="1:11" x14ac:dyDescent="0.2">
      <c r="A58">
        <v>2000223</v>
      </c>
      <c r="B58">
        <v>18</v>
      </c>
      <c r="C58">
        <v>3</v>
      </c>
      <c r="D58" t="s">
        <v>86</v>
      </c>
      <c r="E58">
        <v>105</v>
      </c>
      <c r="F58">
        <v>0</v>
      </c>
      <c r="H58">
        <v>57</v>
      </c>
      <c r="I58">
        <f>COUNTIF(B:B,"=57")</f>
        <v>0</v>
      </c>
    </row>
    <row r="59" spans="1:11" x14ac:dyDescent="0.2">
      <c r="A59">
        <v>2000223</v>
      </c>
      <c r="B59">
        <v>18</v>
      </c>
      <c r="C59">
        <v>3</v>
      </c>
      <c r="D59" t="s">
        <v>86</v>
      </c>
      <c r="E59">
        <v>102</v>
      </c>
      <c r="F59">
        <v>0</v>
      </c>
      <c r="H59">
        <v>58</v>
      </c>
      <c r="I59">
        <f>COUNTIF(B:B,"=58")</f>
        <v>0</v>
      </c>
    </row>
    <row r="60" spans="1:11" x14ac:dyDescent="0.2">
      <c r="A60">
        <v>2000223</v>
      </c>
      <c r="B60">
        <v>18</v>
      </c>
      <c r="C60">
        <v>3</v>
      </c>
      <c r="D60" t="s">
        <v>86</v>
      </c>
      <c r="E60">
        <v>120</v>
      </c>
      <c r="F60">
        <v>0</v>
      </c>
      <c r="H60">
        <v>59</v>
      </c>
      <c r="I60">
        <f>COUNTIF(B:B,"=59")</f>
        <v>0</v>
      </c>
    </row>
    <row r="61" spans="1:11" x14ac:dyDescent="0.2">
      <c r="A61">
        <v>2000223</v>
      </c>
      <c r="B61">
        <v>18</v>
      </c>
      <c r="C61">
        <v>3</v>
      </c>
      <c r="D61" t="s">
        <v>86</v>
      </c>
      <c r="E61">
        <v>110</v>
      </c>
      <c r="F61">
        <v>0</v>
      </c>
      <c r="H61">
        <v>60</v>
      </c>
      <c r="I61">
        <f>COUNTIF(B:B,"=60")</f>
        <v>0</v>
      </c>
    </row>
    <row r="62" spans="1:11" x14ac:dyDescent="0.2">
      <c r="A62">
        <v>2000223</v>
      </c>
      <c r="B62">
        <v>18</v>
      </c>
      <c r="C62">
        <v>3</v>
      </c>
      <c r="D62" t="s">
        <v>86</v>
      </c>
      <c r="E62">
        <v>104</v>
      </c>
      <c r="F62">
        <v>0</v>
      </c>
      <c r="H62">
        <v>61</v>
      </c>
      <c r="I62">
        <f>COUNTIF(B:B,"=61")</f>
        <v>0</v>
      </c>
    </row>
    <row r="63" spans="1:11" x14ac:dyDescent="0.2">
      <c r="A63">
        <v>2000223</v>
      </c>
      <c r="B63">
        <v>18</v>
      </c>
      <c r="C63">
        <v>3</v>
      </c>
      <c r="D63" t="s">
        <v>86</v>
      </c>
      <c r="E63">
        <v>109</v>
      </c>
      <c r="F63">
        <v>0</v>
      </c>
      <c r="H63">
        <v>62</v>
      </c>
      <c r="I63">
        <f>COUNTIF(B:B,"=62")</f>
        <v>0</v>
      </c>
    </row>
    <row r="64" spans="1:11" x14ac:dyDescent="0.2">
      <c r="A64">
        <v>2000228</v>
      </c>
      <c r="B64">
        <v>23</v>
      </c>
      <c r="C64">
        <v>4</v>
      </c>
      <c r="D64" t="s">
        <v>86</v>
      </c>
      <c r="E64">
        <v>136</v>
      </c>
      <c r="F64">
        <v>0</v>
      </c>
      <c r="H64">
        <v>63</v>
      </c>
      <c r="I64">
        <f>COUNTIF(B:B,"=63")</f>
        <v>0</v>
      </c>
    </row>
    <row r="65" spans="1:9" x14ac:dyDescent="0.2">
      <c r="A65">
        <v>2000228</v>
      </c>
      <c r="B65">
        <v>23</v>
      </c>
      <c r="C65">
        <v>4</v>
      </c>
      <c r="D65" t="s">
        <v>86</v>
      </c>
      <c r="E65">
        <v>136</v>
      </c>
      <c r="F65">
        <v>0</v>
      </c>
      <c r="H65">
        <v>64</v>
      </c>
      <c r="I65">
        <f>COUNTIF(B:B,"=64")</f>
        <v>0</v>
      </c>
    </row>
    <row r="66" spans="1:9" x14ac:dyDescent="0.2">
      <c r="A66">
        <v>2000228</v>
      </c>
      <c r="B66">
        <v>23</v>
      </c>
      <c r="C66">
        <v>4</v>
      </c>
      <c r="D66" t="s">
        <v>86</v>
      </c>
      <c r="E66">
        <v>127</v>
      </c>
      <c r="F66">
        <v>0</v>
      </c>
      <c r="H66">
        <v>65</v>
      </c>
      <c r="I66">
        <f>COUNTIF(B:B,"=65")</f>
        <v>0</v>
      </c>
    </row>
    <row r="67" spans="1:9" x14ac:dyDescent="0.2">
      <c r="A67">
        <v>2000228</v>
      </c>
      <c r="B67">
        <v>23</v>
      </c>
      <c r="C67">
        <v>4</v>
      </c>
      <c r="D67" t="s">
        <v>86</v>
      </c>
      <c r="E67">
        <v>135</v>
      </c>
      <c r="F67">
        <v>0</v>
      </c>
      <c r="H67">
        <v>66</v>
      </c>
      <c r="I67">
        <f>COUNTIF(B:B,"=66")</f>
        <v>0</v>
      </c>
    </row>
    <row r="68" spans="1:9" x14ac:dyDescent="0.2">
      <c r="A68">
        <v>2000228</v>
      </c>
      <c r="B68">
        <v>23</v>
      </c>
      <c r="C68">
        <v>4</v>
      </c>
      <c r="D68" t="s">
        <v>86</v>
      </c>
      <c r="E68">
        <v>141</v>
      </c>
      <c r="F68">
        <v>0</v>
      </c>
      <c r="H68">
        <v>67</v>
      </c>
      <c r="I68">
        <f>COUNTIF(B:B,"=67")</f>
        <v>0</v>
      </c>
    </row>
    <row r="69" spans="1:9" x14ac:dyDescent="0.2">
      <c r="A69">
        <v>2000228</v>
      </c>
      <c r="B69">
        <v>23</v>
      </c>
      <c r="C69">
        <v>4</v>
      </c>
      <c r="D69" t="s">
        <v>86</v>
      </c>
      <c r="E69">
        <v>139</v>
      </c>
      <c r="F69">
        <v>0</v>
      </c>
      <c r="H69">
        <v>68</v>
      </c>
      <c r="I69">
        <f>COUNTIF(B:B,"=68")</f>
        <v>0</v>
      </c>
    </row>
    <row r="70" spans="1:9" x14ac:dyDescent="0.2">
      <c r="A70">
        <v>2000263</v>
      </c>
      <c r="B70">
        <v>26</v>
      </c>
      <c r="C70">
        <v>2</v>
      </c>
      <c r="D70" t="s">
        <v>86</v>
      </c>
      <c r="E70">
        <v>193</v>
      </c>
      <c r="F70">
        <v>63</v>
      </c>
      <c r="H70">
        <v>69</v>
      </c>
      <c r="I70">
        <f>COUNTIF(B:B,"=69")</f>
        <v>0</v>
      </c>
    </row>
    <row r="71" spans="1:9" x14ac:dyDescent="0.2">
      <c r="A71">
        <v>2000263</v>
      </c>
      <c r="B71">
        <v>26</v>
      </c>
      <c r="C71">
        <v>2</v>
      </c>
      <c r="D71" t="s">
        <v>86</v>
      </c>
      <c r="E71">
        <v>166</v>
      </c>
      <c r="F71">
        <v>41</v>
      </c>
      <c r="H71">
        <v>70</v>
      </c>
      <c r="I71">
        <f>COUNTIF(B:B,"=70")</f>
        <v>0</v>
      </c>
    </row>
    <row r="72" spans="1:9" x14ac:dyDescent="0.2">
      <c r="A72">
        <v>2000264</v>
      </c>
      <c r="B72">
        <v>27</v>
      </c>
      <c r="C72">
        <v>2</v>
      </c>
      <c r="D72" t="s">
        <v>86</v>
      </c>
      <c r="E72">
        <v>126</v>
      </c>
      <c r="F72">
        <v>14</v>
      </c>
      <c r="H72">
        <v>71</v>
      </c>
      <c r="I72">
        <f>COUNTIF(B:B,"=71")</f>
        <v>0</v>
      </c>
    </row>
    <row r="73" spans="1:9" x14ac:dyDescent="0.2">
      <c r="A73">
        <v>2000267</v>
      </c>
      <c r="B73">
        <v>30</v>
      </c>
      <c r="C73">
        <v>2</v>
      </c>
      <c r="D73" t="s">
        <v>86</v>
      </c>
      <c r="E73">
        <v>93</v>
      </c>
      <c r="F73">
        <v>6</v>
      </c>
      <c r="H73">
        <v>72</v>
      </c>
      <c r="I73">
        <f>COUNTIF(B:B,"=72")</f>
        <v>0</v>
      </c>
    </row>
    <row r="74" spans="1:9" x14ac:dyDescent="0.2">
      <c r="A74">
        <v>2000267</v>
      </c>
      <c r="B74">
        <v>30</v>
      </c>
      <c r="C74">
        <v>2</v>
      </c>
      <c r="D74" t="s">
        <v>86</v>
      </c>
      <c r="E74">
        <v>121</v>
      </c>
      <c r="F74">
        <v>10</v>
      </c>
      <c r="H74">
        <v>73</v>
      </c>
      <c r="I74">
        <f>COUNTIF(B:B,"=73")</f>
        <v>0</v>
      </c>
    </row>
    <row r="75" spans="1:9" x14ac:dyDescent="0.2">
      <c r="A75">
        <v>2000268</v>
      </c>
      <c r="B75">
        <v>31</v>
      </c>
      <c r="C75">
        <v>2</v>
      </c>
      <c r="D75" t="s">
        <v>86</v>
      </c>
      <c r="E75">
        <v>136</v>
      </c>
      <c r="F75">
        <v>23</v>
      </c>
      <c r="H75">
        <v>74</v>
      </c>
      <c r="I75">
        <f>COUNTIF(B:B,"=74")</f>
        <v>0</v>
      </c>
    </row>
    <row r="76" spans="1:9" x14ac:dyDescent="0.2">
      <c r="A76">
        <v>2000268</v>
      </c>
      <c r="B76">
        <v>31</v>
      </c>
      <c r="C76">
        <v>2</v>
      </c>
      <c r="D76" t="s">
        <v>86</v>
      </c>
      <c r="E76">
        <v>98</v>
      </c>
      <c r="F76">
        <v>6</v>
      </c>
      <c r="H76">
        <v>75</v>
      </c>
      <c r="I76">
        <f>COUNTIF(B:B,"=75")</f>
        <v>0</v>
      </c>
    </row>
    <row r="77" spans="1:9" x14ac:dyDescent="0.2">
      <c r="A77">
        <v>2000269</v>
      </c>
      <c r="B77">
        <v>32</v>
      </c>
      <c r="C77">
        <v>2</v>
      </c>
      <c r="D77" t="s">
        <v>86</v>
      </c>
      <c r="E77">
        <v>143</v>
      </c>
      <c r="F77">
        <v>24</v>
      </c>
      <c r="H77">
        <v>76</v>
      </c>
      <c r="I77">
        <f>COUNTIF(B:B,"=76")</f>
        <v>0</v>
      </c>
    </row>
    <row r="78" spans="1:9" x14ac:dyDescent="0.2">
      <c r="A78">
        <v>2000269</v>
      </c>
      <c r="B78">
        <v>32</v>
      </c>
      <c r="C78">
        <v>2</v>
      </c>
      <c r="D78" t="s">
        <v>86</v>
      </c>
      <c r="E78">
        <v>148</v>
      </c>
      <c r="F78">
        <v>21</v>
      </c>
      <c r="H78">
        <v>77</v>
      </c>
      <c r="I78">
        <f>COUNTIF(B:B,"=77")</f>
        <v>0</v>
      </c>
    </row>
    <row r="79" spans="1:9" x14ac:dyDescent="0.2">
      <c r="A79">
        <v>2000269</v>
      </c>
      <c r="B79">
        <v>32</v>
      </c>
      <c r="C79">
        <v>2</v>
      </c>
      <c r="D79" t="s">
        <v>86</v>
      </c>
      <c r="E79">
        <v>130</v>
      </c>
      <c r="F79">
        <v>14</v>
      </c>
      <c r="H79">
        <v>78</v>
      </c>
      <c r="I79">
        <f>COUNTIF(B:B,"=78")</f>
        <v>0</v>
      </c>
    </row>
    <row r="80" spans="1:9" x14ac:dyDescent="0.2">
      <c r="A80">
        <v>2000269</v>
      </c>
      <c r="B80">
        <v>32</v>
      </c>
      <c r="C80">
        <v>2</v>
      </c>
      <c r="D80" t="s">
        <v>86</v>
      </c>
      <c r="E80">
        <v>133</v>
      </c>
      <c r="F80">
        <v>18</v>
      </c>
      <c r="H80">
        <v>79</v>
      </c>
      <c r="I80">
        <f>COUNTIF(B:B,"=79")</f>
        <v>0</v>
      </c>
    </row>
    <row r="81" spans="1:9" x14ac:dyDescent="0.2">
      <c r="A81">
        <v>2000269</v>
      </c>
      <c r="B81">
        <v>32</v>
      </c>
      <c r="C81">
        <v>2</v>
      </c>
      <c r="D81" t="s">
        <v>86</v>
      </c>
      <c r="E81">
        <v>129</v>
      </c>
      <c r="F81">
        <v>14</v>
      </c>
      <c r="H81">
        <v>80</v>
      </c>
      <c r="I81">
        <f>COUNTIF(B:B,"=80")</f>
        <v>0</v>
      </c>
    </row>
    <row r="82" spans="1:9" x14ac:dyDescent="0.2">
      <c r="A82">
        <v>2000269</v>
      </c>
      <c r="B82">
        <v>32</v>
      </c>
      <c r="C82">
        <v>2</v>
      </c>
      <c r="D82" t="s">
        <v>86</v>
      </c>
      <c r="E82">
        <v>122</v>
      </c>
      <c r="F82">
        <v>10</v>
      </c>
      <c r="H82">
        <v>81</v>
      </c>
      <c r="I82">
        <f>COUNTIF(B:B,"=81")</f>
        <v>0</v>
      </c>
    </row>
    <row r="83" spans="1:9" x14ac:dyDescent="0.2">
      <c r="A83">
        <v>2000269</v>
      </c>
      <c r="B83">
        <v>32</v>
      </c>
      <c r="C83">
        <v>2</v>
      </c>
      <c r="D83" t="s">
        <v>86</v>
      </c>
      <c r="E83">
        <v>106</v>
      </c>
      <c r="F83">
        <v>7</v>
      </c>
      <c r="H83">
        <v>82</v>
      </c>
      <c r="I83">
        <f>COUNTIF(B:B,"=82")</f>
        <v>0</v>
      </c>
    </row>
    <row r="84" spans="1:9" x14ac:dyDescent="0.2">
      <c r="A84">
        <v>2000269</v>
      </c>
      <c r="B84">
        <v>32</v>
      </c>
      <c r="C84">
        <v>2</v>
      </c>
      <c r="D84" t="s">
        <v>86</v>
      </c>
      <c r="E84">
        <v>103</v>
      </c>
      <c r="F84">
        <v>8</v>
      </c>
      <c r="H84">
        <v>83</v>
      </c>
      <c r="I84">
        <f>COUNTIF(B:B,"=83")</f>
        <v>0</v>
      </c>
    </row>
    <row r="85" spans="1:9" x14ac:dyDescent="0.2">
      <c r="A85">
        <v>2000269</v>
      </c>
      <c r="B85">
        <v>32</v>
      </c>
      <c r="C85">
        <v>2</v>
      </c>
      <c r="D85" t="s">
        <v>86</v>
      </c>
      <c r="E85">
        <v>115</v>
      </c>
      <c r="F85">
        <v>9</v>
      </c>
      <c r="H85">
        <v>84</v>
      </c>
      <c r="I85">
        <f>COUNTIF(B:B,"=84")</f>
        <v>0</v>
      </c>
    </row>
    <row r="86" spans="1:9" x14ac:dyDescent="0.2">
      <c r="A86">
        <v>2000269</v>
      </c>
      <c r="B86">
        <v>32</v>
      </c>
      <c r="C86">
        <v>2</v>
      </c>
      <c r="D86" t="s">
        <v>86</v>
      </c>
      <c r="E86">
        <v>110</v>
      </c>
      <c r="F86">
        <v>10</v>
      </c>
      <c r="H86">
        <v>85</v>
      </c>
      <c r="I86">
        <f>COUNTIF(B:B,"=85")</f>
        <v>0</v>
      </c>
    </row>
    <row r="87" spans="1:9" x14ac:dyDescent="0.2">
      <c r="A87">
        <v>2000269</v>
      </c>
      <c r="B87">
        <v>32</v>
      </c>
      <c r="C87">
        <v>2</v>
      </c>
      <c r="D87" t="s">
        <v>86</v>
      </c>
      <c r="E87">
        <v>108</v>
      </c>
      <c r="F87">
        <v>9</v>
      </c>
      <c r="H87">
        <v>86</v>
      </c>
      <c r="I87">
        <f>COUNTIF(B:B,"=86")</f>
        <v>0</v>
      </c>
    </row>
    <row r="88" spans="1:9" x14ac:dyDescent="0.2">
      <c r="A88">
        <v>2000270</v>
      </c>
      <c r="B88">
        <v>33</v>
      </c>
      <c r="C88">
        <v>1</v>
      </c>
      <c r="D88" t="s">
        <v>86</v>
      </c>
      <c r="E88">
        <v>105</v>
      </c>
      <c r="F88">
        <v>6</v>
      </c>
      <c r="H88">
        <v>87</v>
      </c>
      <c r="I88">
        <f>COUNTIF(B:B,"=87")</f>
        <v>0</v>
      </c>
    </row>
    <row r="89" spans="1:9" x14ac:dyDescent="0.2">
      <c r="A89">
        <v>2000270</v>
      </c>
      <c r="B89">
        <v>33</v>
      </c>
      <c r="C89">
        <v>1</v>
      </c>
      <c r="D89" t="s">
        <v>86</v>
      </c>
      <c r="E89">
        <v>106</v>
      </c>
      <c r="F89">
        <v>7</v>
      </c>
      <c r="H89">
        <v>88</v>
      </c>
      <c r="I89">
        <f>COUNTIF(B:B,"=88")</f>
        <v>0</v>
      </c>
    </row>
    <row r="90" spans="1:9" x14ac:dyDescent="0.2">
      <c r="A90">
        <v>2000270</v>
      </c>
      <c r="B90">
        <v>33</v>
      </c>
      <c r="C90">
        <v>1</v>
      </c>
      <c r="D90" t="s">
        <v>86</v>
      </c>
      <c r="E90">
        <v>108</v>
      </c>
      <c r="F90">
        <v>7</v>
      </c>
      <c r="H90">
        <v>89</v>
      </c>
      <c r="I90">
        <f>COUNTIF(B:B,"=89")</f>
        <v>0</v>
      </c>
    </row>
    <row r="91" spans="1:9" x14ac:dyDescent="0.2">
      <c r="A91">
        <v>2000270</v>
      </c>
      <c r="B91">
        <v>33</v>
      </c>
      <c r="C91">
        <v>1</v>
      </c>
      <c r="D91" t="s">
        <v>86</v>
      </c>
      <c r="E91">
        <v>112</v>
      </c>
      <c r="F91">
        <v>7</v>
      </c>
      <c r="H91">
        <v>90</v>
      </c>
      <c r="I91">
        <f>COUNTIF(B:B,"=90")</f>
        <v>0</v>
      </c>
    </row>
    <row r="92" spans="1:9" x14ac:dyDescent="0.2">
      <c r="A92">
        <v>2000270</v>
      </c>
      <c r="B92">
        <v>33</v>
      </c>
      <c r="C92">
        <v>1</v>
      </c>
      <c r="D92" t="s">
        <v>86</v>
      </c>
      <c r="E92">
        <v>117</v>
      </c>
      <c r="F92">
        <v>10</v>
      </c>
      <c r="H92">
        <v>91</v>
      </c>
      <c r="I92">
        <f>COUNTIF(B:B,"=91")</f>
        <v>0</v>
      </c>
    </row>
    <row r="93" spans="1:9" x14ac:dyDescent="0.2">
      <c r="A93">
        <v>2000270</v>
      </c>
      <c r="B93">
        <v>33</v>
      </c>
      <c r="C93">
        <v>1</v>
      </c>
      <c r="D93" t="s">
        <v>86</v>
      </c>
      <c r="E93">
        <v>108</v>
      </c>
      <c r="F93">
        <v>7</v>
      </c>
      <c r="H93">
        <v>92</v>
      </c>
      <c r="I93">
        <f>COUNTIF(B:B,"=92")</f>
        <v>0</v>
      </c>
    </row>
    <row r="94" spans="1:9" x14ac:dyDescent="0.2">
      <c r="A94">
        <v>2000270</v>
      </c>
      <c r="B94">
        <v>33</v>
      </c>
      <c r="C94">
        <v>1</v>
      </c>
      <c r="D94" t="s">
        <v>86</v>
      </c>
      <c r="E94">
        <v>107</v>
      </c>
      <c r="F94">
        <v>7</v>
      </c>
      <c r="H94">
        <v>93</v>
      </c>
      <c r="I94">
        <f>COUNTIF(B:B,"=93")</f>
        <v>0</v>
      </c>
    </row>
    <row r="95" spans="1:9" x14ac:dyDescent="0.2">
      <c r="A95">
        <v>2000270</v>
      </c>
      <c r="B95">
        <v>33</v>
      </c>
      <c r="C95">
        <v>1</v>
      </c>
      <c r="D95" t="s">
        <v>86</v>
      </c>
      <c r="E95">
        <v>103</v>
      </c>
      <c r="F95">
        <v>6</v>
      </c>
      <c r="H95">
        <v>94</v>
      </c>
      <c r="I95">
        <f>COUNTIF(B:B,"=94")</f>
        <v>0</v>
      </c>
    </row>
    <row r="96" spans="1:9" x14ac:dyDescent="0.2">
      <c r="A96">
        <v>2000270</v>
      </c>
      <c r="B96">
        <v>33</v>
      </c>
      <c r="C96">
        <v>1</v>
      </c>
      <c r="D96" t="s">
        <v>86</v>
      </c>
      <c r="E96">
        <v>116</v>
      </c>
      <c r="F96">
        <v>8</v>
      </c>
      <c r="H96">
        <v>95</v>
      </c>
      <c r="I96">
        <f>COUNTIF(B:B,"=95")</f>
        <v>0</v>
      </c>
    </row>
    <row r="97" spans="1:9" x14ac:dyDescent="0.2">
      <c r="A97">
        <v>2000270</v>
      </c>
      <c r="B97">
        <v>33</v>
      </c>
      <c r="C97">
        <v>1</v>
      </c>
      <c r="D97" t="s">
        <v>86</v>
      </c>
      <c r="E97">
        <v>113</v>
      </c>
      <c r="F97">
        <v>8</v>
      </c>
      <c r="H97">
        <v>96</v>
      </c>
      <c r="I97">
        <f>COUNTIF(B:B,"=96")</f>
        <v>0</v>
      </c>
    </row>
    <row r="98" spans="1:9" x14ac:dyDescent="0.2">
      <c r="A98">
        <v>2000270</v>
      </c>
      <c r="B98">
        <v>33</v>
      </c>
      <c r="C98">
        <v>1</v>
      </c>
      <c r="D98" t="s">
        <v>86</v>
      </c>
      <c r="E98">
        <v>101</v>
      </c>
      <c r="F98">
        <v>6</v>
      </c>
    </row>
    <row r="99" spans="1:9" x14ac:dyDescent="0.2">
      <c r="A99">
        <v>2000270</v>
      </c>
      <c r="B99">
        <v>33</v>
      </c>
      <c r="C99">
        <v>1</v>
      </c>
      <c r="D99" t="s">
        <v>86</v>
      </c>
      <c r="E99">
        <v>111</v>
      </c>
      <c r="F99">
        <v>7</v>
      </c>
    </row>
    <row r="100" spans="1:9" x14ac:dyDescent="0.2">
      <c r="A100">
        <v>2000270</v>
      </c>
      <c r="B100">
        <v>33</v>
      </c>
      <c r="C100">
        <v>1</v>
      </c>
      <c r="D100" t="s">
        <v>86</v>
      </c>
      <c r="E100">
        <v>113</v>
      </c>
      <c r="F100">
        <v>8</v>
      </c>
    </row>
    <row r="101" spans="1:9" x14ac:dyDescent="0.2">
      <c r="A101">
        <v>2000270</v>
      </c>
      <c r="B101">
        <v>33</v>
      </c>
      <c r="C101">
        <v>1</v>
      </c>
      <c r="D101" t="s">
        <v>86</v>
      </c>
      <c r="E101">
        <v>113</v>
      </c>
      <c r="F101">
        <v>7</v>
      </c>
    </row>
    <row r="102" spans="1:9" x14ac:dyDescent="0.2">
      <c r="A102">
        <v>2000270</v>
      </c>
      <c r="B102">
        <v>33</v>
      </c>
      <c r="C102">
        <v>1</v>
      </c>
      <c r="D102" t="s">
        <v>86</v>
      </c>
      <c r="E102">
        <v>130</v>
      </c>
      <c r="F102">
        <v>10</v>
      </c>
    </row>
    <row r="103" spans="1:9" x14ac:dyDescent="0.2">
      <c r="A103">
        <v>2000270</v>
      </c>
      <c r="B103">
        <v>33</v>
      </c>
      <c r="C103">
        <v>1</v>
      </c>
      <c r="D103" t="s">
        <v>86</v>
      </c>
      <c r="E103">
        <v>115</v>
      </c>
      <c r="F103">
        <v>7</v>
      </c>
    </row>
    <row r="104" spans="1:9" x14ac:dyDescent="0.2">
      <c r="A104">
        <v>2000270</v>
      </c>
      <c r="B104">
        <v>33</v>
      </c>
      <c r="C104">
        <v>1</v>
      </c>
      <c r="D104" t="s">
        <v>86</v>
      </c>
      <c r="E104">
        <v>110</v>
      </c>
      <c r="F104">
        <v>7</v>
      </c>
    </row>
    <row r="105" spans="1:9" x14ac:dyDescent="0.2">
      <c r="A105">
        <v>2000270</v>
      </c>
      <c r="B105">
        <v>33</v>
      </c>
      <c r="C105">
        <v>1</v>
      </c>
      <c r="D105" t="s">
        <v>86</v>
      </c>
      <c r="E105">
        <v>115</v>
      </c>
      <c r="F105">
        <v>7</v>
      </c>
    </row>
    <row r="106" spans="1:9" x14ac:dyDescent="0.2">
      <c r="A106">
        <v>2000270</v>
      </c>
      <c r="B106">
        <v>33</v>
      </c>
      <c r="C106">
        <v>1</v>
      </c>
      <c r="D106" t="s">
        <v>86</v>
      </c>
      <c r="E106">
        <v>176</v>
      </c>
      <c r="F106">
        <v>44</v>
      </c>
    </row>
    <row r="107" spans="1:9" x14ac:dyDescent="0.2">
      <c r="A107">
        <v>2000270</v>
      </c>
      <c r="B107">
        <v>33</v>
      </c>
      <c r="C107">
        <v>1</v>
      </c>
      <c r="D107" t="s">
        <v>86</v>
      </c>
      <c r="E107">
        <v>165</v>
      </c>
      <c r="F107">
        <v>33</v>
      </c>
    </row>
    <row r="108" spans="1:9" x14ac:dyDescent="0.2">
      <c r="A108">
        <v>2000270</v>
      </c>
      <c r="B108">
        <v>33</v>
      </c>
      <c r="C108">
        <v>1</v>
      </c>
      <c r="D108" t="s">
        <v>86</v>
      </c>
      <c r="E108">
        <v>147</v>
      </c>
      <c r="F108">
        <v>24</v>
      </c>
    </row>
    <row r="109" spans="1:9" x14ac:dyDescent="0.2">
      <c r="A109">
        <v>2000270</v>
      </c>
      <c r="B109">
        <v>33</v>
      </c>
      <c r="C109">
        <v>1</v>
      </c>
      <c r="D109" t="s">
        <v>86</v>
      </c>
      <c r="E109">
        <v>152</v>
      </c>
      <c r="F109">
        <v>24</v>
      </c>
    </row>
    <row r="110" spans="1:9" x14ac:dyDescent="0.2">
      <c r="A110">
        <v>2000270</v>
      </c>
      <c r="B110">
        <v>33</v>
      </c>
      <c r="C110">
        <v>1</v>
      </c>
      <c r="D110" t="s">
        <v>86</v>
      </c>
      <c r="E110">
        <v>136</v>
      </c>
      <c r="F110">
        <v>17</v>
      </c>
    </row>
    <row r="111" spans="1:9" x14ac:dyDescent="0.2">
      <c r="A111">
        <v>2000270</v>
      </c>
      <c r="B111">
        <v>33</v>
      </c>
      <c r="C111">
        <v>1</v>
      </c>
      <c r="D111" t="s">
        <v>86</v>
      </c>
      <c r="E111">
        <v>152</v>
      </c>
      <c r="F111">
        <v>22</v>
      </c>
    </row>
    <row r="112" spans="1:9" x14ac:dyDescent="0.2">
      <c r="A112">
        <v>2000270</v>
      </c>
      <c r="B112">
        <v>33</v>
      </c>
      <c r="C112">
        <v>1</v>
      </c>
      <c r="D112" t="s">
        <v>86</v>
      </c>
      <c r="E112">
        <v>136</v>
      </c>
      <c r="F112">
        <v>17</v>
      </c>
    </row>
    <row r="113" spans="1:6" x14ac:dyDescent="0.2">
      <c r="A113">
        <v>2000270</v>
      </c>
      <c r="B113">
        <v>33</v>
      </c>
      <c r="C113">
        <v>1</v>
      </c>
      <c r="D113" t="s">
        <v>86</v>
      </c>
      <c r="E113">
        <v>135</v>
      </c>
      <c r="F113">
        <v>17</v>
      </c>
    </row>
    <row r="114" spans="1:6" x14ac:dyDescent="0.2">
      <c r="A114">
        <v>2000270</v>
      </c>
      <c r="B114">
        <v>33</v>
      </c>
      <c r="C114">
        <v>1</v>
      </c>
      <c r="D114" t="s">
        <v>86</v>
      </c>
      <c r="E114">
        <v>147</v>
      </c>
      <c r="F114">
        <v>22</v>
      </c>
    </row>
    <row r="115" spans="1:6" x14ac:dyDescent="0.2">
      <c r="A115">
        <v>2000270</v>
      </c>
      <c r="B115">
        <v>33</v>
      </c>
      <c r="C115">
        <v>1</v>
      </c>
      <c r="D115" t="s">
        <v>86</v>
      </c>
      <c r="E115">
        <v>136</v>
      </c>
      <c r="F115">
        <v>15</v>
      </c>
    </row>
    <row r="116" spans="1:6" x14ac:dyDescent="0.2">
      <c r="A116">
        <v>2000270</v>
      </c>
      <c r="B116">
        <v>33</v>
      </c>
      <c r="C116">
        <v>1</v>
      </c>
      <c r="D116" t="s">
        <v>86</v>
      </c>
      <c r="E116">
        <v>135</v>
      </c>
      <c r="F116">
        <v>18</v>
      </c>
    </row>
    <row r="117" spans="1:6" x14ac:dyDescent="0.2">
      <c r="A117">
        <v>2000270</v>
      </c>
      <c r="B117">
        <v>33</v>
      </c>
      <c r="C117">
        <v>1</v>
      </c>
      <c r="D117" t="s">
        <v>86</v>
      </c>
      <c r="E117">
        <v>130</v>
      </c>
      <c r="F117">
        <v>16</v>
      </c>
    </row>
    <row r="118" spans="1:6" x14ac:dyDescent="0.2">
      <c r="A118">
        <v>2000270</v>
      </c>
      <c r="B118">
        <v>33</v>
      </c>
      <c r="C118">
        <v>1</v>
      </c>
      <c r="D118" t="s">
        <v>86</v>
      </c>
      <c r="E118">
        <v>135</v>
      </c>
      <c r="F118">
        <v>17</v>
      </c>
    </row>
    <row r="119" spans="1:6" x14ac:dyDescent="0.2">
      <c r="A119">
        <v>2000271</v>
      </c>
      <c r="B119">
        <v>34</v>
      </c>
      <c r="C119">
        <v>1</v>
      </c>
      <c r="D119" t="s">
        <v>86</v>
      </c>
      <c r="E119">
        <v>105</v>
      </c>
      <c r="F119">
        <v>7</v>
      </c>
    </row>
    <row r="120" spans="1:6" x14ac:dyDescent="0.2">
      <c r="A120">
        <v>2000271</v>
      </c>
      <c r="B120">
        <v>34</v>
      </c>
      <c r="C120">
        <v>1</v>
      </c>
      <c r="D120" t="s">
        <v>86</v>
      </c>
      <c r="E120">
        <v>106</v>
      </c>
      <c r="F120">
        <v>9</v>
      </c>
    </row>
    <row r="121" spans="1:6" x14ac:dyDescent="0.2">
      <c r="A121">
        <v>2000271</v>
      </c>
      <c r="B121">
        <v>34</v>
      </c>
      <c r="C121">
        <v>1</v>
      </c>
      <c r="D121" t="s">
        <v>86</v>
      </c>
      <c r="E121">
        <v>111</v>
      </c>
      <c r="F121">
        <v>8</v>
      </c>
    </row>
    <row r="122" spans="1:6" x14ac:dyDescent="0.2">
      <c r="A122">
        <v>2000271</v>
      </c>
      <c r="B122">
        <v>34</v>
      </c>
      <c r="C122">
        <v>1</v>
      </c>
      <c r="D122" t="s">
        <v>86</v>
      </c>
      <c r="E122">
        <v>120</v>
      </c>
      <c r="F122">
        <v>10</v>
      </c>
    </row>
    <row r="123" spans="1:6" x14ac:dyDescent="0.2">
      <c r="A123">
        <v>2000271</v>
      </c>
      <c r="B123">
        <v>34</v>
      </c>
      <c r="C123">
        <v>1</v>
      </c>
      <c r="D123" t="s">
        <v>86</v>
      </c>
      <c r="E123">
        <v>106</v>
      </c>
      <c r="F123">
        <v>8</v>
      </c>
    </row>
    <row r="124" spans="1:6" x14ac:dyDescent="0.2">
      <c r="A124">
        <v>2000273</v>
      </c>
      <c r="B124">
        <v>36</v>
      </c>
      <c r="C124">
        <v>1</v>
      </c>
      <c r="D124" t="s">
        <v>86</v>
      </c>
      <c r="E124">
        <v>112</v>
      </c>
      <c r="F124">
        <v>9</v>
      </c>
    </row>
    <row r="125" spans="1:6" x14ac:dyDescent="0.2">
      <c r="A125">
        <v>2000275</v>
      </c>
      <c r="B125">
        <v>38</v>
      </c>
      <c r="C125">
        <v>1</v>
      </c>
      <c r="D125" t="s">
        <v>86</v>
      </c>
      <c r="E125">
        <v>120</v>
      </c>
      <c r="F125">
        <v>9</v>
      </c>
    </row>
    <row r="126" spans="1:6" x14ac:dyDescent="0.2">
      <c r="A126">
        <v>2000275</v>
      </c>
      <c r="B126">
        <v>38</v>
      </c>
      <c r="C126">
        <v>1</v>
      </c>
      <c r="D126" t="s">
        <v>86</v>
      </c>
      <c r="E126">
        <v>136</v>
      </c>
      <c r="F126">
        <v>0</v>
      </c>
    </row>
    <row r="127" spans="1:6" x14ac:dyDescent="0.2">
      <c r="A127">
        <v>2000275</v>
      </c>
      <c r="B127">
        <v>38</v>
      </c>
      <c r="C127">
        <v>1</v>
      </c>
      <c r="D127" t="s">
        <v>86</v>
      </c>
      <c r="E127">
        <v>131</v>
      </c>
      <c r="F127">
        <v>18</v>
      </c>
    </row>
    <row r="128" spans="1:6" x14ac:dyDescent="0.2">
      <c r="A128">
        <v>2000275</v>
      </c>
      <c r="B128">
        <v>38</v>
      </c>
      <c r="C128">
        <v>1</v>
      </c>
      <c r="D128" t="s">
        <v>86</v>
      </c>
      <c r="E128">
        <v>134</v>
      </c>
      <c r="F128">
        <v>20</v>
      </c>
    </row>
    <row r="129" spans="1:6" x14ac:dyDescent="0.2">
      <c r="A129">
        <v>2000276</v>
      </c>
      <c r="B129">
        <v>39</v>
      </c>
      <c r="C129">
        <v>1</v>
      </c>
      <c r="D129" t="s">
        <v>86</v>
      </c>
      <c r="E129">
        <v>141</v>
      </c>
      <c r="F129">
        <v>16</v>
      </c>
    </row>
    <row r="130" spans="1:6" x14ac:dyDescent="0.2">
      <c r="A130">
        <v>2000277</v>
      </c>
      <c r="B130">
        <v>40</v>
      </c>
      <c r="C130">
        <v>1</v>
      </c>
      <c r="D130" t="s">
        <v>86</v>
      </c>
      <c r="E130">
        <v>106</v>
      </c>
      <c r="F130">
        <v>8</v>
      </c>
    </row>
    <row r="131" spans="1:6" x14ac:dyDescent="0.2">
      <c r="A131">
        <v>2000278</v>
      </c>
      <c r="B131">
        <v>41</v>
      </c>
      <c r="C131">
        <v>1</v>
      </c>
      <c r="D131" t="s">
        <v>86</v>
      </c>
      <c r="E131">
        <v>130</v>
      </c>
      <c r="F131">
        <v>15</v>
      </c>
    </row>
    <row r="132" spans="1:6" x14ac:dyDescent="0.2">
      <c r="A132">
        <v>2000278</v>
      </c>
      <c r="B132">
        <v>41</v>
      </c>
      <c r="C132">
        <v>1</v>
      </c>
      <c r="D132" t="s">
        <v>86</v>
      </c>
      <c r="E132">
        <v>133</v>
      </c>
      <c r="F132">
        <v>18</v>
      </c>
    </row>
    <row r="133" spans="1:6" x14ac:dyDescent="0.2">
      <c r="A133">
        <v>2000278</v>
      </c>
      <c r="B133">
        <v>41</v>
      </c>
      <c r="C133">
        <v>1</v>
      </c>
      <c r="D133" t="s">
        <v>86</v>
      </c>
      <c r="E133">
        <v>138</v>
      </c>
      <c r="F133">
        <v>16</v>
      </c>
    </row>
    <row r="134" spans="1:6" x14ac:dyDescent="0.2">
      <c r="A134">
        <v>2000278</v>
      </c>
      <c r="B134">
        <v>41</v>
      </c>
      <c r="C134">
        <v>1</v>
      </c>
      <c r="D134" t="s">
        <v>86</v>
      </c>
      <c r="E134">
        <v>131</v>
      </c>
      <c r="F134">
        <v>13</v>
      </c>
    </row>
    <row r="135" spans="1:6" x14ac:dyDescent="0.2">
      <c r="A135">
        <v>2000278</v>
      </c>
      <c r="B135">
        <v>41</v>
      </c>
      <c r="C135">
        <v>1</v>
      </c>
      <c r="D135" t="s">
        <v>86</v>
      </c>
      <c r="E135">
        <v>133</v>
      </c>
      <c r="F135">
        <v>14</v>
      </c>
    </row>
    <row r="136" spans="1:6" x14ac:dyDescent="0.2">
      <c r="A136">
        <v>2000278</v>
      </c>
      <c r="B136">
        <v>41</v>
      </c>
      <c r="C136">
        <v>1</v>
      </c>
      <c r="D136" t="s">
        <v>86</v>
      </c>
      <c r="E136">
        <v>127</v>
      </c>
      <c r="F136">
        <v>13</v>
      </c>
    </row>
    <row r="137" spans="1:6" x14ac:dyDescent="0.2">
      <c r="A137">
        <v>2000279</v>
      </c>
      <c r="B137">
        <v>42</v>
      </c>
      <c r="C137">
        <v>1</v>
      </c>
      <c r="D137" t="s">
        <v>86</v>
      </c>
      <c r="E137">
        <v>125</v>
      </c>
      <c r="F137">
        <v>11</v>
      </c>
    </row>
    <row r="138" spans="1:6" x14ac:dyDescent="0.2">
      <c r="A138">
        <v>2000279</v>
      </c>
      <c r="B138">
        <v>42</v>
      </c>
      <c r="C138">
        <v>1</v>
      </c>
      <c r="D138" t="s">
        <v>86</v>
      </c>
      <c r="E138">
        <v>134</v>
      </c>
      <c r="F138">
        <v>18</v>
      </c>
    </row>
    <row r="139" spans="1:6" x14ac:dyDescent="0.2">
      <c r="A139">
        <v>2000279</v>
      </c>
      <c r="B139">
        <v>42</v>
      </c>
      <c r="C139">
        <v>1</v>
      </c>
      <c r="D139" t="s">
        <v>86</v>
      </c>
      <c r="E139">
        <v>130</v>
      </c>
      <c r="F139">
        <v>16</v>
      </c>
    </row>
    <row r="140" spans="1:6" x14ac:dyDescent="0.2">
      <c r="A140">
        <v>2000279</v>
      </c>
      <c r="B140">
        <v>42</v>
      </c>
      <c r="C140">
        <v>1</v>
      </c>
      <c r="D140" t="s">
        <v>86</v>
      </c>
      <c r="E140">
        <v>150</v>
      </c>
      <c r="F140">
        <v>23</v>
      </c>
    </row>
    <row r="141" spans="1:6" x14ac:dyDescent="0.2">
      <c r="A141">
        <v>2000279</v>
      </c>
      <c r="B141">
        <v>42</v>
      </c>
      <c r="C141">
        <v>1</v>
      </c>
      <c r="D141" t="s">
        <v>86</v>
      </c>
      <c r="E141">
        <v>147</v>
      </c>
      <c r="F141">
        <v>18</v>
      </c>
    </row>
    <row r="142" spans="1:6" x14ac:dyDescent="0.2">
      <c r="A142">
        <v>2000279</v>
      </c>
      <c r="B142">
        <v>42</v>
      </c>
      <c r="C142">
        <v>1</v>
      </c>
      <c r="D142" t="s">
        <v>86</v>
      </c>
      <c r="E142">
        <v>138</v>
      </c>
      <c r="F142">
        <v>18</v>
      </c>
    </row>
    <row r="143" spans="1:6" x14ac:dyDescent="0.2">
      <c r="A143">
        <v>2000279</v>
      </c>
      <c r="B143">
        <v>42</v>
      </c>
      <c r="C143">
        <v>1</v>
      </c>
      <c r="D143" t="s">
        <v>86</v>
      </c>
      <c r="E143">
        <v>143</v>
      </c>
      <c r="F143">
        <v>25</v>
      </c>
    </row>
    <row r="144" spans="1:6" x14ac:dyDescent="0.2">
      <c r="A144">
        <v>2000279</v>
      </c>
      <c r="B144">
        <v>42</v>
      </c>
      <c r="C144">
        <v>1</v>
      </c>
      <c r="D144" t="s">
        <v>86</v>
      </c>
      <c r="E144">
        <v>135</v>
      </c>
      <c r="F144">
        <v>23</v>
      </c>
    </row>
    <row r="145" spans="1:6" x14ac:dyDescent="0.2">
      <c r="A145">
        <v>2000279</v>
      </c>
      <c r="B145">
        <v>42</v>
      </c>
      <c r="C145">
        <v>1</v>
      </c>
      <c r="D145" t="s">
        <v>86</v>
      </c>
      <c r="E145">
        <v>133</v>
      </c>
      <c r="F145">
        <v>13</v>
      </c>
    </row>
    <row r="146" spans="1:6" x14ac:dyDescent="0.2">
      <c r="A146">
        <v>2000279</v>
      </c>
      <c r="B146">
        <v>42</v>
      </c>
      <c r="C146">
        <v>1</v>
      </c>
      <c r="D146" t="s">
        <v>86</v>
      </c>
      <c r="E146">
        <v>101</v>
      </c>
      <c r="F146">
        <v>6</v>
      </c>
    </row>
    <row r="147" spans="1:6" x14ac:dyDescent="0.2">
      <c r="A147">
        <v>2000279</v>
      </c>
      <c r="B147">
        <v>42</v>
      </c>
      <c r="C147">
        <v>1</v>
      </c>
      <c r="D147" t="s">
        <v>86</v>
      </c>
      <c r="E147">
        <v>110</v>
      </c>
      <c r="F147">
        <v>8</v>
      </c>
    </row>
    <row r="148" spans="1:6" x14ac:dyDescent="0.2">
      <c r="A148">
        <v>2000279</v>
      </c>
      <c r="B148">
        <v>42</v>
      </c>
      <c r="C148">
        <v>1</v>
      </c>
      <c r="D148" t="s">
        <v>86</v>
      </c>
      <c r="E148">
        <v>114</v>
      </c>
      <c r="F148">
        <v>8</v>
      </c>
    </row>
    <row r="149" spans="1:6" x14ac:dyDescent="0.2">
      <c r="A149">
        <v>2000279</v>
      </c>
      <c r="B149">
        <v>42</v>
      </c>
      <c r="C149">
        <v>1</v>
      </c>
      <c r="D149" t="s">
        <v>86</v>
      </c>
      <c r="E149">
        <v>112</v>
      </c>
      <c r="F149">
        <v>8</v>
      </c>
    </row>
    <row r="150" spans="1:6" x14ac:dyDescent="0.2">
      <c r="A150">
        <v>2000279</v>
      </c>
      <c r="B150">
        <v>42</v>
      </c>
      <c r="C150">
        <v>1</v>
      </c>
      <c r="D150" t="s">
        <v>86</v>
      </c>
      <c r="E150">
        <v>117</v>
      </c>
      <c r="F150">
        <v>9</v>
      </c>
    </row>
    <row r="151" spans="1:6" x14ac:dyDescent="0.2">
      <c r="A151">
        <v>2000279</v>
      </c>
      <c r="B151">
        <v>42</v>
      </c>
      <c r="C151">
        <v>1</v>
      </c>
      <c r="D151" t="s">
        <v>86</v>
      </c>
      <c r="E151">
        <v>104</v>
      </c>
      <c r="F151">
        <v>7</v>
      </c>
    </row>
    <row r="152" spans="1:6" x14ac:dyDescent="0.2">
      <c r="A152">
        <v>2000279</v>
      </c>
      <c r="B152">
        <v>42</v>
      </c>
      <c r="C152">
        <v>1</v>
      </c>
      <c r="D152" t="s">
        <v>86</v>
      </c>
      <c r="E152">
        <v>101</v>
      </c>
      <c r="F152">
        <v>6</v>
      </c>
    </row>
    <row r="153" spans="1:6" x14ac:dyDescent="0.2">
      <c r="A153">
        <v>2000279</v>
      </c>
      <c r="B153">
        <v>42</v>
      </c>
      <c r="C153">
        <v>1</v>
      </c>
      <c r="D153" t="s">
        <v>86</v>
      </c>
      <c r="E153">
        <v>105</v>
      </c>
      <c r="F153">
        <v>7</v>
      </c>
    </row>
    <row r="154" spans="1:6" x14ac:dyDescent="0.2">
      <c r="A154">
        <v>2000279</v>
      </c>
      <c r="B154">
        <v>42</v>
      </c>
      <c r="C154">
        <v>1</v>
      </c>
      <c r="D154" t="s">
        <v>86</v>
      </c>
      <c r="E154">
        <v>100</v>
      </c>
      <c r="F154">
        <v>6</v>
      </c>
    </row>
    <row r="155" spans="1:6" x14ac:dyDescent="0.2">
      <c r="A155">
        <v>2000279</v>
      </c>
      <c r="B155">
        <v>42</v>
      </c>
      <c r="C155">
        <v>1</v>
      </c>
      <c r="D155" t="s">
        <v>86</v>
      </c>
      <c r="E155">
        <v>103</v>
      </c>
      <c r="F155">
        <v>7</v>
      </c>
    </row>
    <row r="156" spans="1:6" x14ac:dyDescent="0.2">
      <c r="A156">
        <v>2000280</v>
      </c>
      <c r="B156">
        <v>43</v>
      </c>
      <c r="C156">
        <v>1</v>
      </c>
      <c r="D156" t="s">
        <v>86</v>
      </c>
      <c r="E156">
        <v>122</v>
      </c>
      <c r="F156">
        <v>12</v>
      </c>
    </row>
    <row r="157" spans="1:6" x14ac:dyDescent="0.2">
      <c r="A157">
        <v>2000280</v>
      </c>
      <c r="B157">
        <v>43</v>
      </c>
      <c r="C157">
        <v>1</v>
      </c>
      <c r="D157" t="s">
        <v>86</v>
      </c>
      <c r="E157">
        <v>127</v>
      </c>
      <c r="F157">
        <v>11</v>
      </c>
    </row>
    <row r="158" spans="1:6" x14ac:dyDescent="0.2">
      <c r="A158">
        <v>2000280</v>
      </c>
      <c r="B158">
        <v>43</v>
      </c>
      <c r="C158">
        <v>1</v>
      </c>
      <c r="D158" t="s">
        <v>86</v>
      </c>
      <c r="E158">
        <v>113</v>
      </c>
      <c r="F158">
        <v>9</v>
      </c>
    </row>
    <row r="159" spans="1:6" x14ac:dyDescent="0.2">
      <c r="A159">
        <v>2000280</v>
      </c>
      <c r="B159">
        <v>43</v>
      </c>
      <c r="C159">
        <v>1</v>
      </c>
      <c r="D159" t="s">
        <v>86</v>
      </c>
      <c r="E159">
        <v>147</v>
      </c>
      <c r="F159">
        <v>21</v>
      </c>
    </row>
    <row r="160" spans="1:6" x14ac:dyDescent="0.2">
      <c r="A160">
        <v>2000280</v>
      </c>
      <c r="B160">
        <v>43</v>
      </c>
      <c r="C160">
        <v>1</v>
      </c>
      <c r="D160" t="s">
        <v>86</v>
      </c>
      <c r="E160">
        <v>140</v>
      </c>
      <c r="F160">
        <v>17</v>
      </c>
    </row>
    <row r="161" spans="1:6" x14ac:dyDescent="0.2">
      <c r="A161">
        <v>2000280</v>
      </c>
      <c r="B161">
        <v>43</v>
      </c>
      <c r="C161">
        <v>1</v>
      </c>
      <c r="D161" t="s">
        <v>86</v>
      </c>
      <c r="E161">
        <v>138</v>
      </c>
      <c r="F161">
        <v>19</v>
      </c>
    </row>
    <row r="162" spans="1:6" x14ac:dyDescent="0.2">
      <c r="A162">
        <v>2000280</v>
      </c>
      <c r="B162">
        <v>43</v>
      </c>
      <c r="C162">
        <v>1</v>
      </c>
      <c r="D162" t="s">
        <v>86</v>
      </c>
      <c r="E162">
        <v>148</v>
      </c>
      <c r="F162">
        <v>21</v>
      </c>
    </row>
    <row r="163" spans="1:6" x14ac:dyDescent="0.2">
      <c r="A163">
        <v>2000281</v>
      </c>
      <c r="B163">
        <v>44</v>
      </c>
      <c r="C163">
        <v>1</v>
      </c>
      <c r="D163" t="s">
        <v>86</v>
      </c>
      <c r="E163">
        <v>125</v>
      </c>
      <c r="F163">
        <v>12</v>
      </c>
    </row>
    <row r="164" spans="1:6" x14ac:dyDescent="0.2">
      <c r="A164">
        <v>2000281</v>
      </c>
      <c r="B164">
        <v>44</v>
      </c>
      <c r="C164">
        <v>1</v>
      </c>
      <c r="D164" t="s">
        <v>86</v>
      </c>
      <c r="E164">
        <v>101</v>
      </c>
      <c r="F164">
        <v>7</v>
      </c>
    </row>
    <row r="165" spans="1:6" x14ac:dyDescent="0.2">
      <c r="A165">
        <v>2000281</v>
      </c>
      <c r="B165">
        <v>44</v>
      </c>
      <c r="C165">
        <v>1</v>
      </c>
      <c r="D165" t="s">
        <v>86</v>
      </c>
      <c r="E165">
        <v>107</v>
      </c>
      <c r="F165">
        <v>8</v>
      </c>
    </row>
    <row r="166" spans="1:6" x14ac:dyDescent="0.2">
      <c r="A166">
        <v>2000281</v>
      </c>
      <c r="B166">
        <v>44</v>
      </c>
      <c r="C166">
        <v>1</v>
      </c>
      <c r="D166" t="s">
        <v>86</v>
      </c>
      <c r="E166">
        <v>105</v>
      </c>
      <c r="F166">
        <v>6</v>
      </c>
    </row>
    <row r="167" spans="1:6" x14ac:dyDescent="0.2">
      <c r="A167">
        <v>2000281</v>
      </c>
      <c r="B167">
        <v>44</v>
      </c>
      <c r="C167">
        <v>1</v>
      </c>
      <c r="D167" t="s">
        <v>86</v>
      </c>
      <c r="E167">
        <v>110</v>
      </c>
      <c r="F167">
        <v>7</v>
      </c>
    </row>
    <row r="168" spans="1:6" x14ac:dyDescent="0.2">
      <c r="A168">
        <v>2000281</v>
      </c>
      <c r="B168">
        <v>44</v>
      </c>
      <c r="C168">
        <v>1</v>
      </c>
      <c r="D168" t="s">
        <v>86</v>
      </c>
      <c r="E168">
        <v>123</v>
      </c>
      <c r="F168">
        <v>9</v>
      </c>
    </row>
    <row r="169" spans="1:6" x14ac:dyDescent="0.2">
      <c r="A169">
        <v>2000281</v>
      </c>
      <c r="B169">
        <v>44</v>
      </c>
      <c r="C169">
        <v>1</v>
      </c>
      <c r="D169" t="s">
        <v>86</v>
      </c>
      <c r="E169">
        <v>105</v>
      </c>
      <c r="F169">
        <v>7</v>
      </c>
    </row>
    <row r="170" spans="1:6" x14ac:dyDescent="0.2">
      <c r="A170">
        <v>2000281</v>
      </c>
      <c r="B170">
        <v>44</v>
      </c>
      <c r="C170">
        <v>1</v>
      </c>
      <c r="D170" t="s">
        <v>86</v>
      </c>
      <c r="E170">
        <v>143</v>
      </c>
      <c r="F170">
        <v>22</v>
      </c>
    </row>
    <row r="171" spans="1:6" x14ac:dyDescent="0.2">
      <c r="A171">
        <v>2000281</v>
      </c>
      <c r="B171">
        <v>44</v>
      </c>
      <c r="C171">
        <v>1</v>
      </c>
      <c r="D171" t="s">
        <v>86</v>
      </c>
      <c r="E171">
        <v>136</v>
      </c>
      <c r="F171">
        <v>18</v>
      </c>
    </row>
  </sheetData>
  <sortState ref="K21:K46">
    <sortCondition ref="K21"/>
  </sortState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"/>
  <sheetViews>
    <sheetView zoomScale="80" zoomScaleNormal="80" workbookViewId="0"/>
  </sheetViews>
  <sheetFormatPr defaultRowHeight="12.75" x14ac:dyDescent="0.2"/>
  <cols>
    <col min="1" max="1" width="7.28515625" customWidth="1"/>
    <col min="2" max="5" width="5.42578125" customWidth="1"/>
    <col min="6" max="6" width="7" customWidth="1"/>
    <col min="7" max="7" width="2.42578125" customWidth="1"/>
    <col min="8" max="8" width="6.28515625" customWidth="1"/>
    <col min="9" max="9" width="3.5703125" customWidth="1"/>
  </cols>
  <sheetData>
    <row r="1" spans="1:21" ht="13.5" thickBot="1" x14ac:dyDescent="0.25">
      <c r="A1" t="s">
        <v>0</v>
      </c>
      <c r="B1" t="s">
        <v>92</v>
      </c>
      <c r="C1" t="s">
        <v>4</v>
      </c>
      <c r="E1" t="s">
        <v>5</v>
      </c>
      <c r="F1" t="s">
        <v>6</v>
      </c>
      <c r="H1" t="s">
        <v>53</v>
      </c>
      <c r="I1" t="s">
        <v>54</v>
      </c>
      <c r="L1">
        <f>SUM(I:I)</f>
        <v>115</v>
      </c>
      <c r="U1" s="5"/>
    </row>
    <row r="2" spans="1:21" x14ac:dyDescent="0.2">
      <c r="A2" t="s">
        <v>7</v>
      </c>
      <c r="B2">
        <v>1</v>
      </c>
      <c r="C2" t="s">
        <v>86</v>
      </c>
      <c r="E2">
        <v>94</v>
      </c>
      <c r="F2">
        <v>5</v>
      </c>
      <c r="H2">
        <v>1</v>
      </c>
      <c r="I2">
        <f>COUNTIF(B:B,"=1")</f>
        <v>7</v>
      </c>
      <c r="J2" s="10" t="s">
        <v>33</v>
      </c>
      <c r="K2" s="10"/>
    </row>
    <row r="3" spans="1:21" x14ac:dyDescent="0.2">
      <c r="A3" t="s">
        <v>7</v>
      </c>
      <c r="B3">
        <v>1</v>
      </c>
      <c r="C3" t="s">
        <v>86</v>
      </c>
      <c r="E3">
        <v>108</v>
      </c>
      <c r="F3">
        <v>7</v>
      </c>
      <c r="H3">
        <v>2</v>
      </c>
      <c r="I3">
        <f>COUNTIF(B:B,"=2")</f>
        <v>5</v>
      </c>
      <c r="J3" s="8"/>
      <c r="K3" s="8"/>
    </row>
    <row r="4" spans="1:21" x14ac:dyDescent="0.2">
      <c r="A4" t="s">
        <v>7</v>
      </c>
      <c r="B4">
        <v>1</v>
      </c>
      <c r="C4" t="s">
        <v>86</v>
      </c>
      <c r="E4">
        <v>115</v>
      </c>
      <c r="F4">
        <v>8</v>
      </c>
      <c r="H4">
        <v>3</v>
      </c>
      <c r="I4">
        <f>COUNTIF(B:B,"=3")</f>
        <v>1</v>
      </c>
      <c r="J4" s="8" t="s">
        <v>34</v>
      </c>
      <c r="K4" s="8">
        <v>2.6136363636363638</v>
      </c>
    </row>
    <row r="5" spans="1:21" x14ac:dyDescent="0.2">
      <c r="A5" t="s">
        <v>7</v>
      </c>
      <c r="B5">
        <v>1</v>
      </c>
      <c r="C5" t="s">
        <v>86</v>
      </c>
      <c r="E5">
        <v>144</v>
      </c>
      <c r="F5">
        <v>19</v>
      </c>
      <c r="H5">
        <v>4</v>
      </c>
      <c r="I5">
        <f>COUNTIF(B:B,"=4")</f>
        <v>2</v>
      </c>
      <c r="J5" s="8" t="s">
        <v>35</v>
      </c>
      <c r="K5" s="8">
        <v>0.47697060809241448</v>
      </c>
    </row>
    <row r="6" spans="1:21" x14ac:dyDescent="0.2">
      <c r="A6" t="s">
        <v>7</v>
      </c>
      <c r="B6">
        <v>1</v>
      </c>
      <c r="C6" t="s">
        <v>86</v>
      </c>
      <c r="E6">
        <v>145</v>
      </c>
      <c r="F6">
        <v>25</v>
      </c>
      <c r="H6">
        <v>5</v>
      </c>
      <c r="I6">
        <f>COUNTIF(B:B,"=5")</f>
        <v>14</v>
      </c>
      <c r="J6" s="8" t="s">
        <v>36</v>
      </c>
      <c r="K6" s="8">
        <v>1.5</v>
      </c>
    </row>
    <row r="7" spans="1:21" x14ac:dyDescent="0.2">
      <c r="A7" t="s">
        <v>7</v>
      </c>
      <c r="B7">
        <v>1</v>
      </c>
      <c r="C7" t="s">
        <v>86</v>
      </c>
      <c r="E7">
        <v>124</v>
      </c>
      <c r="F7">
        <v>12</v>
      </c>
      <c r="H7">
        <v>6</v>
      </c>
      <c r="I7">
        <f>COUNTIF(B:B,"=6")</f>
        <v>2</v>
      </c>
      <c r="J7" s="8" t="s">
        <v>37</v>
      </c>
      <c r="K7" s="8">
        <v>0</v>
      </c>
    </row>
    <row r="8" spans="1:21" x14ac:dyDescent="0.2">
      <c r="A8" t="s">
        <v>7</v>
      </c>
      <c r="B8">
        <v>1</v>
      </c>
      <c r="C8" t="s">
        <v>86</v>
      </c>
      <c r="E8">
        <v>128</v>
      </c>
      <c r="F8">
        <v>14</v>
      </c>
      <c r="H8">
        <v>7</v>
      </c>
      <c r="I8">
        <f>COUNTIF(B:B,"=7")</f>
        <v>4</v>
      </c>
      <c r="J8" s="8" t="s">
        <v>38</v>
      </c>
      <c r="K8" s="8">
        <v>3.1638650861403836</v>
      </c>
    </row>
    <row r="9" spans="1:21" x14ac:dyDescent="0.2">
      <c r="A9" t="s">
        <v>8</v>
      </c>
      <c r="B9">
        <v>2</v>
      </c>
      <c r="C9" t="s">
        <v>86</v>
      </c>
      <c r="E9">
        <v>145</v>
      </c>
      <c r="F9">
        <v>19</v>
      </c>
      <c r="H9">
        <v>8</v>
      </c>
      <c r="I9">
        <f>COUNTIF(B:B,"=8")</f>
        <v>7</v>
      </c>
      <c r="J9" s="8" t="s">
        <v>39</v>
      </c>
      <c r="K9" s="8">
        <v>10.010042283298098</v>
      </c>
    </row>
    <row r="10" spans="1:21" x14ac:dyDescent="0.2">
      <c r="A10" t="s">
        <v>8</v>
      </c>
      <c r="B10">
        <v>2</v>
      </c>
      <c r="C10" t="s">
        <v>86</v>
      </c>
      <c r="E10">
        <v>143</v>
      </c>
      <c r="F10">
        <v>18</v>
      </c>
      <c r="H10">
        <v>9</v>
      </c>
      <c r="I10">
        <f>COUNTIF(B:B,"=9")</f>
        <v>7</v>
      </c>
      <c r="J10" s="8" t="s">
        <v>40</v>
      </c>
      <c r="K10" s="8">
        <v>2.5694048111840382</v>
      </c>
    </row>
    <row r="11" spans="1:21" x14ac:dyDescent="0.2">
      <c r="A11" t="s">
        <v>8</v>
      </c>
      <c r="B11">
        <v>2</v>
      </c>
      <c r="C11" t="s">
        <v>86</v>
      </c>
      <c r="E11">
        <v>106</v>
      </c>
      <c r="F11">
        <v>8</v>
      </c>
      <c r="H11">
        <v>10</v>
      </c>
      <c r="I11">
        <f>COUNTIF(B:B,"=10")</f>
        <v>3</v>
      </c>
      <c r="J11" s="8" t="s">
        <v>41</v>
      </c>
      <c r="K11" s="8">
        <v>1.5173524636463767</v>
      </c>
    </row>
    <row r="12" spans="1:21" x14ac:dyDescent="0.2">
      <c r="A12" t="s">
        <v>8</v>
      </c>
      <c r="B12">
        <v>2</v>
      </c>
      <c r="C12" t="s">
        <v>86</v>
      </c>
      <c r="E12">
        <v>107</v>
      </c>
      <c r="F12">
        <v>8</v>
      </c>
      <c r="H12">
        <v>11</v>
      </c>
      <c r="I12">
        <f>COUNTIF(B:B,"=11")</f>
        <v>4</v>
      </c>
      <c r="J12" s="8" t="s">
        <v>42</v>
      </c>
      <c r="K12" s="8">
        <v>14</v>
      </c>
    </row>
    <row r="13" spans="1:21" x14ac:dyDescent="0.2">
      <c r="A13" t="s">
        <v>8</v>
      </c>
      <c r="B13">
        <v>2</v>
      </c>
      <c r="C13" t="s">
        <v>86</v>
      </c>
      <c r="E13">
        <v>115</v>
      </c>
      <c r="F13">
        <v>9</v>
      </c>
      <c r="H13">
        <v>12</v>
      </c>
      <c r="I13">
        <f>COUNTIF(B:B,"=12")</f>
        <v>1</v>
      </c>
      <c r="J13" s="8" t="s">
        <v>43</v>
      </c>
      <c r="K13" s="8">
        <v>0</v>
      </c>
    </row>
    <row r="14" spans="1:21" x14ac:dyDescent="0.2">
      <c r="A14" t="s">
        <v>9</v>
      </c>
      <c r="B14">
        <v>3</v>
      </c>
      <c r="C14" t="s">
        <v>86</v>
      </c>
      <c r="E14">
        <v>115</v>
      </c>
      <c r="F14">
        <v>9</v>
      </c>
      <c r="H14">
        <v>13</v>
      </c>
      <c r="I14">
        <f>COUNTIF(B:B,"=13")</f>
        <v>4</v>
      </c>
      <c r="J14" s="8" t="s">
        <v>44</v>
      </c>
      <c r="K14" s="8">
        <v>14</v>
      </c>
    </row>
    <row r="15" spans="1:21" x14ac:dyDescent="0.2">
      <c r="A15" t="s">
        <v>10</v>
      </c>
      <c r="B15">
        <v>4</v>
      </c>
      <c r="C15" t="s">
        <v>86</v>
      </c>
      <c r="E15">
        <v>114</v>
      </c>
      <c r="F15">
        <v>9</v>
      </c>
      <c r="H15">
        <v>14</v>
      </c>
      <c r="I15">
        <f>COUNTIF(B:B,"=14")</f>
        <v>5</v>
      </c>
      <c r="J15" s="8" t="s">
        <v>45</v>
      </c>
      <c r="K15" s="8">
        <v>115</v>
      </c>
    </row>
    <row r="16" spans="1:21" x14ac:dyDescent="0.2">
      <c r="A16" t="s">
        <v>10</v>
      </c>
      <c r="B16">
        <v>4</v>
      </c>
      <c r="C16" t="s">
        <v>86</v>
      </c>
      <c r="E16">
        <v>117</v>
      </c>
      <c r="F16">
        <v>9</v>
      </c>
      <c r="H16">
        <v>15</v>
      </c>
      <c r="I16">
        <f>COUNTIF(B:B,"=15")</f>
        <v>2</v>
      </c>
      <c r="J16" s="8" t="s">
        <v>46</v>
      </c>
      <c r="K16" s="8">
        <v>44</v>
      </c>
    </row>
    <row r="17" spans="1:15" ht="13.5" thickBot="1" x14ac:dyDescent="0.25">
      <c r="A17" t="s">
        <v>15</v>
      </c>
      <c r="B17">
        <v>5</v>
      </c>
      <c r="C17" t="s">
        <v>86</v>
      </c>
      <c r="E17">
        <v>106</v>
      </c>
      <c r="F17">
        <v>7</v>
      </c>
      <c r="H17">
        <v>16</v>
      </c>
      <c r="I17">
        <f>COUNTIF(B:B,"=16")</f>
        <v>2</v>
      </c>
      <c r="J17" s="9" t="s">
        <v>47</v>
      </c>
      <c r="K17" s="9">
        <v>0.96190290460092431</v>
      </c>
    </row>
    <row r="18" spans="1:15" x14ac:dyDescent="0.2">
      <c r="A18" t="s">
        <v>15</v>
      </c>
      <c r="B18">
        <v>5</v>
      </c>
      <c r="C18" t="s">
        <v>86</v>
      </c>
      <c r="E18">
        <v>111</v>
      </c>
      <c r="F18">
        <v>7</v>
      </c>
      <c r="H18">
        <v>17</v>
      </c>
      <c r="I18">
        <f>COUNTIF(B:B,"=17")</f>
        <v>2</v>
      </c>
    </row>
    <row r="19" spans="1:15" ht="13.5" thickBot="1" x14ac:dyDescent="0.25">
      <c r="A19" t="s">
        <v>15</v>
      </c>
      <c r="B19">
        <v>5</v>
      </c>
      <c r="C19" t="s">
        <v>86</v>
      </c>
      <c r="E19">
        <v>105</v>
      </c>
      <c r="F19">
        <v>6</v>
      </c>
      <c r="H19">
        <v>18</v>
      </c>
      <c r="I19">
        <f>COUNTIF(B:B,"=18")</f>
        <v>1</v>
      </c>
    </row>
    <row r="20" spans="1:15" x14ac:dyDescent="0.2">
      <c r="A20" t="s">
        <v>15</v>
      </c>
      <c r="B20">
        <v>5</v>
      </c>
      <c r="C20" t="s">
        <v>86</v>
      </c>
      <c r="E20">
        <v>115</v>
      </c>
      <c r="F20">
        <v>9</v>
      </c>
      <c r="H20">
        <v>19</v>
      </c>
      <c r="I20">
        <f>COUNTIF(B:B,"=19")</f>
        <v>1</v>
      </c>
      <c r="K20" s="11" t="s">
        <v>50</v>
      </c>
      <c r="L20" s="11" t="s">
        <v>52</v>
      </c>
    </row>
    <row r="21" spans="1:15" x14ac:dyDescent="0.2">
      <c r="A21" t="s">
        <v>15</v>
      </c>
      <c r="B21">
        <v>5</v>
      </c>
      <c r="C21" t="s">
        <v>86</v>
      </c>
      <c r="E21">
        <v>117</v>
      </c>
      <c r="F21">
        <v>9</v>
      </c>
      <c r="H21">
        <v>20</v>
      </c>
      <c r="I21">
        <f>COUNTIF(B:B,"=20")</f>
        <v>2</v>
      </c>
      <c r="J21">
        <v>75</v>
      </c>
      <c r="K21" s="12">
        <v>75</v>
      </c>
      <c r="L21" s="8">
        <v>0</v>
      </c>
      <c r="M21" s="6">
        <f>(L21/115)*100</f>
        <v>0</v>
      </c>
      <c r="O21" t="s">
        <v>32</v>
      </c>
    </row>
    <row r="22" spans="1:15" x14ac:dyDescent="0.2">
      <c r="A22" t="s">
        <v>15</v>
      </c>
      <c r="B22">
        <v>5</v>
      </c>
      <c r="C22" t="s">
        <v>86</v>
      </c>
      <c r="E22">
        <v>106</v>
      </c>
      <c r="F22">
        <v>7</v>
      </c>
      <c r="H22">
        <v>21</v>
      </c>
      <c r="I22">
        <f>COUNTIF(B:B,"=21")</f>
        <v>1</v>
      </c>
      <c r="J22">
        <v>80</v>
      </c>
      <c r="K22" s="12">
        <v>80</v>
      </c>
      <c r="L22" s="8">
        <v>0</v>
      </c>
      <c r="M22" s="6">
        <f t="shared" ref="M22:M46" si="0">(L22/115)*100</f>
        <v>0</v>
      </c>
    </row>
    <row r="23" spans="1:15" x14ac:dyDescent="0.2">
      <c r="A23" t="s">
        <v>15</v>
      </c>
      <c r="B23">
        <v>5</v>
      </c>
      <c r="C23" t="s">
        <v>86</v>
      </c>
      <c r="E23">
        <v>96</v>
      </c>
      <c r="F23">
        <v>5</v>
      </c>
      <c r="H23">
        <v>22</v>
      </c>
      <c r="I23">
        <f>COUNTIF(B:B,"=22")</f>
        <v>5</v>
      </c>
      <c r="J23">
        <v>85</v>
      </c>
      <c r="K23" s="12">
        <v>85</v>
      </c>
      <c r="L23" s="8">
        <v>0</v>
      </c>
      <c r="M23" s="6">
        <f t="shared" si="0"/>
        <v>0</v>
      </c>
    </row>
    <row r="24" spans="1:15" x14ac:dyDescent="0.2">
      <c r="A24" t="s">
        <v>15</v>
      </c>
      <c r="B24">
        <v>5</v>
      </c>
      <c r="C24" t="s">
        <v>86</v>
      </c>
      <c r="E24">
        <v>105</v>
      </c>
      <c r="F24">
        <v>7</v>
      </c>
      <c r="H24">
        <v>23</v>
      </c>
      <c r="I24">
        <f>COUNTIF(B:B,"=23")</f>
        <v>9</v>
      </c>
      <c r="J24">
        <v>90</v>
      </c>
      <c r="K24" s="12">
        <v>90</v>
      </c>
      <c r="L24" s="8">
        <v>0</v>
      </c>
      <c r="M24" s="6">
        <f t="shared" si="0"/>
        <v>0</v>
      </c>
    </row>
    <row r="25" spans="1:15" x14ac:dyDescent="0.2">
      <c r="A25" t="s">
        <v>15</v>
      </c>
      <c r="B25">
        <v>5</v>
      </c>
      <c r="C25" t="s">
        <v>86</v>
      </c>
      <c r="E25">
        <v>132</v>
      </c>
      <c r="F25">
        <v>15</v>
      </c>
      <c r="H25">
        <v>24</v>
      </c>
      <c r="I25">
        <f>COUNTIF(B:B,"=24")</f>
        <v>7</v>
      </c>
      <c r="J25">
        <v>95</v>
      </c>
      <c r="K25" s="12">
        <v>95</v>
      </c>
      <c r="L25" s="8">
        <v>4</v>
      </c>
      <c r="M25" s="6">
        <f t="shared" si="0"/>
        <v>3.4782608695652173</v>
      </c>
    </row>
    <row r="26" spans="1:15" x14ac:dyDescent="0.2">
      <c r="A26" t="s">
        <v>15</v>
      </c>
      <c r="B26">
        <v>5</v>
      </c>
      <c r="C26" t="s">
        <v>86</v>
      </c>
      <c r="E26">
        <v>133</v>
      </c>
      <c r="F26">
        <v>16</v>
      </c>
      <c r="H26">
        <v>25</v>
      </c>
      <c r="I26">
        <f>COUNTIF(B:B,"=25")</f>
        <v>8</v>
      </c>
      <c r="J26">
        <v>100</v>
      </c>
      <c r="K26" s="12">
        <v>100</v>
      </c>
      <c r="L26" s="8">
        <v>6</v>
      </c>
      <c r="M26" s="6">
        <f t="shared" si="0"/>
        <v>5.2173913043478262</v>
      </c>
    </row>
    <row r="27" spans="1:15" x14ac:dyDescent="0.2">
      <c r="A27" t="s">
        <v>15</v>
      </c>
      <c r="B27">
        <v>5</v>
      </c>
      <c r="C27" t="s">
        <v>86</v>
      </c>
      <c r="E27">
        <v>134</v>
      </c>
      <c r="F27">
        <v>16</v>
      </c>
      <c r="H27">
        <v>26</v>
      </c>
      <c r="I27">
        <f>COUNTIF(B:B,"=26")</f>
        <v>4</v>
      </c>
      <c r="J27">
        <v>105</v>
      </c>
      <c r="K27" s="12">
        <v>105</v>
      </c>
      <c r="L27" s="8">
        <v>11</v>
      </c>
      <c r="M27" s="6">
        <f t="shared" si="0"/>
        <v>9.5652173913043477</v>
      </c>
    </row>
    <row r="28" spans="1:15" x14ac:dyDescent="0.2">
      <c r="A28" t="s">
        <v>15</v>
      </c>
      <c r="B28">
        <v>5</v>
      </c>
      <c r="C28" t="s">
        <v>86</v>
      </c>
      <c r="E28">
        <v>140</v>
      </c>
      <c r="F28">
        <v>0</v>
      </c>
      <c r="H28">
        <v>27</v>
      </c>
      <c r="I28">
        <f>COUNTIF(B:B,"=27")</f>
        <v>4</v>
      </c>
      <c r="J28">
        <v>110</v>
      </c>
      <c r="K28" s="12">
        <v>110</v>
      </c>
      <c r="L28" s="8">
        <v>12</v>
      </c>
      <c r="M28" s="6">
        <f t="shared" si="0"/>
        <v>10.434782608695652</v>
      </c>
    </row>
    <row r="29" spans="1:15" x14ac:dyDescent="0.2">
      <c r="A29" t="s">
        <v>15</v>
      </c>
      <c r="B29">
        <v>5</v>
      </c>
      <c r="C29" t="s">
        <v>86</v>
      </c>
      <c r="E29">
        <v>140</v>
      </c>
      <c r="F29">
        <v>0</v>
      </c>
      <c r="H29">
        <v>28</v>
      </c>
      <c r="I29">
        <f>COUNTIF(B:B,"=28")</f>
        <v>1</v>
      </c>
      <c r="J29">
        <v>115</v>
      </c>
      <c r="K29" s="12">
        <v>115</v>
      </c>
      <c r="L29" s="8">
        <v>11</v>
      </c>
      <c r="M29" s="6">
        <f t="shared" si="0"/>
        <v>9.5652173913043477</v>
      </c>
    </row>
    <row r="30" spans="1:15" x14ac:dyDescent="0.2">
      <c r="A30" t="s">
        <v>15</v>
      </c>
      <c r="B30">
        <v>5</v>
      </c>
      <c r="C30" t="s">
        <v>86</v>
      </c>
      <c r="E30">
        <v>134</v>
      </c>
      <c r="F30">
        <v>0</v>
      </c>
      <c r="H30">
        <v>29</v>
      </c>
      <c r="I30">
        <f>COUNTIF(B:B,"=29")</f>
        <v>0</v>
      </c>
      <c r="J30">
        <v>120</v>
      </c>
      <c r="K30" s="12">
        <v>120</v>
      </c>
      <c r="L30" s="8">
        <v>5</v>
      </c>
      <c r="M30" s="6">
        <f t="shared" si="0"/>
        <v>4.3478260869565215</v>
      </c>
    </row>
    <row r="31" spans="1:15" x14ac:dyDescent="0.2">
      <c r="A31" t="s">
        <v>11</v>
      </c>
      <c r="B31">
        <v>6</v>
      </c>
      <c r="C31" t="s">
        <v>86</v>
      </c>
      <c r="E31">
        <v>133</v>
      </c>
      <c r="F31">
        <v>0</v>
      </c>
      <c r="H31">
        <v>30</v>
      </c>
      <c r="I31">
        <f>COUNTIF(B:B,"=30")</f>
        <v>0</v>
      </c>
      <c r="J31">
        <v>125</v>
      </c>
      <c r="K31" s="12">
        <v>125</v>
      </c>
      <c r="L31" s="8">
        <v>5</v>
      </c>
      <c r="M31" s="6">
        <f t="shared" si="0"/>
        <v>4.3478260869565215</v>
      </c>
    </row>
    <row r="32" spans="1:15" x14ac:dyDescent="0.2">
      <c r="A32" t="s">
        <v>11</v>
      </c>
      <c r="B32">
        <v>6</v>
      </c>
      <c r="C32" t="s">
        <v>86</v>
      </c>
      <c r="E32">
        <v>146</v>
      </c>
      <c r="F32">
        <v>0</v>
      </c>
      <c r="H32">
        <v>31</v>
      </c>
      <c r="I32">
        <f>COUNTIF(B:B,"=31")</f>
        <v>0</v>
      </c>
      <c r="J32">
        <v>130</v>
      </c>
      <c r="K32" s="12">
        <v>130</v>
      </c>
      <c r="L32" s="8">
        <v>7</v>
      </c>
      <c r="M32" s="6">
        <f t="shared" si="0"/>
        <v>6.0869565217391308</v>
      </c>
    </row>
    <row r="33" spans="1:13" x14ac:dyDescent="0.2">
      <c r="A33" t="s">
        <v>16</v>
      </c>
      <c r="B33">
        <v>7</v>
      </c>
      <c r="C33" t="s">
        <v>86</v>
      </c>
      <c r="E33">
        <v>132</v>
      </c>
      <c r="F33">
        <v>0</v>
      </c>
      <c r="H33">
        <v>32</v>
      </c>
      <c r="I33">
        <f>COUNTIF(B:B,"=32")</f>
        <v>0</v>
      </c>
      <c r="J33">
        <v>135</v>
      </c>
      <c r="K33" s="12">
        <v>135</v>
      </c>
      <c r="L33" s="8">
        <v>17</v>
      </c>
      <c r="M33" s="6">
        <f t="shared" si="0"/>
        <v>14.782608695652174</v>
      </c>
    </row>
    <row r="34" spans="1:13" x14ac:dyDescent="0.2">
      <c r="A34" t="s">
        <v>16</v>
      </c>
      <c r="B34">
        <v>7</v>
      </c>
      <c r="C34" t="s">
        <v>86</v>
      </c>
      <c r="E34">
        <v>148</v>
      </c>
      <c r="F34">
        <v>0</v>
      </c>
      <c r="H34">
        <v>33</v>
      </c>
      <c r="I34">
        <f>COUNTIF(B:B,"=33")</f>
        <v>0</v>
      </c>
      <c r="J34">
        <v>140</v>
      </c>
      <c r="K34" s="12">
        <v>140</v>
      </c>
      <c r="L34" s="8">
        <v>13</v>
      </c>
      <c r="M34" s="6">
        <f t="shared" si="0"/>
        <v>11.304347826086957</v>
      </c>
    </row>
    <row r="35" spans="1:13" x14ac:dyDescent="0.2">
      <c r="A35" t="s">
        <v>16</v>
      </c>
      <c r="B35">
        <v>7</v>
      </c>
      <c r="C35" t="s">
        <v>86</v>
      </c>
      <c r="E35">
        <v>161</v>
      </c>
      <c r="F35">
        <v>0</v>
      </c>
      <c r="H35">
        <v>34</v>
      </c>
      <c r="I35">
        <f>COUNTIF(B:B,"=34")</f>
        <v>0</v>
      </c>
      <c r="J35">
        <v>145</v>
      </c>
      <c r="K35" s="12">
        <v>145</v>
      </c>
      <c r="L35" s="8">
        <v>9</v>
      </c>
      <c r="M35" s="6">
        <f t="shared" si="0"/>
        <v>7.8260869565217401</v>
      </c>
    </row>
    <row r="36" spans="1:13" x14ac:dyDescent="0.2">
      <c r="A36" t="s">
        <v>16</v>
      </c>
      <c r="B36">
        <v>7</v>
      </c>
      <c r="C36" t="s">
        <v>86</v>
      </c>
      <c r="E36">
        <v>140</v>
      </c>
      <c r="F36">
        <v>0</v>
      </c>
      <c r="H36">
        <v>35</v>
      </c>
      <c r="I36">
        <f>COUNTIF(B:B,"=35")</f>
        <v>0</v>
      </c>
      <c r="J36">
        <v>150</v>
      </c>
      <c r="K36" s="12">
        <v>150</v>
      </c>
      <c r="L36" s="8">
        <v>8</v>
      </c>
      <c r="M36" s="6">
        <f t="shared" si="0"/>
        <v>6.9565217391304346</v>
      </c>
    </row>
    <row r="37" spans="1:13" x14ac:dyDescent="0.2">
      <c r="A37" t="s">
        <v>17</v>
      </c>
      <c r="B37">
        <v>8</v>
      </c>
      <c r="C37" t="s">
        <v>86</v>
      </c>
      <c r="E37">
        <v>136</v>
      </c>
      <c r="F37">
        <v>0</v>
      </c>
      <c r="H37">
        <v>36</v>
      </c>
      <c r="I37">
        <f>COUNTIF(B:B,"=36")</f>
        <v>0</v>
      </c>
      <c r="J37">
        <v>155</v>
      </c>
      <c r="K37" s="12">
        <v>155</v>
      </c>
      <c r="L37" s="8">
        <v>2</v>
      </c>
      <c r="M37" s="6">
        <f t="shared" si="0"/>
        <v>1.7391304347826086</v>
      </c>
    </row>
    <row r="38" spans="1:13" x14ac:dyDescent="0.2">
      <c r="A38" t="s">
        <v>17</v>
      </c>
      <c r="B38">
        <v>8</v>
      </c>
      <c r="C38" t="s">
        <v>86</v>
      </c>
      <c r="E38">
        <v>132</v>
      </c>
      <c r="F38">
        <v>0</v>
      </c>
      <c r="H38">
        <v>37</v>
      </c>
      <c r="I38">
        <f>COUNTIF(B:B,"=37")</f>
        <v>0</v>
      </c>
      <c r="J38">
        <v>160</v>
      </c>
      <c r="K38" s="12">
        <v>160</v>
      </c>
      <c r="L38" s="8">
        <v>0</v>
      </c>
      <c r="M38" s="6">
        <f t="shared" si="0"/>
        <v>0</v>
      </c>
    </row>
    <row r="39" spans="1:13" x14ac:dyDescent="0.2">
      <c r="A39" t="s">
        <v>17</v>
      </c>
      <c r="B39">
        <v>8</v>
      </c>
      <c r="C39" t="s">
        <v>86</v>
      </c>
      <c r="E39">
        <v>131</v>
      </c>
      <c r="F39">
        <v>0</v>
      </c>
      <c r="H39">
        <v>38</v>
      </c>
      <c r="I39">
        <f>COUNTIF(B:B,"=38")</f>
        <v>0</v>
      </c>
      <c r="J39">
        <v>165</v>
      </c>
      <c r="K39" s="12">
        <v>165</v>
      </c>
      <c r="L39" s="8">
        <v>3</v>
      </c>
      <c r="M39" s="6">
        <f t="shared" si="0"/>
        <v>2.6086956521739131</v>
      </c>
    </row>
    <row r="40" spans="1:13" x14ac:dyDescent="0.2">
      <c r="A40" t="s">
        <v>17</v>
      </c>
      <c r="B40">
        <v>8</v>
      </c>
      <c r="C40" t="s">
        <v>86</v>
      </c>
      <c r="E40">
        <v>141</v>
      </c>
      <c r="F40">
        <v>0</v>
      </c>
      <c r="H40">
        <v>39</v>
      </c>
      <c r="I40">
        <f>COUNTIF(B:B,"=39")</f>
        <v>0</v>
      </c>
      <c r="J40">
        <v>170</v>
      </c>
      <c r="K40" s="12">
        <v>170</v>
      </c>
      <c r="L40" s="8">
        <v>0</v>
      </c>
      <c r="M40" s="6">
        <f t="shared" si="0"/>
        <v>0</v>
      </c>
    </row>
    <row r="41" spans="1:13" x14ac:dyDescent="0.2">
      <c r="A41" t="s">
        <v>17</v>
      </c>
      <c r="B41">
        <v>8</v>
      </c>
      <c r="C41" t="s">
        <v>86</v>
      </c>
      <c r="E41">
        <v>141</v>
      </c>
      <c r="F41">
        <v>0</v>
      </c>
      <c r="H41">
        <v>40</v>
      </c>
      <c r="I41">
        <f>COUNTIF(B:B,"=40")</f>
        <v>0</v>
      </c>
      <c r="J41">
        <v>175</v>
      </c>
      <c r="K41" s="12">
        <v>175</v>
      </c>
      <c r="L41" s="8">
        <v>2</v>
      </c>
      <c r="M41" s="6">
        <f t="shared" si="0"/>
        <v>1.7391304347826086</v>
      </c>
    </row>
    <row r="42" spans="1:13" x14ac:dyDescent="0.2">
      <c r="A42" t="s">
        <v>17</v>
      </c>
      <c r="B42">
        <v>8</v>
      </c>
      <c r="C42" t="s">
        <v>86</v>
      </c>
      <c r="E42">
        <v>130</v>
      </c>
      <c r="F42">
        <v>0</v>
      </c>
      <c r="H42">
        <v>41</v>
      </c>
      <c r="I42">
        <f>COUNTIF(B:B,"=41")</f>
        <v>0</v>
      </c>
      <c r="J42">
        <v>180</v>
      </c>
      <c r="K42" s="12">
        <v>180</v>
      </c>
      <c r="L42" s="8">
        <v>0</v>
      </c>
      <c r="M42" s="6">
        <f t="shared" si="0"/>
        <v>0</v>
      </c>
    </row>
    <row r="43" spans="1:13" x14ac:dyDescent="0.2">
      <c r="A43" t="s">
        <v>17</v>
      </c>
      <c r="B43">
        <v>8</v>
      </c>
      <c r="C43" t="s">
        <v>86</v>
      </c>
      <c r="E43">
        <v>136</v>
      </c>
      <c r="F43">
        <v>0</v>
      </c>
      <c r="H43">
        <v>42</v>
      </c>
      <c r="I43">
        <f>COUNTIF(B:B,"=42")</f>
        <v>0</v>
      </c>
      <c r="J43">
        <v>185</v>
      </c>
      <c r="K43" s="12">
        <v>185</v>
      </c>
      <c r="L43" s="8">
        <v>0</v>
      </c>
      <c r="M43" s="6">
        <f t="shared" si="0"/>
        <v>0</v>
      </c>
    </row>
    <row r="44" spans="1:13" x14ac:dyDescent="0.2">
      <c r="A44" t="s">
        <v>89</v>
      </c>
      <c r="B44">
        <v>9</v>
      </c>
      <c r="C44" t="s">
        <v>86</v>
      </c>
      <c r="E44">
        <v>162</v>
      </c>
      <c r="F44">
        <v>0</v>
      </c>
      <c r="H44">
        <v>43</v>
      </c>
      <c r="I44">
        <f>COUNTIF(B:B,"=43")</f>
        <v>0</v>
      </c>
      <c r="J44">
        <v>190</v>
      </c>
      <c r="K44" s="12">
        <v>190</v>
      </c>
      <c r="L44" s="8">
        <v>0</v>
      </c>
      <c r="M44" s="6">
        <f t="shared" si="0"/>
        <v>0</v>
      </c>
    </row>
    <row r="45" spans="1:13" x14ac:dyDescent="0.2">
      <c r="A45" t="s">
        <v>89</v>
      </c>
      <c r="B45">
        <v>9</v>
      </c>
      <c r="C45" t="s">
        <v>86</v>
      </c>
      <c r="E45">
        <v>130</v>
      </c>
      <c r="F45">
        <v>0</v>
      </c>
      <c r="H45">
        <v>44</v>
      </c>
      <c r="I45">
        <f>COUNTIF(B:B,"=44")</f>
        <v>0</v>
      </c>
      <c r="J45">
        <v>195</v>
      </c>
      <c r="K45" s="12">
        <v>195</v>
      </c>
      <c r="L45" s="8">
        <v>0</v>
      </c>
      <c r="M45" s="6">
        <f t="shared" si="0"/>
        <v>0</v>
      </c>
    </row>
    <row r="46" spans="1:13" x14ac:dyDescent="0.2">
      <c r="A46" t="s">
        <v>89</v>
      </c>
      <c r="B46">
        <v>9</v>
      </c>
      <c r="C46" t="s">
        <v>86</v>
      </c>
      <c r="E46">
        <v>153</v>
      </c>
      <c r="F46">
        <v>0</v>
      </c>
      <c r="H46">
        <v>45</v>
      </c>
      <c r="I46">
        <f>COUNTIF(B:B,"=45")</f>
        <v>0</v>
      </c>
      <c r="J46">
        <v>200</v>
      </c>
      <c r="K46" s="12">
        <v>200</v>
      </c>
      <c r="L46" s="8">
        <v>0</v>
      </c>
      <c r="M46" s="6">
        <f t="shared" si="0"/>
        <v>0</v>
      </c>
    </row>
    <row r="47" spans="1:13" ht="13.5" thickBot="1" x14ac:dyDescent="0.25">
      <c r="A47" t="s">
        <v>89</v>
      </c>
      <c r="B47">
        <v>9</v>
      </c>
      <c r="C47" t="s">
        <v>86</v>
      </c>
      <c r="E47">
        <v>172</v>
      </c>
      <c r="F47">
        <v>26</v>
      </c>
      <c r="H47">
        <v>46</v>
      </c>
      <c r="I47">
        <f>COUNTIF(B:B,"=46")</f>
        <v>0</v>
      </c>
      <c r="K47" s="9" t="s">
        <v>51</v>
      </c>
      <c r="L47" s="9">
        <v>0</v>
      </c>
    </row>
    <row r="48" spans="1:13" x14ac:dyDescent="0.2">
      <c r="A48" t="s">
        <v>89</v>
      </c>
      <c r="B48">
        <v>9</v>
      </c>
      <c r="C48" t="s">
        <v>86</v>
      </c>
      <c r="E48">
        <v>113</v>
      </c>
      <c r="F48">
        <v>0</v>
      </c>
      <c r="H48">
        <v>47</v>
      </c>
      <c r="I48">
        <f>COUNTIF(B:B,"=47")</f>
        <v>0</v>
      </c>
      <c r="L48">
        <f>SUM(L21:L47)</f>
        <v>115</v>
      </c>
      <c r="M48" s="6">
        <f>SUM(M21:M47)</f>
        <v>100</v>
      </c>
    </row>
    <row r="49" spans="1:11" x14ac:dyDescent="0.2">
      <c r="A49" t="s">
        <v>89</v>
      </c>
      <c r="B49">
        <v>9</v>
      </c>
      <c r="C49" t="s">
        <v>86</v>
      </c>
      <c r="E49">
        <v>108</v>
      </c>
      <c r="F49">
        <v>0</v>
      </c>
      <c r="H49">
        <v>48</v>
      </c>
      <c r="I49">
        <f>COUNTIF(B:B,"=48")</f>
        <v>0</v>
      </c>
    </row>
    <row r="50" spans="1:11" x14ac:dyDescent="0.2">
      <c r="A50" t="s">
        <v>89</v>
      </c>
      <c r="B50">
        <v>9</v>
      </c>
      <c r="C50" t="s">
        <v>86</v>
      </c>
      <c r="E50">
        <v>111</v>
      </c>
      <c r="F50">
        <v>0</v>
      </c>
      <c r="H50">
        <v>49</v>
      </c>
      <c r="I50">
        <f>COUNTIF(B:B,"=49")</f>
        <v>0</v>
      </c>
    </row>
    <row r="51" spans="1:11" x14ac:dyDescent="0.2">
      <c r="A51" t="s">
        <v>18</v>
      </c>
      <c r="B51">
        <v>10</v>
      </c>
      <c r="C51" t="s">
        <v>86</v>
      </c>
      <c r="E51">
        <v>113</v>
      </c>
      <c r="F51">
        <v>0</v>
      </c>
      <c r="H51">
        <v>50</v>
      </c>
      <c r="I51">
        <f>COUNTIF(B:B,"=50")</f>
        <v>0</v>
      </c>
    </row>
    <row r="52" spans="1:11" x14ac:dyDescent="0.2">
      <c r="A52" t="s">
        <v>18</v>
      </c>
      <c r="B52">
        <v>10</v>
      </c>
      <c r="C52" t="s">
        <v>86</v>
      </c>
      <c r="E52">
        <v>106</v>
      </c>
      <c r="F52">
        <v>0</v>
      </c>
      <c r="H52">
        <v>51</v>
      </c>
      <c r="I52">
        <f>COUNTIF(B:B,"=51")</f>
        <v>0</v>
      </c>
      <c r="K52" t="s">
        <v>32</v>
      </c>
    </row>
    <row r="53" spans="1:11" x14ac:dyDescent="0.2">
      <c r="A53" t="s">
        <v>18</v>
      </c>
      <c r="B53">
        <v>10</v>
      </c>
      <c r="C53" t="s">
        <v>86</v>
      </c>
      <c r="E53">
        <v>110</v>
      </c>
      <c r="F53">
        <v>0</v>
      </c>
      <c r="H53">
        <v>52</v>
      </c>
      <c r="I53">
        <f>COUNTIF(B:B,"=52")</f>
        <v>0</v>
      </c>
    </row>
    <row r="54" spans="1:11" x14ac:dyDescent="0.2">
      <c r="A54" t="s">
        <v>19</v>
      </c>
      <c r="B54">
        <v>11</v>
      </c>
      <c r="C54" t="s">
        <v>86</v>
      </c>
      <c r="E54">
        <v>120</v>
      </c>
      <c r="F54">
        <v>0</v>
      </c>
      <c r="H54">
        <v>53</v>
      </c>
      <c r="I54">
        <f>COUNTIF(B:B,"=53")</f>
        <v>0</v>
      </c>
    </row>
    <row r="55" spans="1:11" x14ac:dyDescent="0.2">
      <c r="A55" t="s">
        <v>19</v>
      </c>
      <c r="B55">
        <v>11</v>
      </c>
      <c r="C55" t="s">
        <v>86</v>
      </c>
      <c r="E55">
        <v>121</v>
      </c>
      <c r="F55">
        <v>0</v>
      </c>
      <c r="H55">
        <v>54</v>
      </c>
      <c r="I55">
        <f>COUNTIF(B:B,"=54")</f>
        <v>0</v>
      </c>
    </row>
    <row r="56" spans="1:11" x14ac:dyDescent="0.2">
      <c r="A56" t="s">
        <v>19</v>
      </c>
      <c r="B56">
        <v>11</v>
      </c>
      <c r="C56" t="s">
        <v>86</v>
      </c>
      <c r="E56">
        <v>109</v>
      </c>
      <c r="F56">
        <v>0</v>
      </c>
      <c r="H56">
        <v>55</v>
      </c>
      <c r="I56">
        <f>COUNTIF(B:B,"=55")</f>
        <v>0</v>
      </c>
    </row>
    <row r="57" spans="1:11" x14ac:dyDescent="0.2">
      <c r="A57" t="s">
        <v>19</v>
      </c>
      <c r="B57">
        <v>11</v>
      </c>
      <c r="C57" t="s">
        <v>86</v>
      </c>
      <c r="E57">
        <v>103</v>
      </c>
      <c r="F57">
        <v>0</v>
      </c>
      <c r="H57">
        <v>56</v>
      </c>
      <c r="I57">
        <f>COUNTIF(B:B,"=56")</f>
        <v>0</v>
      </c>
    </row>
    <row r="58" spans="1:11" x14ac:dyDescent="0.2">
      <c r="A58" t="s">
        <v>20</v>
      </c>
      <c r="B58">
        <v>12</v>
      </c>
      <c r="C58" t="s">
        <v>86</v>
      </c>
      <c r="E58">
        <v>97</v>
      </c>
      <c r="F58">
        <v>0</v>
      </c>
      <c r="H58">
        <v>57</v>
      </c>
      <c r="I58">
        <f>COUNTIF(B:B,"=57")</f>
        <v>0</v>
      </c>
    </row>
    <row r="59" spans="1:11" x14ac:dyDescent="0.2">
      <c r="A59" t="s">
        <v>90</v>
      </c>
      <c r="B59">
        <v>13</v>
      </c>
      <c r="C59" t="s">
        <v>86</v>
      </c>
      <c r="E59">
        <v>150</v>
      </c>
      <c r="F59">
        <v>0</v>
      </c>
      <c r="H59">
        <v>58</v>
      </c>
      <c r="I59">
        <f>COUNTIF(B:B,"=58")</f>
        <v>0</v>
      </c>
    </row>
    <row r="60" spans="1:11" x14ac:dyDescent="0.2">
      <c r="A60" t="s">
        <v>90</v>
      </c>
      <c r="B60">
        <v>13</v>
      </c>
      <c r="C60" t="s">
        <v>86</v>
      </c>
      <c r="E60">
        <v>139</v>
      </c>
      <c r="F60">
        <v>0</v>
      </c>
      <c r="H60">
        <v>59</v>
      </c>
      <c r="I60">
        <f>COUNTIF(B:B,"=59")</f>
        <v>0</v>
      </c>
    </row>
    <row r="61" spans="1:11" x14ac:dyDescent="0.2">
      <c r="A61" t="s">
        <v>90</v>
      </c>
      <c r="B61">
        <v>13</v>
      </c>
      <c r="C61" t="s">
        <v>86</v>
      </c>
      <c r="E61">
        <v>150</v>
      </c>
      <c r="F61">
        <v>0</v>
      </c>
      <c r="H61">
        <v>60</v>
      </c>
      <c r="I61">
        <f>COUNTIF(B:B,"=60")</f>
        <v>0</v>
      </c>
    </row>
    <row r="62" spans="1:11" x14ac:dyDescent="0.2">
      <c r="A62" t="s">
        <v>90</v>
      </c>
      <c r="B62">
        <v>13</v>
      </c>
      <c r="C62" t="s">
        <v>86</v>
      </c>
      <c r="E62">
        <v>146</v>
      </c>
      <c r="F62">
        <v>0</v>
      </c>
      <c r="H62">
        <v>61</v>
      </c>
      <c r="I62">
        <f>COUNTIF(B:B,"=61")</f>
        <v>0</v>
      </c>
    </row>
    <row r="63" spans="1:11" x14ac:dyDescent="0.2">
      <c r="A63" t="s">
        <v>21</v>
      </c>
      <c r="B63">
        <v>14</v>
      </c>
      <c r="C63" t="s">
        <v>86</v>
      </c>
      <c r="E63">
        <v>153</v>
      </c>
      <c r="F63">
        <v>28</v>
      </c>
      <c r="H63">
        <v>62</v>
      </c>
      <c r="I63">
        <f>COUNTIF(B:B,"=62")</f>
        <v>0</v>
      </c>
    </row>
    <row r="64" spans="1:11" x14ac:dyDescent="0.2">
      <c r="A64" t="s">
        <v>21</v>
      </c>
      <c r="B64">
        <v>14</v>
      </c>
      <c r="C64" t="s">
        <v>86</v>
      </c>
      <c r="E64">
        <v>128</v>
      </c>
      <c r="F64">
        <v>0</v>
      </c>
      <c r="H64">
        <v>63</v>
      </c>
      <c r="I64">
        <f>COUNTIF(B:B,"=63")</f>
        <v>0</v>
      </c>
    </row>
    <row r="65" spans="1:9" x14ac:dyDescent="0.2">
      <c r="A65" t="s">
        <v>21</v>
      </c>
      <c r="B65">
        <v>14</v>
      </c>
      <c r="C65" t="s">
        <v>86</v>
      </c>
      <c r="E65">
        <v>131</v>
      </c>
      <c r="F65">
        <v>0</v>
      </c>
      <c r="H65">
        <v>64</v>
      </c>
      <c r="I65">
        <f>COUNTIF(B:B,"=64")</f>
        <v>0</v>
      </c>
    </row>
    <row r="66" spans="1:9" x14ac:dyDescent="0.2">
      <c r="A66" t="s">
        <v>21</v>
      </c>
      <c r="B66">
        <v>14</v>
      </c>
      <c r="C66" t="s">
        <v>86</v>
      </c>
      <c r="E66">
        <v>117</v>
      </c>
      <c r="F66">
        <v>0</v>
      </c>
      <c r="H66">
        <v>65</v>
      </c>
      <c r="I66">
        <f>COUNTIF(B:B,"=65")</f>
        <v>0</v>
      </c>
    </row>
    <row r="67" spans="1:9" x14ac:dyDescent="0.2">
      <c r="A67" t="s">
        <v>21</v>
      </c>
      <c r="B67">
        <v>14</v>
      </c>
      <c r="C67" t="s">
        <v>86</v>
      </c>
      <c r="E67">
        <v>102</v>
      </c>
      <c r="F67">
        <v>0</v>
      </c>
      <c r="H67">
        <v>66</v>
      </c>
      <c r="I67">
        <f>COUNTIF(B:B,"=66")</f>
        <v>0</v>
      </c>
    </row>
    <row r="68" spans="1:9" x14ac:dyDescent="0.2">
      <c r="A68" t="s">
        <v>22</v>
      </c>
      <c r="B68">
        <v>15</v>
      </c>
      <c r="C68" t="s">
        <v>86</v>
      </c>
      <c r="E68">
        <v>142</v>
      </c>
      <c r="F68">
        <v>22</v>
      </c>
      <c r="H68">
        <v>67</v>
      </c>
      <c r="I68">
        <f>COUNTIF(B:B,"=67")</f>
        <v>0</v>
      </c>
    </row>
    <row r="69" spans="1:9" x14ac:dyDescent="0.2">
      <c r="A69" t="s">
        <v>22</v>
      </c>
      <c r="B69">
        <v>15</v>
      </c>
      <c r="C69" t="s">
        <v>86</v>
      </c>
      <c r="E69">
        <v>134</v>
      </c>
      <c r="F69">
        <v>16</v>
      </c>
      <c r="H69">
        <v>68</v>
      </c>
      <c r="I69">
        <f>COUNTIF(B:B,"=68")</f>
        <v>0</v>
      </c>
    </row>
    <row r="70" spans="1:9" x14ac:dyDescent="0.2">
      <c r="A70" t="s">
        <v>23</v>
      </c>
      <c r="B70">
        <v>16</v>
      </c>
      <c r="C70" t="s">
        <v>86</v>
      </c>
      <c r="E70">
        <v>139</v>
      </c>
      <c r="F70">
        <v>0</v>
      </c>
      <c r="H70">
        <v>69</v>
      </c>
      <c r="I70">
        <f>COUNTIF(B:B,"=69")</f>
        <v>0</v>
      </c>
    </row>
    <row r="71" spans="1:9" x14ac:dyDescent="0.2">
      <c r="A71" t="s">
        <v>23</v>
      </c>
      <c r="B71">
        <v>16</v>
      </c>
      <c r="C71" t="s">
        <v>86</v>
      </c>
      <c r="E71">
        <v>104</v>
      </c>
      <c r="F71">
        <v>0</v>
      </c>
      <c r="H71">
        <v>70</v>
      </c>
      <c r="I71">
        <f>COUNTIF(B:B,"=70")</f>
        <v>0</v>
      </c>
    </row>
    <row r="72" spans="1:9" x14ac:dyDescent="0.2">
      <c r="A72" t="s">
        <v>14</v>
      </c>
      <c r="B72">
        <v>17</v>
      </c>
      <c r="C72" t="s">
        <v>86</v>
      </c>
      <c r="E72">
        <v>146</v>
      </c>
      <c r="F72">
        <v>0</v>
      </c>
      <c r="H72">
        <v>71</v>
      </c>
      <c r="I72">
        <f>COUNTIF(B:B,"=71")</f>
        <v>0</v>
      </c>
    </row>
    <row r="73" spans="1:9" x14ac:dyDescent="0.2">
      <c r="A73" t="s">
        <v>14</v>
      </c>
      <c r="B73">
        <v>17</v>
      </c>
      <c r="C73" t="s">
        <v>86</v>
      </c>
      <c r="E73">
        <v>139</v>
      </c>
      <c r="F73">
        <v>0</v>
      </c>
      <c r="H73">
        <v>72</v>
      </c>
      <c r="I73">
        <f>COUNTIF(B:B,"=72")</f>
        <v>0</v>
      </c>
    </row>
    <row r="74" spans="1:9" x14ac:dyDescent="0.2">
      <c r="A74" t="s">
        <v>12</v>
      </c>
      <c r="B74">
        <v>18</v>
      </c>
      <c r="C74" t="s">
        <v>86</v>
      </c>
      <c r="E74">
        <v>150</v>
      </c>
      <c r="F74">
        <v>0</v>
      </c>
      <c r="H74">
        <v>73</v>
      </c>
      <c r="I74">
        <f>COUNTIF(B:B,"=73")</f>
        <v>0</v>
      </c>
    </row>
    <row r="75" spans="1:9" x14ac:dyDescent="0.2">
      <c r="A75" t="s">
        <v>24</v>
      </c>
      <c r="B75">
        <v>19</v>
      </c>
      <c r="C75" t="s">
        <v>86</v>
      </c>
      <c r="E75">
        <v>116</v>
      </c>
      <c r="F75">
        <v>0</v>
      </c>
      <c r="H75">
        <v>74</v>
      </c>
      <c r="I75">
        <f>COUNTIF(B:B,"=74")</f>
        <v>0</v>
      </c>
    </row>
    <row r="76" spans="1:9" x14ac:dyDescent="0.2">
      <c r="A76" t="s">
        <v>91</v>
      </c>
      <c r="B76">
        <v>20</v>
      </c>
      <c r="C76" t="s">
        <v>86</v>
      </c>
      <c r="E76">
        <v>141</v>
      </c>
      <c r="F76">
        <v>0</v>
      </c>
      <c r="H76">
        <v>75</v>
      </c>
      <c r="I76">
        <f>COUNTIF(B:B,"=75")</f>
        <v>0</v>
      </c>
    </row>
    <row r="77" spans="1:9" x14ac:dyDescent="0.2">
      <c r="A77" t="s">
        <v>91</v>
      </c>
      <c r="B77">
        <v>20</v>
      </c>
      <c r="C77" t="s">
        <v>86</v>
      </c>
      <c r="E77">
        <v>106</v>
      </c>
      <c r="F77">
        <v>0</v>
      </c>
      <c r="H77">
        <v>76</v>
      </c>
      <c r="I77">
        <f>COUNTIF(B:B,"=76")</f>
        <v>0</v>
      </c>
    </row>
    <row r="78" spans="1:9" x14ac:dyDescent="0.2">
      <c r="A78" t="s">
        <v>25</v>
      </c>
      <c r="B78">
        <v>21</v>
      </c>
      <c r="C78" t="s">
        <v>86</v>
      </c>
      <c r="E78">
        <v>139</v>
      </c>
      <c r="F78">
        <v>0</v>
      </c>
      <c r="H78">
        <v>77</v>
      </c>
      <c r="I78">
        <f>COUNTIF(B:B,"=77")</f>
        <v>0</v>
      </c>
    </row>
    <row r="79" spans="1:9" x14ac:dyDescent="0.2">
      <c r="A79" t="s">
        <v>26</v>
      </c>
      <c r="B79">
        <v>22</v>
      </c>
      <c r="C79" t="s">
        <v>86</v>
      </c>
      <c r="E79">
        <v>121</v>
      </c>
      <c r="F79">
        <v>12</v>
      </c>
      <c r="H79">
        <v>78</v>
      </c>
      <c r="I79">
        <f>COUNTIF(B:B,"=78")</f>
        <v>0</v>
      </c>
    </row>
    <row r="80" spans="1:9" x14ac:dyDescent="0.2">
      <c r="A80" t="s">
        <v>26</v>
      </c>
      <c r="B80">
        <v>22</v>
      </c>
      <c r="C80" t="s">
        <v>86</v>
      </c>
      <c r="E80">
        <v>102</v>
      </c>
      <c r="F80">
        <v>8</v>
      </c>
      <c r="H80">
        <v>79</v>
      </c>
      <c r="I80">
        <f>COUNTIF(B:B,"=79")</f>
        <v>0</v>
      </c>
    </row>
    <row r="81" spans="1:9" x14ac:dyDescent="0.2">
      <c r="A81" t="s">
        <v>26</v>
      </c>
      <c r="B81">
        <v>22</v>
      </c>
      <c r="C81" t="s">
        <v>86</v>
      </c>
      <c r="E81">
        <v>127</v>
      </c>
      <c r="F81">
        <v>15</v>
      </c>
      <c r="H81">
        <v>80</v>
      </c>
      <c r="I81">
        <f>COUNTIF(B:B,"=80")</f>
        <v>0</v>
      </c>
    </row>
    <row r="82" spans="1:9" x14ac:dyDescent="0.2">
      <c r="A82" t="s">
        <v>26</v>
      </c>
      <c r="B82">
        <v>22</v>
      </c>
      <c r="C82" t="s">
        <v>86</v>
      </c>
      <c r="E82">
        <v>135</v>
      </c>
      <c r="F82">
        <v>18</v>
      </c>
      <c r="H82">
        <v>81</v>
      </c>
      <c r="I82">
        <f>COUNTIF(B:B,"=81")</f>
        <v>0</v>
      </c>
    </row>
    <row r="83" spans="1:9" x14ac:dyDescent="0.2">
      <c r="A83" t="s">
        <v>26</v>
      </c>
      <c r="B83">
        <v>22</v>
      </c>
      <c r="C83" t="s">
        <v>86</v>
      </c>
      <c r="E83">
        <v>125</v>
      </c>
      <c r="F83">
        <v>15</v>
      </c>
      <c r="H83">
        <v>82</v>
      </c>
      <c r="I83">
        <f>COUNTIF(B:B,"=82")</f>
        <v>0</v>
      </c>
    </row>
    <row r="84" spans="1:9" x14ac:dyDescent="0.2">
      <c r="A84" t="s">
        <v>27</v>
      </c>
      <c r="B84">
        <v>23</v>
      </c>
      <c r="C84" t="s">
        <v>86</v>
      </c>
      <c r="E84">
        <v>147</v>
      </c>
      <c r="F84">
        <v>21</v>
      </c>
      <c r="H84">
        <v>83</v>
      </c>
      <c r="I84">
        <f>COUNTIF(B:B,"=83")</f>
        <v>0</v>
      </c>
    </row>
    <row r="85" spans="1:9" x14ac:dyDescent="0.2">
      <c r="A85" t="s">
        <v>27</v>
      </c>
      <c r="B85">
        <v>23</v>
      </c>
      <c r="C85" t="s">
        <v>86</v>
      </c>
      <c r="E85">
        <v>131</v>
      </c>
      <c r="F85">
        <v>16</v>
      </c>
      <c r="H85">
        <v>84</v>
      </c>
      <c r="I85">
        <f>COUNTIF(B:B,"=84")</f>
        <v>0</v>
      </c>
    </row>
    <row r="86" spans="1:9" x14ac:dyDescent="0.2">
      <c r="A86" t="s">
        <v>27</v>
      </c>
      <c r="B86">
        <v>23</v>
      </c>
      <c r="C86" t="s">
        <v>86</v>
      </c>
      <c r="E86">
        <v>136</v>
      </c>
      <c r="F86">
        <v>20</v>
      </c>
      <c r="H86">
        <v>85</v>
      </c>
      <c r="I86">
        <f>COUNTIF(B:B,"=85")</f>
        <v>0</v>
      </c>
    </row>
    <row r="87" spans="1:9" x14ac:dyDescent="0.2">
      <c r="A87" t="s">
        <v>27</v>
      </c>
      <c r="B87">
        <v>23</v>
      </c>
      <c r="C87" t="s">
        <v>86</v>
      </c>
      <c r="E87">
        <v>134</v>
      </c>
      <c r="F87">
        <v>18</v>
      </c>
      <c r="H87">
        <v>86</v>
      </c>
      <c r="I87">
        <f>COUNTIF(B:B,"=86")</f>
        <v>0</v>
      </c>
    </row>
    <row r="88" spans="1:9" x14ac:dyDescent="0.2">
      <c r="A88" t="s">
        <v>27</v>
      </c>
      <c r="B88">
        <v>23</v>
      </c>
      <c r="C88" t="s">
        <v>86</v>
      </c>
      <c r="E88">
        <v>135</v>
      </c>
      <c r="F88">
        <v>17</v>
      </c>
      <c r="H88">
        <v>87</v>
      </c>
      <c r="I88">
        <f>COUNTIF(B:B,"=87")</f>
        <v>0</v>
      </c>
    </row>
    <row r="89" spans="1:9" x14ac:dyDescent="0.2">
      <c r="A89" t="s">
        <v>27</v>
      </c>
      <c r="B89">
        <v>23</v>
      </c>
      <c r="C89" t="s">
        <v>86</v>
      </c>
      <c r="E89">
        <v>135</v>
      </c>
      <c r="F89">
        <v>18</v>
      </c>
      <c r="H89">
        <v>88</v>
      </c>
      <c r="I89">
        <f>COUNTIF(B:B,"=88")</f>
        <v>0</v>
      </c>
    </row>
    <row r="90" spans="1:9" x14ac:dyDescent="0.2">
      <c r="A90" t="s">
        <v>27</v>
      </c>
      <c r="B90">
        <v>23</v>
      </c>
      <c r="C90" t="s">
        <v>86</v>
      </c>
      <c r="E90">
        <v>106</v>
      </c>
      <c r="F90">
        <v>8</v>
      </c>
      <c r="H90">
        <v>89</v>
      </c>
      <c r="I90">
        <f>COUNTIF(B:B,"=89")</f>
        <v>0</v>
      </c>
    </row>
    <row r="91" spans="1:9" x14ac:dyDescent="0.2">
      <c r="A91" t="s">
        <v>27</v>
      </c>
      <c r="B91">
        <v>23</v>
      </c>
      <c r="C91" t="s">
        <v>86</v>
      </c>
      <c r="E91">
        <v>105</v>
      </c>
      <c r="F91">
        <v>8</v>
      </c>
      <c r="H91">
        <v>90</v>
      </c>
      <c r="I91">
        <f>COUNTIF(B:B,"=90")</f>
        <v>0</v>
      </c>
    </row>
    <row r="92" spans="1:9" x14ac:dyDescent="0.2">
      <c r="A92" t="s">
        <v>27</v>
      </c>
      <c r="B92">
        <v>23</v>
      </c>
      <c r="C92" t="s">
        <v>86</v>
      </c>
      <c r="E92">
        <v>100</v>
      </c>
      <c r="F92">
        <v>6</v>
      </c>
      <c r="H92">
        <v>91</v>
      </c>
      <c r="I92">
        <f>COUNTIF(B:B,"=91")</f>
        <v>0</v>
      </c>
    </row>
    <row r="93" spans="1:9" x14ac:dyDescent="0.2">
      <c r="A93" t="s">
        <v>28</v>
      </c>
      <c r="B93">
        <v>24</v>
      </c>
      <c r="C93" t="s">
        <v>86</v>
      </c>
      <c r="E93">
        <v>175</v>
      </c>
      <c r="F93">
        <v>40</v>
      </c>
      <c r="H93">
        <v>92</v>
      </c>
      <c r="I93">
        <f>COUNTIF(B:B,"=92")</f>
        <v>0</v>
      </c>
    </row>
    <row r="94" spans="1:9" x14ac:dyDescent="0.2">
      <c r="A94" t="s">
        <v>28</v>
      </c>
      <c r="B94">
        <v>24</v>
      </c>
      <c r="C94" t="s">
        <v>86</v>
      </c>
      <c r="E94">
        <v>101</v>
      </c>
      <c r="F94">
        <v>6</v>
      </c>
      <c r="H94">
        <v>93</v>
      </c>
      <c r="I94">
        <f>COUNTIF(B:B,"=93")</f>
        <v>0</v>
      </c>
    </row>
    <row r="95" spans="1:9" x14ac:dyDescent="0.2">
      <c r="A95" t="s">
        <v>28</v>
      </c>
      <c r="B95">
        <v>24</v>
      </c>
      <c r="C95" t="s">
        <v>86</v>
      </c>
      <c r="E95">
        <v>124</v>
      </c>
      <c r="F95">
        <v>14</v>
      </c>
      <c r="H95">
        <v>94</v>
      </c>
      <c r="I95">
        <f>COUNTIF(B:B,"=94")</f>
        <v>0</v>
      </c>
    </row>
    <row r="96" spans="1:9" x14ac:dyDescent="0.2">
      <c r="A96" t="s">
        <v>28</v>
      </c>
      <c r="B96">
        <v>24</v>
      </c>
      <c r="C96" t="s">
        <v>86</v>
      </c>
      <c r="E96">
        <v>140</v>
      </c>
      <c r="F96">
        <v>18</v>
      </c>
      <c r="H96">
        <v>95</v>
      </c>
      <c r="I96">
        <f>COUNTIF(B:B,"=95")</f>
        <v>0</v>
      </c>
    </row>
    <row r="97" spans="1:9" x14ac:dyDescent="0.2">
      <c r="A97" t="s">
        <v>28</v>
      </c>
      <c r="B97">
        <v>24</v>
      </c>
      <c r="C97" t="s">
        <v>86</v>
      </c>
      <c r="E97">
        <v>161</v>
      </c>
      <c r="F97">
        <v>35</v>
      </c>
      <c r="H97">
        <v>96</v>
      </c>
      <c r="I97">
        <f>COUNTIF(B:B,"=96")</f>
        <v>0</v>
      </c>
    </row>
    <row r="98" spans="1:9" x14ac:dyDescent="0.2">
      <c r="A98" t="s">
        <v>28</v>
      </c>
      <c r="B98">
        <v>24</v>
      </c>
      <c r="C98" t="s">
        <v>86</v>
      </c>
      <c r="E98">
        <v>138</v>
      </c>
      <c r="F98">
        <v>20</v>
      </c>
    </row>
    <row r="99" spans="1:9" x14ac:dyDescent="0.2">
      <c r="A99" t="s">
        <v>28</v>
      </c>
      <c r="B99">
        <v>24</v>
      </c>
      <c r="C99" t="s">
        <v>86</v>
      </c>
      <c r="E99">
        <v>137</v>
      </c>
      <c r="F99">
        <v>19</v>
      </c>
    </row>
    <row r="100" spans="1:9" x14ac:dyDescent="0.2">
      <c r="A100" t="s">
        <v>29</v>
      </c>
      <c r="B100">
        <v>25</v>
      </c>
      <c r="C100" t="s">
        <v>86</v>
      </c>
      <c r="E100">
        <v>104</v>
      </c>
      <c r="F100">
        <v>7</v>
      </c>
    </row>
    <row r="101" spans="1:9" x14ac:dyDescent="0.2">
      <c r="A101" t="s">
        <v>29</v>
      </c>
      <c r="B101">
        <v>25</v>
      </c>
      <c r="C101" t="s">
        <v>86</v>
      </c>
      <c r="E101">
        <v>112</v>
      </c>
      <c r="F101">
        <v>10</v>
      </c>
    </row>
    <row r="102" spans="1:9" x14ac:dyDescent="0.2">
      <c r="A102" t="s">
        <v>29</v>
      </c>
      <c r="B102">
        <v>25</v>
      </c>
      <c r="C102" t="s">
        <v>86</v>
      </c>
      <c r="E102">
        <v>103</v>
      </c>
      <c r="F102">
        <v>7</v>
      </c>
    </row>
    <row r="103" spans="1:9" x14ac:dyDescent="0.2">
      <c r="A103" t="s">
        <v>29</v>
      </c>
      <c r="B103">
        <v>25</v>
      </c>
      <c r="C103" t="s">
        <v>86</v>
      </c>
      <c r="E103">
        <v>95</v>
      </c>
      <c r="F103">
        <v>6</v>
      </c>
    </row>
    <row r="104" spans="1:9" x14ac:dyDescent="0.2">
      <c r="A104" t="s">
        <v>29</v>
      </c>
      <c r="B104">
        <v>25</v>
      </c>
      <c r="C104" t="s">
        <v>86</v>
      </c>
      <c r="E104">
        <v>95</v>
      </c>
      <c r="F104">
        <v>0</v>
      </c>
    </row>
    <row r="105" spans="1:9" x14ac:dyDescent="0.2">
      <c r="A105" t="s">
        <v>29</v>
      </c>
      <c r="B105">
        <v>25</v>
      </c>
      <c r="C105" t="s">
        <v>86</v>
      </c>
      <c r="E105">
        <v>126</v>
      </c>
      <c r="F105">
        <v>13</v>
      </c>
    </row>
    <row r="106" spans="1:9" x14ac:dyDescent="0.2">
      <c r="A106" t="s">
        <v>29</v>
      </c>
      <c r="B106">
        <v>25</v>
      </c>
      <c r="C106" t="s">
        <v>86</v>
      </c>
      <c r="E106">
        <v>135</v>
      </c>
      <c r="F106">
        <v>18</v>
      </c>
    </row>
    <row r="107" spans="1:9" x14ac:dyDescent="0.2">
      <c r="A107" t="s">
        <v>29</v>
      </c>
      <c r="B107">
        <v>25</v>
      </c>
      <c r="C107" t="s">
        <v>86</v>
      </c>
      <c r="E107">
        <v>133</v>
      </c>
      <c r="F107">
        <v>17</v>
      </c>
    </row>
    <row r="108" spans="1:9" x14ac:dyDescent="0.2">
      <c r="A108" t="s">
        <v>30</v>
      </c>
      <c r="B108">
        <v>26</v>
      </c>
      <c r="C108" t="s">
        <v>86</v>
      </c>
      <c r="E108">
        <v>105</v>
      </c>
      <c r="F108">
        <v>7</v>
      </c>
    </row>
    <row r="109" spans="1:9" x14ac:dyDescent="0.2">
      <c r="A109" t="s">
        <v>30</v>
      </c>
      <c r="B109">
        <v>26</v>
      </c>
      <c r="C109" t="s">
        <v>86</v>
      </c>
      <c r="E109">
        <v>98</v>
      </c>
      <c r="F109">
        <v>6</v>
      </c>
    </row>
    <row r="110" spans="1:9" x14ac:dyDescent="0.2">
      <c r="A110" t="s">
        <v>30</v>
      </c>
      <c r="B110">
        <v>26</v>
      </c>
      <c r="C110" t="s">
        <v>86</v>
      </c>
      <c r="E110">
        <v>100</v>
      </c>
      <c r="F110">
        <v>6</v>
      </c>
    </row>
    <row r="111" spans="1:9" x14ac:dyDescent="0.2">
      <c r="A111" t="s">
        <v>30</v>
      </c>
      <c r="B111">
        <v>26</v>
      </c>
      <c r="C111" t="s">
        <v>86</v>
      </c>
      <c r="E111">
        <v>95</v>
      </c>
      <c r="F111">
        <v>6</v>
      </c>
    </row>
    <row r="112" spans="1:9" x14ac:dyDescent="0.2">
      <c r="A112" t="s">
        <v>31</v>
      </c>
      <c r="B112">
        <v>27</v>
      </c>
      <c r="C112" t="s">
        <v>86</v>
      </c>
      <c r="E112">
        <v>97</v>
      </c>
      <c r="F112">
        <v>3</v>
      </c>
    </row>
    <row r="113" spans="1:6" x14ac:dyDescent="0.2">
      <c r="A113" t="s">
        <v>31</v>
      </c>
      <c r="B113">
        <v>27</v>
      </c>
      <c r="C113" t="s">
        <v>86</v>
      </c>
      <c r="E113">
        <v>143</v>
      </c>
      <c r="F113">
        <v>18</v>
      </c>
    </row>
    <row r="114" spans="1:6" x14ac:dyDescent="0.2">
      <c r="A114" t="s">
        <v>31</v>
      </c>
      <c r="B114">
        <v>27</v>
      </c>
      <c r="C114" t="s">
        <v>86</v>
      </c>
      <c r="E114">
        <v>112</v>
      </c>
      <c r="F114">
        <v>9</v>
      </c>
    </row>
    <row r="115" spans="1:6" x14ac:dyDescent="0.2">
      <c r="A115" t="s">
        <v>31</v>
      </c>
      <c r="B115">
        <v>27</v>
      </c>
      <c r="C115" t="s">
        <v>86</v>
      </c>
      <c r="E115">
        <v>126</v>
      </c>
      <c r="F115">
        <v>15</v>
      </c>
    </row>
    <row r="116" spans="1:6" x14ac:dyDescent="0.2">
      <c r="A116" t="s">
        <v>13</v>
      </c>
      <c r="B116">
        <v>28</v>
      </c>
      <c r="C116" t="s">
        <v>86</v>
      </c>
      <c r="E116">
        <v>107</v>
      </c>
      <c r="F116">
        <v>10</v>
      </c>
    </row>
  </sheetData>
  <sortState ref="K21:K46">
    <sortCondition ref="K21"/>
  </sortState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0"/>
  <sheetViews>
    <sheetView zoomScale="80" zoomScaleNormal="80" workbookViewId="0">
      <selection activeCell="R27" sqref="R27"/>
    </sheetView>
  </sheetViews>
  <sheetFormatPr defaultRowHeight="12.75" x14ac:dyDescent="0.2"/>
  <cols>
    <col min="1" max="1" width="6.5703125" bestFit="1" customWidth="1"/>
    <col min="2" max="2" width="5.7109375" bestFit="1" customWidth="1"/>
    <col min="3" max="3" width="8" bestFit="1" customWidth="1"/>
    <col min="4" max="4" width="2.5703125" customWidth="1"/>
    <col min="5" max="5" width="6.42578125" bestFit="1" customWidth="1"/>
    <col min="6" max="6" width="7.140625" bestFit="1" customWidth="1"/>
    <col min="7" max="7" width="2.7109375" customWidth="1"/>
    <col min="8" max="8" width="3.85546875" bestFit="1" customWidth="1"/>
    <col min="9" max="9" width="3.42578125" bestFit="1" customWidth="1"/>
  </cols>
  <sheetData>
    <row r="1" spans="1:21" ht="13.5" thickBot="1" x14ac:dyDescent="0.25">
      <c r="A1" t="s">
        <v>0</v>
      </c>
      <c r="B1" t="s">
        <v>56</v>
      </c>
      <c r="C1" t="s">
        <v>4</v>
      </c>
      <c r="E1" t="s">
        <v>5</v>
      </c>
      <c r="F1" t="s">
        <v>6</v>
      </c>
      <c r="H1" t="s">
        <v>53</v>
      </c>
      <c r="I1" t="s">
        <v>54</v>
      </c>
      <c r="L1">
        <f>SUM(I:I)</f>
        <v>149</v>
      </c>
      <c r="U1" s="5"/>
    </row>
    <row r="2" spans="1:21" x14ac:dyDescent="0.2">
      <c r="A2" t="s">
        <v>95</v>
      </c>
      <c r="B2">
        <v>1</v>
      </c>
      <c r="C2" t="s">
        <v>86</v>
      </c>
      <c r="E2">
        <v>95</v>
      </c>
      <c r="F2">
        <v>0</v>
      </c>
      <c r="H2">
        <v>1</v>
      </c>
      <c r="I2">
        <f>COUNTIF(B:B,"=1")</f>
        <v>1</v>
      </c>
      <c r="J2" s="10" t="s">
        <v>33</v>
      </c>
      <c r="K2" s="10"/>
    </row>
    <row r="3" spans="1:21" x14ac:dyDescent="0.2">
      <c r="A3" t="s">
        <v>57</v>
      </c>
      <c r="B3">
        <v>2</v>
      </c>
      <c r="C3" t="s">
        <v>86</v>
      </c>
      <c r="E3">
        <v>96</v>
      </c>
      <c r="F3">
        <v>0</v>
      </c>
      <c r="H3">
        <v>2</v>
      </c>
      <c r="I3">
        <f>COUNTIF(B:B,"=2")</f>
        <v>3</v>
      </c>
      <c r="J3" s="8"/>
      <c r="K3" s="8"/>
    </row>
    <row r="4" spans="1:21" x14ac:dyDescent="0.2">
      <c r="A4" t="s">
        <v>57</v>
      </c>
      <c r="B4">
        <v>2</v>
      </c>
      <c r="C4" t="s">
        <v>86</v>
      </c>
      <c r="E4">
        <v>96</v>
      </c>
      <c r="F4">
        <v>0</v>
      </c>
      <c r="H4">
        <v>3</v>
      </c>
      <c r="I4">
        <f>COUNTIF(B:B,"=3")</f>
        <v>4</v>
      </c>
      <c r="J4" s="8" t="s">
        <v>34</v>
      </c>
      <c r="K4" s="8">
        <v>3.1041666666666665</v>
      </c>
    </row>
    <row r="5" spans="1:21" x14ac:dyDescent="0.2">
      <c r="A5" t="s">
        <v>57</v>
      </c>
      <c r="B5">
        <v>2</v>
      </c>
      <c r="C5" t="s">
        <v>86</v>
      </c>
      <c r="E5">
        <v>98</v>
      </c>
      <c r="F5">
        <v>0</v>
      </c>
      <c r="H5">
        <v>4</v>
      </c>
      <c r="I5">
        <f>COUNTIF(B:B,"=4")</f>
        <v>3</v>
      </c>
      <c r="J5" s="8" t="s">
        <v>35</v>
      </c>
      <c r="K5" s="8">
        <v>0.53282299109039521</v>
      </c>
    </row>
    <row r="6" spans="1:21" x14ac:dyDescent="0.2">
      <c r="A6" t="s">
        <v>58</v>
      </c>
      <c r="B6">
        <v>3</v>
      </c>
      <c r="C6" t="s">
        <v>86</v>
      </c>
      <c r="E6">
        <v>100</v>
      </c>
      <c r="F6">
        <v>0</v>
      </c>
      <c r="H6">
        <v>5</v>
      </c>
      <c r="I6">
        <f>COUNTIF(B:B,"=5")</f>
        <v>17</v>
      </c>
      <c r="J6" s="8" t="s">
        <v>36</v>
      </c>
      <c r="K6" s="8">
        <v>2</v>
      </c>
    </row>
    <row r="7" spans="1:21" x14ac:dyDescent="0.2">
      <c r="A7" t="s">
        <v>58</v>
      </c>
      <c r="B7">
        <v>3</v>
      </c>
      <c r="C7" t="s">
        <v>86</v>
      </c>
      <c r="E7">
        <v>101</v>
      </c>
      <c r="F7">
        <v>0</v>
      </c>
      <c r="H7">
        <v>6</v>
      </c>
      <c r="I7">
        <f>COUNTIF(B:B,"=6")</f>
        <v>10</v>
      </c>
      <c r="J7" s="8" t="s">
        <v>37</v>
      </c>
      <c r="K7" s="8">
        <v>0</v>
      </c>
    </row>
    <row r="8" spans="1:21" x14ac:dyDescent="0.2">
      <c r="A8" t="s">
        <v>58</v>
      </c>
      <c r="B8">
        <v>3</v>
      </c>
      <c r="C8" t="s">
        <v>86</v>
      </c>
      <c r="E8">
        <v>102</v>
      </c>
      <c r="F8">
        <v>0</v>
      </c>
      <c r="H8">
        <v>7</v>
      </c>
      <c r="I8">
        <f>COUNTIF(B:B,"=7")</f>
        <v>3</v>
      </c>
      <c r="J8" s="8" t="s">
        <v>38</v>
      </c>
      <c r="K8" s="8">
        <v>3.6915059680375348</v>
      </c>
    </row>
    <row r="9" spans="1:21" x14ac:dyDescent="0.2">
      <c r="A9" t="s">
        <v>58</v>
      </c>
      <c r="B9">
        <v>3</v>
      </c>
      <c r="C9" t="s">
        <v>86</v>
      </c>
      <c r="E9">
        <v>102</v>
      </c>
      <c r="F9">
        <v>0</v>
      </c>
      <c r="H9">
        <v>8</v>
      </c>
      <c r="I9">
        <f>COUNTIF(B:B,"=8")</f>
        <v>7</v>
      </c>
      <c r="J9" s="8" t="s">
        <v>39</v>
      </c>
      <c r="K9" s="8">
        <v>13.627216312056738</v>
      </c>
    </row>
    <row r="10" spans="1:21" x14ac:dyDescent="0.2">
      <c r="A10" t="s">
        <v>59</v>
      </c>
      <c r="B10">
        <v>4</v>
      </c>
      <c r="C10" t="s">
        <v>86</v>
      </c>
      <c r="E10">
        <v>103</v>
      </c>
      <c r="F10">
        <v>0</v>
      </c>
      <c r="H10">
        <v>9</v>
      </c>
      <c r="I10">
        <f>COUNTIF(B:B,"=9")</f>
        <v>2</v>
      </c>
      <c r="J10" s="8" t="s">
        <v>40</v>
      </c>
      <c r="K10" s="8">
        <v>3.8365299235418986</v>
      </c>
    </row>
    <row r="11" spans="1:21" x14ac:dyDescent="0.2">
      <c r="A11" t="s">
        <v>59</v>
      </c>
      <c r="B11">
        <v>4</v>
      </c>
      <c r="C11" t="s">
        <v>86</v>
      </c>
      <c r="E11">
        <v>103</v>
      </c>
      <c r="F11">
        <v>0</v>
      </c>
      <c r="H11">
        <v>10</v>
      </c>
      <c r="I11">
        <f>COUNTIF(B:B,"=10")</f>
        <v>1</v>
      </c>
      <c r="J11" s="8" t="s">
        <v>41</v>
      </c>
      <c r="K11" s="8">
        <v>1.8019075478673079</v>
      </c>
    </row>
    <row r="12" spans="1:21" x14ac:dyDescent="0.2">
      <c r="A12" t="s">
        <v>59</v>
      </c>
      <c r="B12">
        <v>4</v>
      </c>
      <c r="C12" t="s">
        <v>86</v>
      </c>
      <c r="E12">
        <v>103</v>
      </c>
      <c r="F12">
        <v>0</v>
      </c>
      <c r="H12">
        <v>11</v>
      </c>
      <c r="I12">
        <f>COUNTIF(B:B,"=11")</f>
        <v>2</v>
      </c>
      <c r="J12" s="8" t="s">
        <v>42</v>
      </c>
      <c r="K12" s="8">
        <v>17</v>
      </c>
    </row>
    <row r="13" spans="1:21" x14ac:dyDescent="0.2">
      <c r="A13" t="s">
        <v>60</v>
      </c>
      <c r="B13">
        <v>5</v>
      </c>
      <c r="C13" t="s">
        <v>86</v>
      </c>
      <c r="E13">
        <v>104</v>
      </c>
      <c r="F13">
        <v>0</v>
      </c>
      <c r="H13">
        <v>12</v>
      </c>
      <c r="I13">
        <f>COUNTIF(B:B,"=12")</f>
        <v>13</v>
      </c>
      <c r="J13" s="8" t="s">
        <v>43</v>
      </c>
      <c r="K13" s="8">
        <v>0</v>
      </c>
    </row>
    <row r="14" spans="1:21" x14ac:dyDescent="0.2">
      <c r="A14" t="s">
        <v>60</v>
      </c>
      <c r="B14">
        <v>5</v>
      </c>
      <c r="C14" t="s">
        <v>86</v>
      </c>
      <c r="E14">
        <v>104</v>
      </c>
      <c r="F14">
        <v>0</v>
      </c>
      <c r="H14">
        <v>13</v>
      </c>
      <c r="I14">
        <f>COUNTIF(B:B,"=13")</f>
        <v>5</v>
      </c>
      <c r="J14" s="8" t="s">
        <v>44</v>
      </c>
      <c r="K14" s="8">
        <v>17</v>
      </c>
    </row>
    <row r="15" spans="1:21" x14ac:dyDescent="0.2">
      <c r="A15" t="s">
        <v>60</v>
      </c>
      <c r="B15">
        <v>5</v>
      </c>
      <c r="C15" t="s">
        <v>86</v>
      </c>
      <c r="E15">
        <v>105</v>
      </c>
      <c r="F15">
        <v>0</v>
      </c>
      <c r="H15">
        <v>14</v>
      </c>
      <c r="I15">
        <f>COUNTIF(B:B,"=14")</f>
        <v>6</v>
      </c>
      <c r="J15" s="8" t="s">
        <v>45</v>
      </c>
      <c r="K15" s="8">
        <v>149</v>
      </c>
    </row>
    <row r="16" spans="1:21" x14ac:dyDescent="0.2">
      <c r="A16" t="s">
        <v>60</v>
      </c>
      <c r="B16">
        <v>5</v>
      </c>
      <c r="C16" t="s">
        <v>86</v>
      </c>
      <c r="E16">
        <v>105</v>
      </c>
      <c r="F16">
        <v>0</v>
      </c>
      <c r="H16">
        <v>15</v>
      </c>
      <c r="I16">
        <f>COUNTIF(B:B,"=15")</f>
        <v>4</v>
      </c>
      <c r="J16" s="8" t="s">
        <v>46</v>
      </c>
      <c r="K16" s="8">
        <v>48</v>
      </c>
    </row>
    <row r="17" spans="1:15" ht="13.5" thickBot="1" x14ac:dyDescent="0.25">
      <c r="A17" t="s">
        <v>60</v>
      </c>
      <c r="B17">
        <v>5</v>
      </c>
      <c r="C17" t="s">
        <v>86</v>
      </c>
      <c r="E17">
        <v>105</v>
      </c>
      <c r="F17">
        <v>0</v>
      </c>
      <c r="H17">
        <v>16</v>
      </c>
      <c r="I17">
        <f>COUNTIF(B:B,"=16")</f>
        <v>5</v>
      </c>
      <c r="J17" s="9" t="s">
        <v>47</v>
      </c>
      <c r="K17" s="9">
        <v>1.0719015978232211</v>
      </c>
    </row>
    <row r="18" spans="1:15" x14ac:dyDescent="0.2">
      <c r="A18" t="s">
        <v>60</v>
      </c>
      <c r="B18">
        <v>5</v>
      </c>
      <c r="C18" t="s">
        <v>86</v>
      </c>
      <c r="E18">
        <v>105</v>
      </c>
      <c r="F18">
        <v>0</v>
      </c>
      <c r="H18">
        <v>17</v>
      </c>
      <c r="I18">
        <f>COUNTIF(B:B,"=17")</f>
        <v>1</v>
      </c>
    </row>
    <row r="19" spans="1:15" ht="13.5" thickBot="1" x14ac:dyDescent="0.25">
      <c r="A19" t="s">
        <v>60</v>
      </c>
      <c r="B19">
        <v>5</v>
      </c>
      <c r="C19" t="s">
        <v>86</v>
      </c>
      <c r="E19">
        <v>105</v>
      </c>
      <c r="F19">
        <v>0</v>
      </c>
      <c r="H19">
        <v>18</v>
      </c>
      <c r="I19">
        <f>COUNTIF(B:B,"=18")</f>
        <v>4</v>
      </c>
    </row>
    <row r="20" spans="1:15" x14ac:dyDescent="0.2">
      <c r="A20" t="s">
        <v>60</v>
      </c>
      <c r="B20">
        <v>5</v>
      </c>
      <c r="C20" t="s">
        <v>86</v>
      </c>
      <c r="E20">
        <v>106</v>
      </c>
      <c r="F20">
        <v>0</v>
      </c>
      <c r="H20">
        <v>19</v>
      </c>
      <c r="I20">
        <f>COUNTIF(B:B,"=19")</f>
        <v>3</v>
      </c>
      <c r="K20" s="11" t="s">
        <v>50</v>
      </c>
      <c r="L20" s="11" t="s">
        <v>52</v>
      </c>
    </row>
    <row r="21" spans="1:15" x14ac:dyDescent="0.2">
      <c r="A21" t="s">
        <v>60</v>
      </c>
      <c r="B21">
        <v>5</v>
      </c>
      <c r="C21" t="s">
        <v>86</v>
      </c>
      <c r="E21">
        <v>106</v>
      </c>
      <c r="F21">
        <v>0</v>
      </c>
      <c r="H21">
        <v>20</v>
      </c>
      <c r="I21">
        <f>COUNTIF(B:B,"=20")</f>
        <v>10</v>
      </c>
      <c r="J21">
        <v>75</v>
      </c>
      <c r="K21" s="12">
        <v>75</v>
      </c>
      <c r="L21" s="8">
        <v>0</v>
      </c>
      <c r="M21" s="6">
        <f>(L21/149)*100</f>
        <v>0</v>
      </c>
      <c r="O21" t="s">
        <v>32</v>
      </c>
    </row>
    <row r="22" spans="1:15" x14ac:dyDescent="0.2">
      <c r="A22" t="s">
        <v>60</v>
      </c>
      <c r="B22">
        <v>5</v>
      </c>
      <c r="C22" t="s">
        <v>86</v>
      </c>
      <c r="E22">
        <v>106</v>
      </c>
      <c r="F22">
        <v>0</v>
      </c>
      <c r="H22">
        <v>21</v>
      </c>
      <c r="I22">
        <f>COUNTIF(B:B,"=21")</f>
        <v>2</v>
      </c>
      <c r="J22">
        <v>80</v>
      </c>
      <c r="K22" s="12">
        <v>80</v>
      </c>
      <c r="L22" s="8">
        <v>0</v>
      </c>
      <c r="M22" s="6">
        <f t="shared" ref="M22:M46" si="0">(L22/149)*100</f>
        <v>0</v>
      </c>
    </row>
    <row r="23" spans="1:15" x14ac:dyDescent="0.2">
      <c r="A23" t="s">
        <v>60</v>
      </c>
      <c r="B23">
        <v>5</v>
      </c>
      <c r="C23" t="s">
        <v>86</v>
      </c>
      <c r="E23">
        <v>106</v>
      </c>
      <c r="F23">
        <v>0</v>
      </c>
      <c r="H23">
        <v>22</v>
      </c>
      <c r="I23">
        <f>COUNTIF(B:B,"=22")</f>
        <v>7</v>
      </c>
      <c r="J23">
        <v>85</v>
      </c>
      <c r="K23" s="12">
        <v>85</v>
      </c>
      <c r="L23" s="8">
        <v>0</v>
      </c>
      <c r="M23" s="6">
        <f t="shared" si="0"/>
        <v>0</v>
      </c>
    </row>
    <row r="24" spans="1:15" x14ac:dyDescent="0.2">
      <c r="A24" t="s">
        <v>60</v>
      </c>
      <c r="B24">
        <v>5</v>
      </c>
      <c r="C24" t="s">
        <v>86</v>
      </c>
      <c r="E24">
        <v>106</v>
      </c>
      <c r="F24">
        <v>0</v>
      </c>
      <c r="H24">
        <v>23</v>
      </c>
      <c r="I24">
        <f>COUNTIF(B:B,"=23")</f>
        <v>1</v>
      </c>
      <c r="J24">
        <v>90</v>
      </c>
      <c r="K24" s="12">
        <v>90</v>
      </c>
      <c r="L24" s="8">
        <v>0</v>
      </c>
      <c r="M24" s="6">
        <f t="shared" si="0"/>
        <v>0</v>
      </c>
    </row>
    <row r="25" spans="1:15" x14ac:dyDescent="0.2">
      <c r="A25" t="s">
        <v>60</v>
      </c>
      <c r="B25">
        <v>5</v>
      </c>
      <c r="C25" t="s">
        <v>86</v>
      </c>
      <c r="E25">
        <v>106</v>
      </c>
      <c r="F25">
        <v>0</v>
      </c>
      <c r="H25">
        <v>24</v>
      </c>
      <c r="I25">
        <f>COUNTIF(B:B,"=24")</f>
        <v>4</v>
      </c>
      <c r="J25">
        <v>95</v>
      </c>
      <c r="K25" s="12">
        <v>95</v>
      </c>
      <c r="L25" s="8">
        <v>1</v>
      </c>
      <c r="M25" s="6">
        <f t="shared" si="0"/>
        <v>0.67114093959731547</v>
      </c>
    </row>
    <row r="26" spans="1:15" x14ac:dyDescent="0.2">
      <c r="A26" t="s">
        <v>60</v>
      </c>
      <c r="B26">
        <v>5</v>
      </c>
      <c r="C26" t="s">
        <v>86</v>
      </c>
      <c r="E26">
        <v>107</v>
      </c>
      <c r="F26">
        <v>0</v>
      </c>
      <c r="H26">
        <v>25</v>
      </c>
      <c r="I26">
        <f>COUNTIF(B:B,"=25")</f>
        <v>8</v>
      </c>
      <c r="J26">
        <v>100</v>
      </c>
      <c r="K26" s="12">
        <v>100</v>
      </c>
      <c r="L26" s="8">
        <v>4</v>
      </c>
      <c r="M26" s="6">
        <f t="shared" si="0"/>
        <v>2.6845637583892619</v>
      </c>
    </row>
    <row r="27" spans="1:15" x14ac:dyDescent="0.2">
      <c r="A27" t="s">
        <v>60</v>
      </c>
      <c r="B27">
        <v>5</v>
      </c>
      <c r="C27" t="s">
        <v>86</v>
      </c>
      <c r="E27">
        <v>107</v>
      </c>
      <c r="F27">
        <v>0</v>
      </c>
      <c r="H27">
        <v>26</v>
      </c>
      <c r="I27">
        <f>COUNTIF(B:B,"=26")</f>
        <v>5</v>
      </c>
      <c r="J27">
        <v>105</v>
      </c>
      <c r="K27" s="12">
        <v>105</v>
      </c>
      <c r="L27" s="8">
        <v>13</v>
      </c>
      <c r="M27" s="6">
        <f t="shared" si="0"/>
        <v>8.724832214765101</v>
      </c>
    </row>
    <row r="28" spans="1:15" x14ac:dyDescent="0.2">
      <c r="A28" t="s">
        <v>60</v>
      </c>
      <c r="B28">
        <v>5</v>
      </c>
      <c r="C28" t="s">
        <v>86</v>
      </c>
      <c r="E28">
        <v>107</v>
      </c>
      <c r="F28">
        <v>0</v>
      </c>
      <c r="H28">
        <v>27</v>
      </c>
      <c r="I28">
        <f>COUNTIF(B:B,"=27")</f>
        <v>1</v>
      </c>
      <c r="J28">
        <v>110</v>
      </c>
      <c r="K28" s="12">
        <v>110</v>
      </c>
      <c r="L28" s="8">
        <v>32</v>
      </c>
      <c r="M28" s="6">
        <f t="shared" si="0"/>
        <v>21.476510067114095</v>
      </c>
    </row>
    <row r="29" spans="1:15" x14ac:dyDescent="0.2">
      <c r="A29" t="s">
        <v>60</v>
      </c>
      <c r="B29">
        <v>5</v>
      </c>
      <c r="C29" t="s">
        <v>86</v>
      </c>
      <c r="E29">
        <v>108</v>
      </c>
      <c r="F29">
        <v>0</v>
      </c>
      <c r="H29">
        <v>28</v>
      </c>
      <c r="I29">
        <f>COUNTIF(B:B,"=28")</f>
        <v>4</v>
      </c>
      <c r="J29">
        <v>115</v>
      </c>
      <c r="K29" s="12">
        <v>115</v>
      </c>
      <c r="L29" s="8">
        <v>14</v>
      </c>
      <c r="M29" s="6">
        <f t="shared" si="0"/>
        <v>9.3959731543624159</v>
      </c>
    </row>
    <row r="30" spans="1:15" x14ac:dyDescent="0.2">
      <c r="A30" t="s">
        <v>61</v>
      </c>
      <c r="B30">
        <v>6</v>
      </c>
      <c r="C30" t="s">
        <v>86</v>
      </c>
      <c r="E30">
        <v>108</v>
      </c>
      <c r="F30">
        <v>0</v>
      </c>
      <c r="H30">
        <v>29</v>
      </c>
      <c r="I30">
        <f>COUNTIF(B:B,"=29")</f>
        <v>2</v>
      </c>
      <c r="J30">
        <v>120</v>
      </c>
      <c r="K30" s="12">
        <v>120</v>
      </c>
      <c r="L30" s="8">
        <v>2</v>
      </c>
      <c r="M30" s="6">
        <f t="shared" si="0"/>
        <v>1.3422818791946309</v>
      </c>
    </row>
    <row r="31" spans="1:15" x14ac:dyDescent="0.2">
      <c r="A31" t="s">
        <v>61</v>
      </c>
      <c r="B31">
        <v>6</v>
      </c>
      <c r="C31" t="s">
        <v>86</v>
      </c>
      <c r="E31">
        <v>108</v>
      </c>
      <c r="F31">
        <v>0</v>
      </c>
      <c r="H31">
        <v>30</v>
      </c>
      <c r="I31">
        <f>COUNTIF(B:B,"=30")</f>
        <v>3</v>
      </c>
      <c r="J31">
        <v>125</v>
      </c>
      <c r="K31" s="12">
        <v>125</v>
      </c>
      <c r="L31" s="8">
        <v>5</v>
      </c>
      <c r="M31" s="6">
        <f t="shared" si="0"/>
        <v>3.3557046979865772</v>
      </c>
    </row>
    <row r="32" spans="1:15" x14ac:dyDescent="0.2">
      <c r="A32" t="s">
        <v>61</v>
      </c>
      <c r="B32">
        <v>6</v>
      </c>
      <c r="C32" t="s">
        <v>86</v>
      </c>
      <c r="E32">
        <v>108</v>
      </c>
      <c r="F32">
        <v>0</v>
      </c>
      <c r="H32">
        <v>31</v>
      </c>
      <c r="I32">
        <f>COUNTIF(B:B,"=31")</f>
        <v>1</v>
      </c>
      <c r="J32">
        <v>130</v>
      </c>
      <c r="K32" s="12">
        <v>130</v>
      </c>
      <c r="L32" s="8">
        <v>2</v>
      </c>
      <c r="M32" s="6">
        <f t="shared" si="0"/>
        <v>1.3422818791946309</v>
      </c>
    </row>
    <row r="33" spans="1:13" x14ac:dyDescent="0.2">
      <c r="A33" t="s">
        <v>61</v>
      </c>
      <c r="B33">
        <v>6</v>
      </c>
      <c r="C33" t="s">
        <v>86</v>
      </c>
      <c r="E33">
        <v>108</v>
      </c>
      <c r="F33">
        <v>0</v>
      </c>
      <c r="H33">
        <v>32</v>
      </c>
      <c r="I33">
        <f>COUNTIF(B:B,"=32")</f>
        <v>4</v>
      </c>
      <c r="J33">
        <v>135</v>
      </c>
      <c r="K33" s="12">
        <v>135</v>
      </c>
      <c r="L33" s="8">
        <v>11</v>
      </c>
      <c r="M33" s="6">
        <f t="shared" si="0"/>
        <v>7.3825503355704702</v>
      </c>
    </row>
    <row r="34" spans="1:13" x14ac:dyDescent="0.2">
      <c r="A34" t="s">
        <v>61</v>
      </c>
      <c r="B34">
        <v>6</v>
      </c>
      <c r="C34" t="s">
        <v>86</v>
      </c>
      <c r="E34">
        <v>109</v>
      </c>
      <c r="F34">
        <v>0</v>
      </c>
      <c r="H34">
        <v>33</v>
      </c>
      <c r="I34">
        <f>COUNTIF(B:B,"=33")</f>
        <v>3</v>
      </c>
      <c r="J34">
        <v>140</v>
      </c>
      <c r="K34" s="12">
        <v>140</v>
      </c>
      <c r="L34" s="8">
        <v>25</v>
      </c>
      <c r="M34" s="6">
        <f t="shared" si="0"/>
        <v>16.778523489932887</v>
      </c>
    </row>
    <row r="35" spans="1:13" x14ac:dyDescent="0.2">
      <c r="A35" t="s">
        <v>61</v>
      </c>
      <c r="B35">
        <v>6</v>
      </c>
      <c r="C35" t="s">
        <v>86</v>
      </c>
      <c r="E35">
        <v>109</v>
      </c>
      <c r="F35">
        <v>0</v>
      </c>
      <c r="H35">
        <v>34</v>
      </c>
      <c r="I35">
        <f>COUNTIF(B:B,"=34")</f>
        <v>0</v>
      </c>
      <c r="J35">
        <v>145</v>
      </c>
      <c r="K35" s="12">
        <v>145</v>
      </c>
      <c r="L35" s="8">
        <v>13</v>
      </c>
      <c r="M35" s="6">
        <f t="shared" si="0"/>
        <v>8.724832214765101</v>
      </c>
    </row>
    <row r="36" spans="1:13" x14ac:dyDescent="0.2">
      <c r="A36" t="s">
        <v>61</v>
      </c>
      <c r="B36">
        <v>6</v>
      </c>
      <c r="C36" t="s">
        <v>86</v>
      </c>
      <c r="E36">
        <v>109</v>
      </c>
      <c r="F36">
        <v>0</v>
      </c>
      <c r="H36">
        <v>35</v>
      </c>
      <c r="I36">
        <f>COUNTIF(B:B,"=35")</f>
        <v>0</v>
      </c>
      <c r="J36">
        <v>150</v>
      </c>
      <c r="K36" s="12">
        <v>150</v>
      </c>
      <c r="L36" s="8">
        <v>13</v>
      </c>
      <c r="M36" s="6">
        <f t="shared" si="0"/>
        <v>8.724832214765101</v>
      </c>
    </row>
    <row r="37" spans="1:13" x14ac:dyDescent="0.2">
      <c r="A37" t="s">
        <v>61</v>
      </c>
      <c r="B37">
        <v>6</v>
      </c>
      <c r="C37" t="s">
        <v>86</v>
      </c>
      <c r="E37">
        <v>109</v>
      </c>
      <c r="F37">
        <v>0</v>
      </c>
      <c r="H37">
        <v>36</v>
      </c>
      <c r="I37">
        <f>COUNTIF(B:B,"=36")</f>
        <v>0</v>
      </c>
      <c r="J37">
        <v>155</v>
      </c>
      <c r="K37" s="12">
        <v>155</v>
      </c>
      <c r="L37" s="8">
        <v>6</v>
      </c>
      <c r="M37" s="6">
        <f t="shared" si="0"/>
        <v>4.0268456375838921</v>
      </c>
    </row>
    <row r="38" spans="1:13" x14ac:dyDescent="0.2">
      <c r="A38" t="s">
        <v>61</v>
      </c>
      <c r="B38">
        <v>6</v>
      </c>
      <c r="C38" t="s">
        <v>86</v>
      </c>
      <c r="E38">
        <v>109</v>
      </c>
      <c r="F38">
        <v>0</v>
      </c>
      <c r="H38">
        <v>37</v>
      </c>
      <c r="I38">
        <f>COUNTIF(B:B,"=37")</f>
        <v>0</v>
      </c>
      <c r="J38">
        <v>160</v>
      </c>
      <c r="K38" s="12">
        <v>160</v>
      </c>
      <c r="L38" s="8">
        <v>5</v>
      </c>
      <c r="M38" s="6">
        <f t="shared" si="0"/>
        <v>3.3557046979865772</v>
      </c>
    </row>
    <row r="39" spans="1:13" x14ac:dyDescent="0.2">
      <c r="A39" t="s">
        <v>61</v>
      </c>
      <c r="B39">
        <v>6</v>
      </c>
      <c r="C39" t="s">
        <v>86</v>
      </c>
      <c r="E39">
        <v>109</v>
      </c>
      <c r="F39">
        <v>0</v>
      </c>
      <c r="H39">
        <v>38</v>
      </c>
      <c r="I39">
        <f>COUNTIF(B:B,"=38")</f>
        <v>0</v>
      </c>
      <c r="J39">
        <v>165</v>
      </c>
      <c r="K39" s="12">
        <v>165</v>
      </c>
      <c r="L39" s="8">
        <v>1</v>
      </c>
      <c r="M39" s="6">
        <f t="shared" si="0"/>
        <v>0.67114093959731547</v>
      </c>
    </row>
    <row r="40" spans="1:13" x14ac:dyDescent="0.2">
      <c r="A40" t="s">
        <v>62</v>
      </c>
      <c r="B40">
        <v>7</v>
      </c>
      <c r="C40" t="s">
        <v>86</v>
      </c>
      <c r="E40">
        <v>110</v>
      </c>
      <c r="F40">
        <v>0</v>
      </c>
      <c r="H40">
        <v>39</v>
      </c>
      <c r="I40">
        <f>COUNTIF(B:B,"=39")</f>
        <v>0</v>
      </c>
      <c r="J40">
        <v>170</v>
      </c>
      <c r="K40" s="12">
        <v>170</v>
      </c>
      <c r="L40" s="8">
        <v>1</v>
      </c>
      <c r="M40" s="6">
        <f t="shared" si="0"/>
        <v>0.67114093959731547</v>
      </c>
    </row>
    <row r="41" spans="1:13" x14ac:dyDescent="0.2">
      <c r="A41" t="s">
        <v>62</v>
      </c>
      <c r="B41">
        <v>7</v>
      </c>
      <c r="C41" t="s">
        <v>86</v>
      </c>
      <c r="E41">
        <v>110</v>
      </c>
      <c r="F41">
        <v>0</v>
      </c>
      <c r="H41">
        <v>40</v>
      </c>
      <c r="I41">
        <f>COUNTIF(B:B,"=40")</f>
        <v>0</v>
      </c>
      <c r="J41">
        <v>175</v>
      </c>
      <c r="K41" s="12">
        <v>175</v>
      </c>
      <c r="L41" s="8">
        <v>1</v>
      </c>
      <c r="M41" s="6">
        <f t="shared" si="0"/>
        <v>0.67114093959731547</v>
      </c>
    </row>
    <row r="42" spans="1:13" x14ac:dyDescent="0.2">
      <c r="A42" t="s">
        <v>62</v>
      </c>
      <c r="B42">
        <v>7</v>
      </c>
      <c r="C42" t="s">
        <v>86</v>
      </c>
      <c r="E42">
        <v>110</v>
      </c>
      <c r="F42">
        <v>0</v>
      </c>
      <c r="H42">
        <v>41</v>
      </c>
      <c r="I42">
        <f>COUNTIF(B:B,"=41")</f>
        <v>0</v>
      </c>
      <c r="J42">
        <v>180</v>
      </c>
      <c r="K42" s="12">
        <v>180</v>
      </c>
      <c r="L42" s="8">
        <v>0</v>
      </c>
      <c r="M42" s="6">
        <f t="shared" si="0"/>
        <v>0</v>
      </c>
    </row>
    <row r="43" spans="1:13" x14ac:dyDescent="0.2">
      <c r="A43" t="s">
        <v>63</v>
      </c>
      <c r="B43">
        <v>8</v>
      </c>
      <c r="C43" t="s">
        <v>86</v>
      </c>
      <c r="E43">
        <v>110</v>
      </c>
      <c r="F43">
        <v>0</v>
      </c>
      <c r="H43">
        <v>42</v>
      </c>
      <c r="I43">
        <f>COUNTIF(B:B,"=42")</f>
        <v>0</v>
      </c>
      <c r="J43">
        <v>185</v>
      </c>
      <c r="K43" s="12">
        <v>185</v>
      </c>
      <c r="L43" s="8">
        <v>0</v>
      </c>
      <c r="M43" s="6">
        <f t="shared" si="0"/>
        <v>0</v>
      </c>
    </row>
    <row r="44" spans="1:13" x14ac:dyDescent="0.2">
      <c r="A44" t="s">
        <v>63</v>
      </c>
      <c r="B44">
        <v>8</v>
      </c>
      <c r="C44" t="s">
        <v>86</v>
      </c>
      <c r="E44">
        <v>110</v>
      </c>
      <c r="F44">
        <v>0</v>
      </c>
      <c r="H44">
        <v>43</v>
      </c>
      <c r="I44">
        <f>COUNTIF(B:B,"=43")</f>
        <v>0</v>
      </c>
      <c r="J44">
        <v>190</v>
      </c>
      <c r="K44" s="12">
        <v>190</v>
      </c>
      <c r="L44" s="8">
        <v>0</v>
      </c>
      <c r="M44" s="6">
        <f t="shared" si="0"/>
        <v>0</v>
      </c>
    </row>
    <row r="45" spans="1:13" x14ac:dyDescent="0.2">
      <c r="A45" t="s">
        <v>63</v>
      </c>
      <c r="B45">
        <v>8</v>
      </c>
      <c r="C45" t="s">
        <v>86</v>
      </c>
      <c r="E45">
        <v>110</v>
      </c>
      <c r="F45">
        <v>0</v>
      </c>
      <c r="H45">
        <v>44</v>
      </c>
      <c r="I45">
        <f>COUNTIF(B:B,"=44")</f>
        <v>0</v>
      </c>
      <c r="J45">
        <v>195</v>
      </c>
      <c r="K45" s="12">
        <v>195</v>
      </c>
      <c r="L45" s="8">
        <v>0</v>
      </c>
      <c r="M45" s="6">
        <f t="shared" si="0"/>
        <v>0</v>
      </c>
    </row>
    <row r="46" spans="1:13" x14ac:dyDescent="0.2">
      <c r="A46" t="s">
        <v>63</v>
      </c>
      <c r="B46">
        <v>8</v>
      </c>
      <c r="C46" t="s">
        <v>86</v>
      </c>
      <c r="E46">
        <v>110</v>
      </c>
      <c r="F46">
        <v>0</v>
      </c>
      <c r="H46">
        <v>45</v>
      </c>
      <c r="I46">
        <f>COUNTIF(B:B,"=45")</f>
        <v>0</v>
      </c>
      <c r="J46">
        <v>200</v>
      </c>
      <c r="K46" s="12">
        <v>200</v>
      </c>
      <c r="L46" s="8">
        <v>0</v>
      </c>
      <c r="M46" s="6">
        <f t="shared" si="0"/>
        <v>0</v>
      </c>
    </row>
    <row r="47" spans="1:13" ht="13.5" thickBot="1" x14ac:dyDescent="0.25">
      <c r="A47" t="s">
        <v>63</v>
      </c>
      <c r="B47">
        <v>8</v>
      </c>
      <c r="C47" t="s">
        <v>86</v>
      </c>
      <c r="E47">
        <v>110</v>
      </c>
      <c r="F47">
        <v>0</v>
      </c>
      <c r="H47">
        <v>46</v>
      </c>
      <c r="I47">
        <f>COUNTIF(B:B,"=46")</f>
        <v>0</v>
      </c>
      <c r="K47" s="9" t="s">
        <v>51</v>
      </c>
      <c r="L47" s="9">
        <v>0</v>
      </c>
    </row>
    <row r="48" spans="1:13" x14ac:dyDescent="0.2">
      <c r="A48" t="s">
        <v>63</v>
      </c>
      <c r="B48">
        <v>8</v>
      </c>
      <c r="C48" t="s">
        <v>86</v>
      </c>
      <c r="E48">
        <v>110</v>
      </c>
      <c r="F48">
        <v>0</v>
      </c>
      <c r="H48">
        <v>47</v>
      </c>
      <c r="I48">
        <f>COUNTIF(B:B,"=47")</f>
        <v>0</v>
      </c>
      <c r="L48">
        <f>SUM(L21:L47)</f>
        <v>149</v>
      </c>
      <c r="M48" s="6">
        <f>SUM(M21:M47)</f>
        <v>100.00000000000001</v>
      </c>
    </row>
    <row r="49" spans="1:11" x14ac:dyDescent="0.2">
      <c r="A49" t="s">
        <v>63</v>
      </c>
      <c r="B49">
        <v>8</v>
      </c>
      <c r="C49" t="s">
        <v>86</v>
      </c>
      <c r="E49">
        <v>110</v>
      </c>
      <c r="F49">
        <v>0</v>
      </c>
      <c r="H49">
        <v>48</v>
      </c>
      <c r="I49">
        <f>COUNTIF(B:B,"=48")</f>
        <v>0</v>
      </c>
    </row>
    <row r="50" spans="1:11" x14ac:dyDescent="0.2">
      <c r="A50" t="s">
        <v>64</v>
      </c>
      <c r="B50">
        <v>9</v>
      </c>
      <c r="C50" t="s">
        <v>86</v>
      </c>
      <c r="E50">
        <v>110</v>
      </c>
      <c r="F50">
        <v>0</v>
      </c>
      <c r="H50">
        <v>49</v>
      </c>
      <c r="I50">
        <f>COUNTIF(B:B,"=49")</f>
        <v>0</v>
      </c>
    </row>
    <row r="51" spans="1:11" x14ac:dyDescent="0.2">
      <c r="A51" t="s">
        <v>64</v>
      </c>
      <c r="B51">
        <v>9</v>
      </c>
      <c r="C51" t="s">
        <v>86</v>
      </c>
      <c r="E51">
        <v>110</v>
      </c>
      <c r="F51">
        <v>0</v>
      </c>
      <c r="H51">
        <v>50</v>
      </c>
      <c r="I51">
        <f>COUNTIF(B:B,"=50")</f>
        <v>0</v>
      </c>
    </row>
    <row r="52" spans="1:11" x14ac:dyDescent="0.2">
      <c r="A52" t="s">
        <v>65</v>
      </c>
      <c r="B52">
        <v>10</v>
      </c>
      <c r="C52" t="s">
        <v>86</v>
      </c>
      <c r="E52">
        <v>111</v>
      </c>
      <c r="F52">
        <v>0</v>
      </c>
      <c r="H52">
        <v>51</v>
      </c>
      <c r="I52">
        <f>COUNTIF(B:B,"=51")</f>
        <v>0</v>
      </c>
      <c r="K52" t="s">
        <v>32</v>
      </c>
    </row>
    <row r="53" spans="1:11" x14ac:dyDescent="0.2">
      <c r="A53" t="s">
        <v>66</v>
      </c>
      <c r="B53">
        <v>11</v>
      </c>
      <c r="C53" t="s">
        <v>86</v>
      </c>
      <c r="E53">
        <v>111</v>
      </c>
      <c r="F53">
        <v>0</v>
      </c>
      <c r="H53">
        <v>52</v>
      </c>
      <c r="I53">
        <f>COUNTIF(B:B,"=52")</f>
        <v>0</v>
      </c>
    </row>
    <row r="54" spans="1:11" x14ac:dyDescent="0.2">
      <c r="A54" t="s">
        <v>66</v>
      </c>
      <c r="B54">
        <v>11</v>
      </c>
      <c r="C54" t="s">
        <v>86</v>
      </c>
      <c r="E54">
        <v>111</v>
      </c>
      <c r="F54">
        <v>0</v>
      </c>
      <c r="H54">
        <v>53</v>
      </c>
      <c r="I54">
        <f>COUNTIF(B:B,"=53")</f>
        <v>0</v>
      </c>
    </row>
    <row r="55" spans="1:11" x14ac:dyDescent="0.2">
      <c r="A55" t="s">
        <v>67</v>
      </c>
      <c r="B55">
        <v>12</v>
      </c>
      <c r="C55" t="s">
        <v>86</v>
      </c>
      <c r="E55">
        <v>111</v>
      </c>
      <c r="F55">
        <v>0</v>
      </c>
      <c r="H55">
        <v>54</v>
      </c>
      <c r="I55">
        <f>COUNTIF(B:B,"=54")</f>
        <v>0</v>
      </c>
    </row>
    <row r="56" spans="1:11" x14ac:dyDescent="0.2">
      <c r="A56" t="s">
        <v>67</v>
      </c>
      <c r="B56">
        <v>12</v>
      </c>
      <c r="C56" t="s">
        <v>86</v>
      </c>
      <c r="E56">
        <v>112</v>
      </c>
      <c r="F56">
        <v>0</v>
      </c>
      <c r="H56">
        <v>55</v>
      </c>
      <c r="I56">
        <f>COUNTIF(B:B,"=55")</f>
        <v>0</v>
      </c>
    </row>
    <row r="57" spans="1:11" x14ac:dyDescent="0.2">
      <c r="A57" t="s">
        <v>67</v>
      </c>
      <c r="B57">
        <v>12</v>
      </c>
      <c r="C57" t="s">
        <v>86</v>
      </c>
      <c r="E57">
        <v>112</v>
      </c>
      <c r="F57">
        <v>0</v>
      </c>
      <c r="H57">
        <v>56</v>
      </c>
      <c r="I57">
        <f>COUNTIF(B:B,"=56")</f>
        <v>0</v>
      </c>
    </row>
    <row r="58" spans="1:11" x14ac:dyDescent="0.2">
      <c r="A58" t="s">
        <v>67</v>
      </c>
      <c r="B58">
        <v>12</v>
      </c>
      <c r="C58" t="s">
        <v>86</v>
      </c>
      <c r="E58">
        <v>112</v>
      </c>
      <c r="F58">
        <v>0</v>
      </c>
      <c r="H58">
        <v>57</v>
      </c>
      <c r="I58">
        <f>COUNTIF(B:B,"=57")</f>
        <v>0</v>
      </c>
    </row>
    <row r="59" spans="1:11" x14ac:dyDescent="0.2">
      <c r="A59" t="s">
        <v>67</v>
      </c>
      <c r="B59">
        <v>12</v>
      </c>
      <c r="C59" t="s">
        <v>86</v>
      </c>
      <c r="E59">
        <v>112</v>
      </c>
      <c r="F59">
        <v>0</v>
      </c>
      <c r="H59">
        <v>58</v>
      </c>
      <c r="I59">
        <f>COUNTIF(B:B,"=58")</f>
        <v>0</v>
      </c>
    </row>
    <row r="60" spans="1:11" x14ac:dyDescent="0.2">
      <c r="A60" t="s">
        <v>67</v>
      </c>
      <c r="B60">
        <v>12</v>
      </c>
      <c r="C60" t="s">
        <v>86</v>
      </c>
      <c r="E60">
        <v>113</v>
      </c>
      <c r="F60">
        <v>0</v>
      </c>
      <c r="H60">
        <v>59</v>
      </c>
      <c r="I60">
        <f>COUNTIF(B:B,"=59")</f>
        <v>0</v>
      </c>
    </row>
    <row r="61" spans="1:11" x14ac:dyDescent="0.2">
      <c r="A61" t="s">
        <v>67</v>
      </c>
      <c r="B61">
        <v>12</v>
      </c>
      <c r="C61" t="s">
        <v>86</v>
      </c>
      <c r="E61">
        <v>113</v>
      </c>
      <c r="F61">
        <v>0</v>
      </c>
      <c r="H61">
        <v>60</v>
      </c>
      <c r="I61">
        <f>COUNTIF(B:B,"=60")</f>
        <v>0</v>
      </c>
    </row>
    <row r="62" spans="1:11" x14ac:dyDescent="0.2">
      <c r="A62" t="s">
        <v>67</v>
      </c>
      <c r="B62">
        <v>12</v>
      </c>
      <c r="C62" t="s">
        <v>86</v>
      </c>
      <c r="E62">
        <v>113</v>
      </c>
      <c r="F62">
        <v>0</v>
      </c>
      <c r="H62">
        <v>61</v>
      </c>
      <c r="I62">
        <f>COUNTIF(B:B,"=61")</f>
        <v>0</v>
      </c>
    </row>
    <row r="63" spans="1:11" x14ac:dyDescent="0.2">
      <c r="A63" t="s">
        <v>67</v>
      </c>
      <c r="B63">
        <v>12</v>
      </c>
      <c r="C63" t="s">
        <v>86</v>
      </c>
      <c r="E63">
        <v>113</v>
      </c>
      <c r="F63">
        <v>0</v>
      </c>
      <c r="H63">
        <v>62</v>
      </c>
      <c r="I63">
        <f>COUNTIF(B:B,"=62")</f>
        <v>0</v>
      </c>
    </row>
    <row r="64" spans="1:11" x14ac:dyDescent="0.2">
      <c r="A64" t="s">
        <v>67</v>
      </c>
      <c r="B64">
        <v>12</v>
      </c>
      <c r="C64" t="s">
        <v>86</v>
      </c>
      <c r="E64">
        <v>114</v>
      </c>
      <c r="F64">
        <v>0</v>
      </c>
      <c r="H64">
        <v>63</v>
      </c>
      <c r="I64">
        <f>COUNTIF(B:B,"=63")</f>
        <v>0</v>
      </c>
    </row>
    <row r="65" spans="1:9" x14ac:dyDescent="0.2">
      <c r="A65" t="s">
        <v>67</v>
      </c>
      <c r="B65">
        <v>12</v>
      </c>
      <c r="C65" t="s">
        <v>86</v>
      </c>
      <c r="E65">
        <v>115</v>
      </c>
      <c r="F65">
        <v>0</v>
      </c>
      <c r="H65">
        <v>64</v>
      </c>
      <c r="I65">
        <f>COUNTIF(B:B,"=64")</f>
        <v>0</v>
      </c>
    </row>
    <row r="66" spans="1:9" x14ac:dyDescent="0.2">
      <c r="A66" t="s">
        <v>67</v>
      </c>
      <c r="B66">
        <v>12</v>
      </c>
      <c r="C66" t="s">
        <v>86</v>
      </c>
      <c r="E66">
        <v>118</v>
      </c>
      <c r="F66">
        <v>0</v>
      </c>
      <c r="H66">
        <v>65</v>
      </c>
      <c r="I66">
        <f>COUNTIF(B:B,"=65")</f>
        <v>0</v>
      </c>
    </row>
    <row r="67" spans="1:9" x14ac:dyDescent="0.2">
      <c r="A67" t="s">
        <v>67</v>
      </c>
      <c r="B67">
        <v>12</v>
      </c>
      <c r="C67" t="s">
        <v>86</v>
      </c>
      <c r="E67">
        <v>120</v>
      </c>
      <c r="F67">
        <v>0</v>
      </c>
      <c r="H67">
        <v>66</v>
      </c>
      <c r="I67">
        <f>COUNTIF(B:B,"=66")</f>
        <v>0</v>
      </c>
    </row>
    <row r="68" spans="1:9" x14ac:dyDescent="0.2">
      <c r="A68" t="s">
        <v>68</v>
      </c>
      <c r="B68">
        <v>13</v>
      </c>
      <c r="C68" t="s">
        <v>86</v>
      </c>
      <c r="E68">
        <v>121</v>
      </c>
      <c r="F68">
        <v>0</v>
      </c>
      <c r="H68">
        <v>67</v>
      </c>
      <c r="I68">
        <f>COUNTIF(B:B,"=67")</f>
        <v>0</v>
      </c>
    </row>
    <row r="69" spans="1:9" x14ac:dyDescent="0.2">
      <c r="A69" t="s">
        <v>68</v>
      </c>
      <c r="B69">
        <v>13</v>
      </c>
      <c r="C69" t="s">
        <v>86</v>
      </c>
      <c r="E69">
        <v>121</v>
      </c>
      <c r="F69">
        <v>0</v>
      </c>
      <c r="H69">
        <v>68</v>
      </c>
      <c r="I69">
        <f>COUNTIF(B:B,"=68")</f>
        <v>0</v>
      </c>
    </row>
    <row r="70" spans="1:9" x14ac:dyDescent="0.2">
      <c r="A70" t="s">
        <v>68</v>
      </c>
      <c r="B70">
        <v>13</v>
      </c>
      <c r="C70" t="s">
        <v>86</v>
      </c>
      <c r="E70">
        <v>123</v>
      </c>
      <c r="F70">
        <v>0</v>
      </c>
      <c r="H70">
        <v>69</v>
      </c>
      <c r="I70">
        <f>COUNTIF(B:B,"=69")</f>
        <v>0</v>
      </c>
    </row>
    <row r="71" spans="1:9" x14ac:dyDescent="0.2">
      <c r="A71" t="s">
        <v>68</v>
      </c>
      <c r="B71">
        <v>13</v>
      </c>
      <c r="C71" t="s">
        <v>86</v>
      </c>
      <c r="E71">
        <v>124</v>
      </c>
      <c r="F71">
        <v>0</v>
      </c>
      <c r="H71">
        <v>70</v>
      </c>
      <c r="I71">
        <f>COUNTIF(B:B,"=70")</f>
        <v>0</v>
      </c>
    </row>
    <row r="72" spans="1:9" x14ac:dyDescent="0.2">
      <c r="A72" t="s">
        <v>68</v>
      </c>
      <c r="B72">
        <v>13</v>
      </c>
      <c r="C72" t="s">
        <v>86</v>
      </c>
      <c r="E72">
        <v>125</v>
      </c>
      <c r="F72">
        <v>0</v>
      </c>
      <c r="H72">
        <v>71</v>
      </c>
      <c r="I72">
        <f>COUNTIF(B:B,"=71")</f>
        <v>0</v>
      </c>
    </row>
    <row r="73" spans="1:9" x14ac:dyDescent="0.2">
      <c r="A73" t="s">
        <v>69</v>
      </c>
      <c r="B73">
        <v>14</v>
      </c>
      <c r="C73" t="s">
        <v>86</v>
      </c>
      <c r="E73">
        <v>128</v>
      </c>
      <c r="F73">
        <v>0</v>
      </c>
      <c r="H73">
        <v>72</v>
      </c>
      <c r="I73">
        <f>COUNTIF(B:B,"=72")</f>
        <v>0</v>
      </c>
    </row>
    <row r="74" spans="1:9" x14ac:dyDescent="0.2">
      <c r="A74" t="s">
        <v>69</v>
      </c>
      <c r="B74">
        <v>14</v>
      </c>
      <c r="C74" t="s">
        <v>86</v>
      </c>
      <c r="E74">
        <v>130</v>
      </c>
      <c r="F74">
        <v>0</v>
      </c>
      <c r="H74">
        <v>73</v>
      </c>
      <c r="I74">
        <f>COUNTIF(B:B,"=73")</f>
        <v>0</v>
      </c>
    </row>
    <row r="75" spans="1:9" x14ac:dyDescent="0.2">
      <c r="A75" t="s">
        <v>69</v>
      </c>
      <c r="B75">
        <v>14</v>
      </c>
      <c r="C75" t="s">
        <v>86</v>
      </c>
      <c r="E75">
        <v>131</v>
      </c>
      <c r="F75">
        <v>0</v>
      </c>
      <c r="H75">
        <v>74</v>
      </c>
      <c r="I75">
        <f>COUNTIF(B:B,"=74")</f>
        <v>0</v>
      </c>
    </row>
    <row r="76" spans="1:9" x14ac:dyDescent="0.2">
      <c r="A76" t="s">
        <v>69</v>
      </c>
      <c r="B76">
        <v>14</v>
      </c>
      <c r="C76" t="s">
        <v>86</v>
      </c>
      <c r="E76">
        <v>131</v>
      </c>
      <c r="F76">
        <v>0</v>
      </c>
      <c r="H76">
        <v>75</v>
      </c>
      <c r="I76">
        <f>COUNTIF(B:B,"=75")</f>
        <v>0</v>
      </c>
    </row>
    <row r="77" spans="1:9" x14ac:dyDescent="0.2">
      <c r="A77" t="s">
        <v>69</v>
      </c>
      <c r="B77">
        <v>14</v>
      </c>
      <c r="C77" t="s">
        <v>86</v>
      </c>
      <c r="E77">
        <v>132</v>
      </c>
      <c r="F77">
        <v>0</v>
      </c>
      <c r="H77">
        <v>76</v>
      </c>
      <c r="I77">
        <f>COUNTIF(B:B,"=76")</f>
        <v>0</v>
      </c>
    </row>
    <row r="78" spans="1:9" x14ac:dyDescent="0.2">
      <c r="A78" t="s">
        <v>69</v>
      </c>
      <c r="B78">
        <v>14</v>
      </c>
      <c r="C78" t="s">
        <v>86</v>
      </c>
      <c r="E78">
        <v>132</v>
      </c>
      <c r="F78">
        <v>0</v>
      </c>
      <c r="H78">
        <v>77</v>
      </c>
      <c r="I78">
        <f>COUNTIF(B:B,"=77")</f>
        <v>0</v>
      </c>
    </row>
    <row r="79" spans="1:9" x14ac:dyDescent="0.2">
      <c r="A79" t="s">
        <v>70</v>
      </c>
      <c r="B79">
        <v>15</v>
      </c>
      <c r="C79" t="s">
        <v>86</v>
      </c>
      <c r="E79">
        <v>132</v>
      </c>
      <c r="F79">
        <v>0</v>
      </c>
      <c r="H79">
        <v>78</v>
      </c>
      <c r="I79">
        <f>COUNTIF(B:B,"=78")</f>
        <v>0</v>
      </c>
    </row>
    <row r="80" spans="1:9" x14ac:dyDescent="0.2">
      <c r="A80" t="s">
        <v>70</v>
      </c>
      <c r="B80">
        <v>15</v>
      </c>
      <c r="C80" t="s">
        <v>86</v>
      </c>
      <c r="E80">
        <v>132</v>
      </c>
      <c r="F80">
        <v>0</v>
      </c>
      <c r="H80">
        <v>79</v>
      </c>
      <c r="I80">
        <f>COUNTIF(B:B,"=79")</f>
        <v>0</v>
      </c>
    </row>
    <row r="81" spans="1:9" x14ac:dyDescent="0.2">
      <c r="A81" t="s">
        <v>70</v>
      </c>
      <c r="B81">
        <v>15</v>
      </c>
      <c r="C81" t="s">
        <v>86</v>
      </c>
      <c r="E81">
        <v>133</v>
      </c>
      <c r="F81">
        <v>0</v>
      </c>
      <c r="H81">
        <v>80</v>
      </c>
      <c r="I81">
        <f>COUNTIF(B:B,"=80")</f>
        <v>0</v>
      </c>
    </row>
    <row r="82" spans="1:9" x14ac:dyDescent="0.2">
      <c r="A82" t="s">
        <v>70</v>
      </c>
      <c r="B82">
        <v>15</v>
      </c>
      <c r="C82" t="s">
        <v>86</v>
      </c>
      <c r="E82">
        <v>133</v>
      </c>
      <c r="F82">
        <v>0</v>
      </c>
      <c r="H82">
        <v>81</v>
      </c>
      <c r="I82">
        <f>COUNTIF(B:B,"=81")</f>
        <v>0</v>
      </c>
    </row>
    <row r="83" spans="1:9" x14ac:dyDescent="0.2">
      <c r="A83" t="s">
        <v>71</v>
      </c>
      <c r="B83">
        <v>16</v>
      </c>
      <c r="C83" t="s">
        <v>86</v>
      </c>
      <c r="E83">
        <v>134</v>
      </c>
      <c r="F83">
        <v>0</v>
      </c>
      <c r="H83">
        <v>82</v>
      </c>
      <c r="I83">
        <f>COUNTIF(B:B,"=82")</f>
        <v>0</v>
      </c>
    </row>
    <row r="84" spans="1:9" x14ac:dyDescent="0.2">
      <c r="A84" t="s">
        <v>71</v>
      </c>
      <c r="B84">
        <v>16</v>
      </c>
      <c r="C84" t="s">
        <v>86</v>
      </c>
      <c r="E84">
        <v>134</v>
      </c>
      <c r="F84">
        <v>0</v>
      </c>
      <c r="H84">
        <v>83</v>
      </c>
      <c r="I84">
        <f>COUNTIF(B:B,"=83")</f>
        <v>0</v>
      </c>
    </row>
    <row r="85" spans="1:9" x14ac:dyDescent="0.2">
      <c r="A85" t="s">
        <v>71</v>
      </c>
      <c r="B85">
        <v>16</v>
      </c>
      <c r="C85" t="s">
        <v>86</v>
      </c>
      <c r="E85">
        <v>135</v>
      </c>
      <c r="F85">
        <v>0</v>
      </c>
      <c r="H85">
        <v>84</v>
      </c>
      <c r="I85">
        <f>COUNTIF(B:B,"=84")</f>
        <v>0</v>
      </c>
    </row>
    <row r="86" spans="1:9" x14ac:dyDescent="0.2">
      <c r="A86" t="s">
        <v>71</v>
      </c>
      <c r="B86">
        <v>16</v>
      </c>
      <c r="C86" t="s">
        <v>86</v>
      </c>
      <c r="E86">
        <v>137</v>
      </c>
      <c r="F86">
        <v>0</v>
      </c>
      <c r="H86">
        <v>85</v>
      </c>
      <c r="I86">
        <f>COUNTIF(B:B,"=85")</f>
        <v>0</v>
      </c>
    </row>
    <row r="87" spans="1:9" x14ac:dyDescent="0.2">
      <c r="A87" t="s">
        <v>71</v>
      </c>
      <c r="B87">
        <v>16</v>
      </c>
      <c r="C87" t="s">
        <v>86</v>
      </c>
      <c r="E87">
        <v>137</v>
      </c>
      <c r="F87">
        <v>0</v>
      </c>
      <c r="H87">
        <v>86</v>
      </c>
      <c r="I87">
        <f>COUNTIF(B:B,"=86")</f>
        <v>0</v>
      </c>
    </row>
    <row r="88" spans="1:9" x14ac:dyDescent="0.2">
      <c r="A88" t="s">
        <v>96</v>
      </c>
      <c r="B88">
        <v>17</v>
      </c>
      <c r="C88" t="s">
        <v>86</v>
      </c>
      <c r="E88">
        <v>137</v>
      </c>
      <c r="F88">
        <v>0</v>
      </c>
      <c r="H88">
        <v>87</v>
      </c>
      <c r="I88">
        <f>COUNTIF(B:B,"=87")</f>
        <v>0</v>
      </c>
    </row>
    <row r="89" spans="1:9" x14ac:dyDescent="0.2">
      <c r="A89" t="s">
        <v>94</v>
      </c>
      <c r="B89">
        <v>18</v>
      </c>
      <c r="C89" t="s">
        <v>86</v>
      </c>
      <c r="E89">
        <v>137</v>
      </c>
      <c r="F89">
        <v>0</v>
      </c>
      <c r="H89">
        <v>88</v>
      </c>
      <c r="I89">
        <f>COUNTIF(B:B,"=88")</f>
        <v>0</v>
      </c>
    </row>
    <row r="90" spans="1:9" x14ac:dyDescent="0.2">
      <c r="A90" t="s">
        <v>94</v>
      </c>
      <c r="B90">
        <v>18</v>
      </c>
      <c r="C90" t="s">
        <v>86</v>
      </c>
      <c r="E90">
        <v>137</v>
      </c>
      <c r="F90">
        <v>0</v>
      </c>
      <c r="H90">
        <v>89</v>
      </c>
      <c r="I90">
        <f>COUNTIF(B:B,"=89")</f>
        <v>0</v>
      </c>
    </row>
    <row r="91" spans="1:9" x14ac:dyDescent="0.2">
      <c r="A91" t="s">
        <v>94</v>
      </c>
      <c r="B91">
        <v>18</v>
      </c>
      <c r="C91" t="s">
        <v>86</v>
      </c>
      <c r="E91">
        <v>137</v>
      </c>
      <c r="F91">
        <v>0</v>
      </c>
      <c r="H91">
        <v>90</v>
      </c>
      <c r="I91">
        <f>COUNTIF(B:B,"=90")</f>
        <v>0</v>
      </c>
    </row>
    <row r="92" spans="1:9" x14ac:dyDescent="0.2">
      <c r="A92" t="s">
        <v>94</v>
      </c>
      <c r="B92">
        <v>18</v>
      </c>
      <c r="C92" t="s">
        <v>86</v>
      </c>
      <c r="E92">
        <v>137</v>
      </c>
      <c r="F92">
        <v>0</v>
      </c>
      <c r="H92">
        <v>91</v>
      </c>
      <c r="I92">
        <f>COUNTIF(B:B,"=91")</f>
        <v>0</v>
      </c>
    </row>
    <row r="93" spans="1:9" x14ac:dyDescent="0.2">
      <c r="A93" t="s">
        <v>72</v>
      </c>
      <c r="B93">
        <v>19</v>
      </c>
      <c r="C93" t="s">
        <v>86</v>
      </c>
      <c r="E93">
        <v>137</v>
      </c>
      <c r="F93">
        <v>0</v>
      </c>
      <c r="H93">
        <v>92</v>
      </c>
      <c r="I93">
        <f>COUNTIF(B:B,"=92")</f>
        <v>0</v>
      </c>
    </row>
    <row r="94" spans="1:9" x14ac:dyDescent="0.2">
      <c r="A94" t="s">
        <v>72</v>
      </c>
      <c r="B94">
        <v>19</v>
      </c>
      <c r="C94" t="s">
        <v>86</v>
      </c>
      <c r="E94">
        <v>137</v>
      </c>
      <c r="F94">
        <v>0</v>
      </c>
      <c r="H94">
        <v>93</v>
      </c>
      <c r="I94">
        <f>COUNTIF(B:B,"=93")</f>
        <v>0</v>
      </c>
    </row>
    <row r="95" spans="1:9" x14ac:dyDescent="0.2">
      <c r="A95" t="s">
        <v>72</v>
      </c>
      <c r="B95">
        <v>19</v>
      </c>
      <c r="C95" t="s">
        <v>86</v>
      </c>
      <c r="E95">
        <v>138</v>
      </c>
      <c r="F95">
        <v>0</v>
      </c>
      <c r="H95">
        <v>94</v>
      </c>
      <c r="I95">
        <f>COUNTIF(B:B,"=94")</f>
        <v>0</v>
      </c>
    </row>
    <row r="96" spans="1:9" x14ac:dyDescent="0.2">
      <c r="A96" t="s">
        <v>73</v>
      </c>
      <c r="B96">
        <v>20</v>
      </c>
      <c r="C96" t="s">
        <v>86</v>
      </c>
      <c r="E96">
        <v>138</v>
      </c>
      <c r="F96">
        <v>0</v>
      </c>
      <c r="H96">
        <v>95</v>
      </c>
      <c r="I96">
        <f>COUNTIF(B:B,"=95")</f>
        <v>0</v>
      </c>
    </row>
    <row r="97" spans="1:9" x14ac:dyDescent="0.2">
      <c r="A97" t="s">
        <v>73</v>
      </c>
      <c r="B97">
        <v>20</v>
      </c>
      <c r="C97" t="s">
        <v>86</v>
      </c>
      <c r="E97">
        <v>138</v>
      </c>
      <c r="F97">
        <v>0</v>
      </c>
      <c r="H97">
        <v>96</v>
      </c>
      <c r="I97">
        <f>COUNTIF(B:B,"=96")</f>
        <v>0</v>
      </c>
    </row>
    <row r="98" spans="1:9" x14ac:dyDescent="0.2">
      <c r="A98" t="s">
        <v>73</v>
      </c>
      <c r="B98">
        <v>20</v>
      </c>
      <c r="C98" t="s">
        <v>86</v>
      </c>
      <c r="E98">
        <v>138</v>
      </c>
      <c r="F98">
        <v>0</v>
      </c>
    </row>
    <row r="99" spans="1:9" x14ac:dyDescent="0.2">
      <c r="A99" t="s">
        <v>73</v>
      </c>
      <c r="B99">
        <v>20</v>
      </c>
      <c r="C99" t="s">
        <v>86</v>
      </c>
      <c r="E99">
        <v>138</v>
      </c>
      <c r="F99">
        <v>0</v>
      </c>
    </row>
    <row r="100" spans="1:9" x14ac:dyDescent="0.2">
      <c r="A100" t="s">
        <v>73</v>
      </c>
      <c r="B100">
        <v>20</v>
      </c>
      <c r="C100" t="s">
        <v>86</v>
      </c>
      <c r="E100">
        <v>138</v>
      </c>
      <c r="F100">
        <v>0</v>
      </c>
    </row>
    <row r="101" spans="1:9" x14ac:dyDescent="0.2">
      <c r="A101" t="s">
        <v>73</v>
      </c>
      <c r="B101">
        <v>20</v>
      </c>
      <c r="C101" t="s">
        <v>86</v>
      </c>
      <c r="E101">
        <v>138</v>
      </c>
      <c r="F101">
        <v>0</v>
      </c>
    </row>
    <row r="102" spans="1:9" x14ac:dyDescent="0.2">
      <c r="A102" t="s">
        <v>73</v>
      </c>
      <c r="B102">
        <v>20</v>
      </c>
      <c r="C102" t="s">
        <v>86</v>
      </c>
      <c r="E102">
        <v>139</v>
      </c>
      <c r="F102">
        <v>0</v>
      </c>
    </row>
    <row r="103" spans="1:9" x14ac:dyDescent="0.2">
      <c r="A103" t="s">
        <v>73</v>
      </c>
      <c r="B103">
        <v>20</v>
      </c>
      <c r="C103" t="s">
        <v>86</v>
      </c>
      <c r="E103">
        <v>139</v>
      </c>
      <c r="F103">
        <v>0</v>
      </c>
    </row>
    <row r="104" spans="1:9" x14ac:dyDescent="0.2">
      <c r="A104" t="s">
        <v>73</v>
      </c>
      <c r="B104">
        <v>20</v>
      </c>
      <c r="C104" t="s">
        <v>86</v>
      </c>
      <c r="E104">
        <v>139</v>
      </c>
      <c r="F104">
        <v>0</v>
      </c>
    </row>
    <row r="105" spans="1:9" x14ac:dyDescent="0.2">
      <c r="A105" t="s">
        <v>73</v>
      </c>
      <c r="B105">
        <v>20</v>
      </c>
      <c r="C105" t="s">
        <v>86</v>
      </c>
      <c r="E105">
        <v>139</v>
      </c>
      <c r="F105">
        <v>0</v>
      </c>
    </row>
    <row r="106" spans="1:9" x14ac:dyDescent="0.2">
      <c r="A106" t="s">
        <v>74</v>
      </c>
      <c r="B106">
        <v>21</v>
      </c>
      <c r="C106" t="s">
        <v>86</v>
      </c>
      <c r="E106">
        <v>140</v>
      </c>
      <c r="F106">
        <v>0</v>
      </c>
    </row>
    <row r="107" spans="1:9" x14ac:dyDescent="0.2">
      <c r="A107" t="s">
        <v>74</v>
      </c>
      <c r="B107">
        <v>21</v>
      </c>
      <c r="C107" t="s">
        <v>86</v>
      </c>
      <c r="E107">
        <v>140</v>
      </c>
      <c r="F107">
        <v>0</v>
      </c>
    </row>
    <row r="108" spans="1:9" x14ac:dyDescent="0.2">
      <c r="A108" t="s">
        <v>75</v>
      </c>
      <c r="B108">
        <v>22</v>
      </c>
      <c r="C108" t="s">
        <v>86</v>
      </c>
      <c r="E108">
        <v>140</v>
      </c>
      <c r="F108">
        <v>0</v>
      </c>
    </row>
    <row r="109" spans="1:9" x14ac:dyDescent="0.2">
      <c r="A109" t="s">
        <v>75</v>
      </c>
      <c r="B109">
        <v>22</v>
      </c>
      <c r="C109" t="s">
        <v>86</v>
      </c>
      <c r="E109">
        <v>140</v>
      </c>
      <c r="F109">
        <v>0</v>
      </c>
    </row>
    <row r="110" spans="1:9" x14ac:dyDescent="0.2">
      <c r="A110" t="s">
        <v>75</v>
      </c>
      <c r="B110">
        <v>22</v>
      </c>
      <c r="C110" t="s">
        <v>86</v>
      </c>
      <c r="E110">
        <v>140</v>
      </c>
      <c r="F110">
        <v>0</v>
      </c>
    </row>
    <row r="111" spans="1:9" x14ac:dyDescent="0.2">
      <c r="A111" t="s">
        <v>75</v>
      </c>
      <c r="B111">
        <v>22</v>
      </c>
      <c r="C111" t="s">
        <v>86</v>
      </c>
      <c r="E111">
        <v>141</v>
      </c>
      <c r="F111">
        <v>0</v>
      </c>
    </row>
    <row r="112" spans="1:9" x14ac:dyDescent="0.2">
      <c r="A112" t="s">
        <v>75</v>
      </c>
      <c r="B112">
        <v>22</v>
      </c>
      <c r="C112" t="s">
        <v>86</v>
      </c>
      <c r="E112">
        <v>141</v>
      </c>
      <c r="F112">
        <v>0</v>
      </c>
    </row>
    <row r="113" spans="1:6" x14ac:dyDescent="0.2">
      <c r="A113" t="s">
        <v>75</v>
      </c>
      <c r="B113">
        <v>22</v>
      </c>
      <c r="C113" t="s">
        <v>86</v>
      </c>
      <c r="E113">
        <v>142</v>
      </c>
      <c r="F113">
        <v>0</v>
      </c>
    </row>
    <row r="114" spans="1:6" x14ac:dyDescent="0.2">
      <c r="A114" t="s">
        <v>75</v>
      </c>
      <c r="B114">
        <v>22</v>
      </c>
      <c r="C114" t="s">
        <v>86</v>
      </c>
      <c r="E114">
        <v>142</v>
      </c>
      <c r="F114">
        <v>0</v>
      </c>
    </row>
    <row r="115" spans="1:6" x14ac:dyDescent="0.2">
      <c r="A115" t="s">
        <v>76</v>
      </c>
      <c r="B115">
        <v>23</v>
      </c>
      <c r="C115" t="s">
        <v>86</v>
      </c>
      <c r="E115">
        <v>142</v>
      </c>
      <c r="F115">
        <v>0</v>
      </c>
    </row>
    <row r="116" spans="1:6" x14ac:dyDescent="0.2">
      <c r="A116" t="s">
        <v>77</v>
      </c>
      <c r="B116">
        <v>24</v>
      </c>
      <c r="C116" t="s">
        <v>86</v>
      </c>
      <c r="E116">
        <v>142</v>
      </c>
      <c r="F116">
        <v>0</v>
      </c>
    </row>
    <row r="117" spans="1:6" x14ac:dyDescent="0.2">
      <c r="A117" t="s">
        <v>77</v>
      </c>
      <c r="B117">
        <v>24</v>
      </c>
      <c r="C117" t="s">
        <v>86</v>
      </c>
      <c r="E117">
        <v>143</v>
      </c>
      <c r="F117">
        <v>0</v>
      </c>
    </row>
    <row r="118" spans="1:6" x14ac:dyDescent="0.2">
      <c r="A118" t="s">
        <v>77</v>
      </c>
      <c r="B118">
        <v>24</v>
      </c>
      <c r="C118" t="s">
        <v>86</v>
      </c>
      <c r="E118">
        <v>143</v>
      </c>
      <c r="F118">
        <v>0</v>
      </c>
    </row>
    <row r="119" spans="1:6" x14ac:dyDescent="0.2">
      <c r="A119" t="s">
        <v>77</v>
      </c>
      <c r="B119">
        <v>24</v>
      </c>
      <c r="C119" t="s">
        <v>86</v>
      </c>
      <c r="E119">
        <v>143</v>
      </c>
      <c r="F119">
        <v>0</v>
      </c>
    </row>
    <row r="120" spans="1:6" x14ac:dyDescent="0.2">
      <c r="A120" t="s">
        <v>78</v>
      </c>
      <c r="B120">
        <v>25</v>
      </c>
      <c r="C120" t="s">
        <v>86</v>
      </c>
      <c r="E120">
        <v>144</v>
      </c>
      <c r="F120">
        <v>0</v>
      </c>
    </row>
    <row r="121" spans="1:6" x14ac:dyDescent="0.2">
      <c r="A121" t="s">
        <v>78</v>
      </c>
      <c r="B121">
        <v>25</v>
      </c>
      <c r="C121" t="s">
        <v>86</v>
      </c>
      <c r="E121">
        <v>144</v>
      </c>
      <c r="F121">
        <v>0</v>
      </c>
    </row>
    <row r="122" spans="1:6" x14ac:dyDescent="0.2">
      <c r="A122" t="s">
        <v>78</v>
      </c>
      <c r="B122">
        <v>25</v>
      </c>
      <c r="C122" t="s">
        <v>86</v>
      </c>
      <c r="E122">
        <v>145</v>
      </c>
      <c r="F122">
        <v>0</v>
      </c>
    </row>
    <row r="123" spans="1:6" x14ac:dyDescent="0.2">
      <c r="A123" t="s">
        <v>78</v>
      </c>
      <c r="B123">
        <v>25</v>
      </c>
      <c r="C123" t="s">
        <v>86</v>
      </c>
      <c r="E123">
        <v>145</v>
      </c>
      <c r="F123">
        <v>0</v>
      </c>
    </row>
    <row r="124" spans="1:6" x14ac:dyDescent="0.2">
      <c r="A124" t="s">
        <v>78</v>
      </c>
      <c r="B124">
        <v>25</v>
      </c>
      <c r="C124" t="s">
        <v>86</v>
      </c>
      <c r="E124">
        <v>146</v>
      </c>
      <c r="F124">
        <v>0</v>
      </c>
    </row>
    <row r="125" spans="1:6" x14ac:dyDescent="0.2">
      <c r="A125" t="s">
        <v>78</v>
      </c>
      <c r="B125">
        <v>25</v>
      </c>
      <c r="C125" t="s">
        <v>86</v>
      </c>
      <c r="E125">
        <v>146</v>
      </c>
      <c r="F125">
        <v>0</v>
      </c>
    </row>
    <row r="126" spans="1:6" x14ac:dyDescent="0.2">
      <c r="A126" t="s">
        <v>78</v>
      </c>
      <c r="B126">
        <v>25</v>
      </c>
      <c r="C126" t="s">
        <v>86</v>
      </c>
      <c r="E126">
        <v>146</v>
      </c>
      <c r="F126">
        <v>0</v>
      </c>
    </row>
    <row r="127" spans="1:6" x14ac:dyDescent="0.2">
      <c r="A127" t="s">
        <v>78</v>
      </c>
      <c r="B127">
        <v>25</v>
      </c>
      <c r="C127" t="s">
        <v>86</v>
      </c>
      <c r="E127">
        <v>146</v>
      </c>
      <c r="F127">
        <v>0</v>
      </c>
    </row>
    <row r="128" spans="1:6" x14ac:dyDescent="0.2">
      <c r="A128" t="s">
        <v>79</v>
      </c>
      <c r="B128">
        <v>26</v>
      </c>
      <c r="C128" t="s">
        <v>86</v>
      </c>
      <c r="E128">
        <v>146</v>
      </c>
      <c r="F128">
        <v>0</v>
      </c>
    </row>
    <row r="129" spans="1:6" x14ac:dyDescent="0.2">
      <c r="A129" t="s">
        <v>79</v>
      </c>
      <c r="B129">
        <v>26</v>
      </c>
      <c r="C129" t="s">
        <v>86</v>
      </c>
      <c r="E129">
        <v>146</v>
      </c>
      <c r="F129">
        <v>0</v>
      </c>
    </row>
    <row r="130" spans="1:6" x14ac:dyDescent="0.2">
      <c r="A130" t="s">
        <v>79</v>
      </c>
      <c r="B130">
        <v>26</v>
      </c>
      <c r="C130" t="s">
        <v>86</v>
      </c>
      <c r="E130">
        <v>148</v>
      </c>
      <c r="F130">
        <v>0</v>
      </c>
    </row>
    <row r="131" spans="1:6" x14ac:dyDescent="0.2">
      <c r="A131" t="s">
        <v>79</v>
      </c>
      <c r="B131">
        <v>26</v>
      </c>
      <c r="C131" t="s">
        <v>86</v>
      </c>
      <c r="E131">
        <v>148</v>
      </c>
      <c r="F131">
        <v>0</v>
      </c>
    </row>
    <row r="132" spans="1:6" x14ac:dyDescent="0.2">
      <c r="A132" t="s">
        <v>79</v>
      </c>
      <c r="B132">
        <v>26</v>
      </c>
      <c r="C132" t="s">
        <v>86</v>
      </c>
      <c r="E132">
        <v>148</v>
      </c>
      <c r="F132">
        <v>0</v>
      </c>
    </row>
    <row r="133" spans="1:6" x14ac:dyDescent="0.2">
      <c r="A133" t="s">
        <v>80</v>
      </c>
      <c r="B133">
        <v>27</v>
      </c>
      <c r="C133" t="s">
        <v>86</v>
      </c>
      <c r="E133">
        <v>148</v>
      </c>
      <c r="F133">
        <v>0</v>
      </c>
    </row>
    <row r="134" spans="1:6" x14ac:dyDescent="0.2">
      <c r="A134" t="s">
        <v>81</v>
      </c>
      <c r="B134">
        <v>28</v>
      </c>
      <c r="C134" t="s">
        <v>86</v>
      </c>
      <c r="E134">
        <v>150</v>
      </c>
      <c r="F134">
        <v>0</v>
      </c>
    </row>
    <row r="135" spans="1:6" x14ac:dyDescent="0.2">
      <c r="A135" t="s">
        <v>81</v>
      </c>
      <c r="B135">
        <v>28</v>
      </c>
      <c r="C135" t="s">
        <v>86</v>
      </c>
      <c r="E135">
        <v>150</v>
      </c>
      <c r="F135">
        <v>0</v>
      </c>
    </row>
    <row r="136" spans="1:6" x14ac:dyDescent="0.2">
      <c r="A136" t="s">
        <v>81</v>
      </c>
      <c r="B136">
        <v>28</v>
      </c>
      <c r="C136" t="s">
        <v>86</v>
      </c>
      <c r="E136">
        <v>150</v>
      </c>
      <c r="F136">
        <v>0</v>
      </c>
    </row>
    <row r="137" spans="1:6" x14ac:dyDescent="0.2">
      <c r="A137" t="s">
        <v>81</v>
      </c>
      <c r="B137">
        <v>28</v>
      </c>
      <c r="C137" t="s">
        <v>86</v>
      </c>
      <c r="E137">
        <v>151</v>
      </c>
      <c r="F137">
        <v>0</v>
      </c>
    </row>
    <row r="138" spans="1:6" x14ac:dyDescent="0.2">
      <c r="A138" t="s">
        <v>82</v>
      </c>
      <c r="B138">
        <v>29</v>
      </c>
      <c r="C138" t="s">
        <v>86</v>
      </c>
      <c r="E138">
        <v>151</v>
      </c>
      <c r="F138">
        <v>0</v>
      </c>
    </row>
    <row r="139" spans="1:6" x14ac:dyDescent="0.2">
      <c r="A139" t="s">
        <v>82</v>
      </c>
      <c r="B139">
        <v>29</v>
      </c>
      <c r="C139" t="s">
        <v>86</v>
      </c>
      <c r="E139">
        <v>152</v>
      </c>
      <c r="F139">
        <v>0</v>
      </c>
    </row>
    <row r="140" spans="1:6" x14ac:dyDescent="0.2">
      <c r="A140" t="s">
        <v>83</v>
      </c>
      <c r="B140">
        <v>30</v>
      </c>
      <c r="C140" t="s">
        <v>86</v>
      </c>
      <c r="E140">
        <v>152</v>
      </c>
      <c r="F140">
        <v>0</v>
      </c>
    </row>
    <row r="141" spans="1:6" x14ac:dyDescent="0.2">
      <c r="A141" t="s">
        <v>83</v>
      </c>
      <c r="B141">
        <v>30</v>
      </c>
      <c r="C141" t="s">
        <v>86</v>
      </c>
      <c r="E141">
        <v>152</v>
      </c>
      <c r="F141">
        <v>0</v>
      </c>
    </row>
    <row r="142" spans="1:6" x14ac:dyDescent="0.2">
      <c r="A142" t="s">
        <v>83</v>
      </c>
      <c r="B142">
        <v>30</v>
      </c>
      <c r="C142" t="s">
        <v>86</v>
      </c>
      <c r="E142">
        <v>153</v>
      </c>
      <c r="F142">
        <v>0</v>
      </c>
    </row>
    <row r="143" spans="1:6" x14ac:dyDescent="0.2">
      <c r="A143" t="s">
        <v>93</v>
      </c>
      <c r="B143">
        <v>31</v>
      </c>
      <c r="C143" t="s">
        <v>86</v>
      </c>
      <c r="E143">
        <v>156</v>
      </c>
      <c r="F143">
        <v>0</v>
      </c>
    </row>
    <row r="144" spans="1:6" x14ac:dyDescent="0.2">
      <c r="A144" t="s">
        <v>84</v>
      </c>
      <c r="B144">
        <v>32</v>
      </c>
      <c r="C144" t="s">
        <v>86</v>
      </c>
      <c r="E144">
        <v>157</v>
      </c>
      <c r="F144">
        <v>0</v>
      </c>
    </row>
    <row r="145" spans="1:6" x14ac:dyDescent="0.2">
      <c r="A145" t="s">
        <v>84</v>
      </c>
      <c r="B145">
        <v>32</v>
      </c>
      <c r="C145" t="s">
        <v>86</v>
      </c>
      <c r="E145">
        <v>158</v>
      </c>
      <c r="F145">
        <v>0</v>
      </c>
    </row>
    <row r="146" spans="1:6" x14ac:dyDescent="0.2">
      <c r="A146" t="s">
        <v>84</v>
      </c>
      <c r="B146">
        <v>32</v>
      </c>
      <c r="C146" t="s">
        <v>86</v>
      </c>
      <c r="E146">
        <v>159</v>
      </c>
      <c r="F146">
        <v>0</v>
      </c>
    </row>
    <row r="147" spans="1:6" x14ac:dyDescent="0.2">
      <c r="A147" t="s">
        <v>84</v>
      </c>
      <c r="B147">
        <v>32</v>
      </c>
      <c r="C147" t="s">
        <v>86</v>
      </c>
      <c r="E147">
        <v>160</v>
      </c>
      <c r="F147">
        <v>0</v>
      </c>
    </row>
    <row r="148" spans="1:6" x14ac:dyDescent="0.2">
      <c r="A148" t="s">
        <v>85</v>
      </c>
      <c r="B148">
        <v>33</v>
      </c>
      <c r="C148" t="s">
        <v>86</v>
      </c>
      <c r="E148">
        <v>165</v>
      </c>
      <c r="F148">
        <v>0</v>
      </c>
    </row>
    <row r="149" spans="1:6" x14ac:dyDescent="0.2">
      <c r="A149" t="s">
        <v>85</v>
      </c>
      <c r="B149">
        <v>33</v>
      </c>
      <c r="C149" t="s">
        <v>86</v>
      </c>
      <c r="E149">
        <v>170</v>
      </c>
      <c r="F149">
        <v>0</v>
      </c>
    </row>
    <row r="150" spans="1:6" x14ac:dyDescent="0.2">
      <c r="A150" t="s">
        <v>85</v>
      </c>
      <c r="B150">
        <v>33</v>
      </c>
      <c r="C150" t="s">
        <v>86</v>
      </c>
      <c r="E150">
        <v>172</v>
      </c>
      <c r="F150">
        <v>0</v>
      </c>
    </row>
  </sheetData>
  <sortState ref="K21:K46">
    <sortCondition ref="K21"/>
  </sortState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3"/>
  <sheetViews>
    <sheetView zoomScale="80" zoomScaleNormal="80" workbookViewId="0">
      <selection activeCell="J2" sqref="J2:K17"/>
    </sheetView>
  </sheetViews>
  <sheetFormatPr defaultRowHeight="12.75" x14ac:dyDescent="0.2"/>
  <cols>
    <col min="2" max="2" width="6.28515625" customWidth="1"/>
    <col min="4" max="4" width="3.42578125" customWidth="1"/>
    <col min="5" max="5" width="7" customWidth="1"/>
    <col min="6" max="6" width="7.7109375" customWidth="1"/>
    <col min="7" max="7" width="2.85546875" customWidth="1"/>
    <col min="8" max="8" width="5.42578125" customWidth="1"/>
    <col min="9" max="9" width="4.28515625" customWidth="1"/>
  </cols>
  <sheetData>
    <row r="1" spans="1:21" ht="13.5" thickBot="1" x14ac:dyDescent="0.25">
      <c r="A1" t="s">
        <v>0</v>
      </c>
      <c r="B1" t="s">
        <v>56</v>
      </c>
      <c r="C1" t="s">
        <v>4</v>
      </c>
      <c r="E1" t="s">
        <v>5</v>
      </c>
      <c r="F1" t="s">
        <v>6</v>
      </c>
      <c r="H1" t="s">
        <v>53</v>
      </c>
      <c r="I1" t="s">
        <v>54</v>
      </c>
      <c r="L1">
        <f>SUM(I:I)</f>
        <v>162</v>
      </c>
      <c r="U1" s="5"/>
    </row>
    <row r="2" spans="1:21" x14ac:dyDescent="0.2">
      <c r="A2">
        <v>3107</v>
      </c>
      <c r="B2">
        <v>1</v>
      </c>
      <c r="C2" t="s">
        <v>86</v>
      </c>
      <c r="E2">
        <v>98</v>
      </c>
      <c r="F2">
        <v>0</v>
      </c>
      <c r="H2">
        <v>1</v>
      </c>
      <c r="I2">
        <f>COUNTIF(B:B,"=1")</f>
        <v>3</v>
      </c>
      <c r="J2" s="10" t="s">
        <v>33</v>
      </c>
      <c r="K2" s="10"/>
    </row>
    <row r="3" spans="1:21" x14ac:dyDescent="0.2">
      <c r="A3">
        <v>3107</v>
      </c>
      <c r="B3">
        <v>1</v>
      </c>
      <c r="C3" t="s">
        <v>86</v>
      </c>
      <c r="E3">
        <v>99</v>
      </c>
      <c r="F3">
        <v>0</v>
      </c>
      <c r="H3">
        <v>2</v>
      </c>
      <c r="I3">
        <f>COUNTIF(B:B,"=2")</f>
        <v>4</v>
      </c>
      <c r="J3" s="8"/>
      <c r="K3" s="8"/>
    </row>
    <row r="4" spans="1:21" x14ac:dyDescent="0.2">
      <c r="A4">
        <v>3107</v>
      </c>
      <c r="B4">
        <v>1</v>
      </c>
      <c r="C4" t="s">
        <v>86</v>
      </c>
      <c r="E4">
        <v>99</v>
      </c>
      <c r="F4">
        <v>0</v>
      </c>
      <c r="H4">
        <v>3</v>
      </c>
      <c r="I4">
        <f>COUNTIF(B:B,"=3")</f>
        <v>4</v>
      </c>
      <c r="J4" s="8" t="s">
        <v>34</v>
      </c>
      <c r="K4" s="8">
        <v>3.375</v>
      </c>
    </row>
    <row r="5" spans="1:21" x14ac:dyDescent="0.2">
      <c r="A5">
        <v>3115</v>
      </c>
      <c r="B5">
        <v>2</v>
      </c>
      <c r="C5" t="s">
        <v>86</v>
      </c>
      <c r="E5">
        <v>100</v>
      </c>
      <c r="F5">
        <v>0</v>
      </c>
      <c r="H5">
        <v>4</v>
      </c>
      <c r="I5">
        <f>COUNTIF(B:B,"=4")</f>
        <v>2</v>
      </c>
      <c r="J5" s="8" t="s">
        <v>35</v>
      </c>
      <c r="K5" s="8">
        <v>0.82761781103040055</v>
      </c>
    </row>
    <row r="6" spans="1:21" x14ac:dyDescent="0.2">
      <c r="A6">
        <v>3115</v>
      </c>
      <c r="B6">
        <v>2</v>
      </c>
      <c r="C6" t="s">
        <v>86</v>
      </c>
      <c r="E6">
        <v>100</v>
      </c>
      <c r="F6">
        <v>0</v>
      </c>
      <c r="H6">
        <v>5</v>
      </c>
      <c r="I6">
        <f>COUNTIF(B:B,"=5")</f>
        <v>1</v>
      </c>
      <c r="J6" s="8" t="s">
        <v>36</v>
      </c>
      <c r="K6" s="8">
        <v>1.5</v>
      </c>
    </row>
    <row r="7" spans="1:21" x14ac:dyDescent="0.2">
      <c r="A7">
        <v>3115</v>
      </c>
      <c r="B7">
        <v>2</v>
      </c>
      <c r="C7" t="s">
        <v>86</v>
      </c>
      <c r="E7">
        <v>100</v>
      </c>
      <c r="F7">
        <v>0</v>
      </c>
      <c r="H7">
        <v>6</v>
      </c>
      <c r="I7">
        <f>COUNTIF(B:B,"=6")</f>
        <v>5</v>
      </c>
      <c r="J7" s="8" t="s">
        <v>37</v>
      </c>
      <c r="K7" s="8">
        <v>0</v>
      </c>
    </row>
    <row r="8" spans="1:21" x14ac:dyDescent="0.2">
      <c r="A8">
        <v>3115</v>
      </c>
      <c r="B8">
        <v>2</v>
      </c>
      <c r="C8" t="s">
        <v>86</v>
      </c>
      <c r="E8">
        <v>100</v>
      </c>
      <c r="F8">
        <v>0</v>
      </c>
      <c r="H8">
        <v>7</v>
      </c>
      <c r="I8">
        <f>COUNTIF(B:B,"=7")</f>
        <v>1</v>
      </c>
      <c r="J8" s="8" t="s">
        <v>38</v>
      </c>
      <c r="K8" s="8">
        <v>5.7339043918143666</v>
      </c>
    </row>
    <row r="9" spans="1:21" x14ac:dyDescent="0.2">
      <c r="A9">
        <v>3116</v>
      </c>
      <c r="B9">
        <v>3</v>
      </c>
      <c r="C9" t="s">
        <v>86</v>
      </c>
      <c r="E9">
        <v>100</v>
      </c>
      <c r="F9">
        <v>0</v>
      </c>
      <c r="H9">
        <v>8</v>
      </c>
      <c r="I9">
        <f>COUNTIF(B:B,"=8")</f>
        <v>3</v>
      </c>
      <c r="J9" s="8" t="s">
        <v>39</v>
      </c>
      <c r="K9" s="8">
        <v>32.877659574468083</v>
      </c>
    </row>
    <row r="10" spans="1:21" x14ac:dyDescent="0.2">
      <c r="A10">
        <v>3116</v>
      </c>
      <c r="B10">
        <v>3</v>
      </c>
      <c r="C10" t="s">
        <v>86</v>
      </c>
      <c r="E10">
        <v>100</v>
      </c>
      <c r="F10">
        <v>0</v>
      </c>
      <c r="H10">
        <v>9</v>
      </c>
      <c r="I10">
        <f>COUNTIF(B:B,"=9")</f>
        <v>2</v>
      </c>
      <c r="J10" s="8" t="s">
        <v>40</v>
      </c>
      <c r="K10" s="8">
        <v>13.872078501162342</v>
      </c>
    </row>
    <row r="11" spans="1:21" x14ac:dyDescent="0.2">
      <c r="A11">
        <v>3116</v>
      </c>
      <c r="B11">
        <v>3</v>
      </c>
      <c r="C11" t="s">
        <v>86</v>
      </c>
      <c r="E11">
        <v>101</v>
      </c>
      <c r="F11">
        <v>0</v>
      </c>
      <c r="H11">
        <v>10</v>
      </c>
      <c r="I11">
        <f>COUNTIF(B:B,"=10")</f>
        <v>5</v>
      </c>
      <c r="J11" s="8" t="s">
        <v>41</v>
      </c>
      <c r="K11" s="8">
        <v>3.3959016450038204</v>
      </c>
    </row>
    <row r="12" spans="1:21" x14ac:dyDescent="0.2">
      <c r="A12">
        <v>3116</v>
      </c>
      <c r="B12">
        <v>3</v>
      </c>
      <c r="C12" t="s">
        <v>86</v>
      </c>
      <c r="E12">
        <v>102</v>
      </c>
      <c r="F12">
        <v>0</v>
      </c>
      <c r="H12">
        <v>11</v>
      </c>
      <c r="I12">
        <f>COUNTIF(B:B,"=11")</f>
        <v>1</v>
      </c>
      <c r="J12" s="8" t="s">
        <v>42</v>
      </c>
      <c r="K12" s="8">
        <v>32</v>
      </c>
    </row>
    <row r="13" spans="1:21" x14ac:dyDescent="0.2">
      <c r="A13">
        <v>3120</v>
      </c>
      <c r="B13">
        <v>4</v>
      </c>
      <c r="C13" t="s">
        <v>86</v>
      </c>
      <c r="E13">
        <v>102</v>
      </c>
      <c r="F13">
        <v>0</v>
      </c>
      <c r="H13">
        <v>12</v>
      </c>
      <c r="I13">
        <f>COUNTIF(B:B,"=12")</f>
        <v>4</v>
      </c>
      <c r="J13" s="8" t="s">
        <v>43</v>
      </c>
      <c r="K13" s="8">
        <v>0</v>
      </c>
    </row>
    <row r="14" spans="1:21" x14ac:dyDescent="0.2">
      <c r="A14">
        <v>3120</v>
      </c>
      <c r="B14">
        <v>4</v>
      </c>
      <c r="C14" t="s">
        <v>86</v>
      </c>
      <c r="E14">
        <v>102</v>
      </c>
      <c r="F14">
        <v>0</v>
      </c>
      <c r="H14">
        <v>13</v>
      </c>
      <c r="I14">
        <f>COUNTIF(B:B,"=13")</f>
        <v>3</v>
      </c>
      <c r="J14" s="8" t="s">
        <v>44</v>
      </c>
      <c r="K14" s="8">
        <v>32</v>
      </c>
    </row>
    <row r="15" spans="1:21" x14ac:dyDescent="0.2">
      <c r="A15">
        <v>3121</v>
      </c>
      <c r="B15">
        <v>5</v>
      </c>
      <c r="C15" t="s">
        <v>86</v>
      </c>
      <c r="E15">
        <v>104</v>
      </c>
      <c r="F15">
        <v>0</v>
      </c>
      <c r="H15">
        <v>14</v>
      </c>
      <c r="I15">
        <f>COUNTIF(B:B,"=14")</f>
        <v>5</v>
      </c>
      <c r="J15" s="8" t="s">
        <v>45</v>
      </c>
      <c r="K15" s="8">
        <v>162</v>
      </c>
    </row>
    <row r="16" spans="1:21" x14ac:dyDescent="0.2">
      <c r="A16">
        <v>3122</v>
      </c>
      <c r="B16">
        <v>6</v>
      </c>
      <c r="C16" t="s">
        <v>86</v>
      </c>
      <c r="E16">
        <v>104</v>
      </c>
      <c r="F16">
        <v>0</v>
      </c>
      <c r="H16">
        <v>15</v>
      </c>
      <c r="I16">
        <f>COUNTIF(B:B,"=15")</f>
        <v>3</v>
      </c>
      <c r="J16" s="8" t="s">
        <v>46</v>
      </c>
      <c r="K16" s="8">
        <v>48</v>
      </c>
    </row>
    <row r="17" spans="1:15" ht="13.5" thickBot="1" x14ac:dyDescent="0.25">
      <c r="A17">
        <v>3122</v>
      </c>
      <c r="B17">
        <v>6</v>
      </c>
      <c r="C17" t="s">
        <v>86</v>
      </c>
      <c r="E17">
        <v>105</v>
      </c>
      <c r="F17">
        <v>0</v>
      </c>
      <c r="H17">
        <v>16</v>
      </c>
      <c r="I17">
        <f>COUNTIF(B:B,"=16")</f>
        <v>6</v>
      </c>
      <c r="J17" s="9" t="s">
        <v>47</v>
      </c>
      <c r="K17" s="9">
        <v>1.664952280334201</v>
      </c>
    </row>
    <row r="18" spans="1:15" x14ac:dyDescent="0.2">
      <c r="A18">
        <v>3122</v>
      </c>
      <c r="B18">
        <v>6</v>
      </c>
      <c r="C18" t="s">
        <v>86</v>
      </c>
      <c r="E18">
        <v>105</v>
      </c>
      <c r="F18">
        <v>0</v>
      </c>
      <c r="H18">
        <v>17</v>
      </c>
      <c r="I18">
        <f>COUNTIF(B:B,"=17")</f>
        <v>3</v>
      </c>
    </row>
    <row r="19" spans="1:15" ht="13.5" thickBot="1" x14ac:dyDescent="0.25">
      <c r="A19">
        <v>3122</v>
      </c>
      <c r="B19">
        <v>6</v>
      </c>
      <c r="C19" t="s">
        <v>86</v>
      </c>
      <c r="E19">
        <v>105</v>
      </c>
      <c r="F19">
        <v>0</v>
      </c>
      <c r="H19">
        <v>18</v>
      </c>
      <c r="I19">
        <f>COUNTIF(B:B,"=18")</f>
        <v>1</v>
      </c>
    </row>
    <row r="20" spans="1:15" x14ac:dyDescent="0.2">
      <c r="A20">
        <v>3122</v>
      </c>
      <c r="B20">
        <v>6</v>
      </c>
      <c r="C20" t="s">
        <v>86</v>
      </c>
      <c r="E20">
        <v>105</v>
      </c>
      <c r="F20">
        <v>0</v>
      </c>
      <c r="H20">
        <v>19</v>
      </c>
      <c r="I20">
        <f>COUNTIF(B:B,"=19")</f>
        <v>20</v>
      </c>
      <c r="K20" s="11" t="s">
        <v>50</v>
      </c>
      <c r="L20" s="11" t="s">
        <v>52</v>
      </c>
    </row>
    <row r="21" spans="1:15" x14ac:dyDescent="0.2">
      <c r="A21">
        <v>3124</v>
      </c>
      <c r="B21">
        <v>7</v>
      </c>
      <c r="C21" t="s">
        <v>86</v>
      </c>
      <c r="E21">
        <v>106</v>
      </c>
      <c r="F21">
        <v>0</v>
      </c>
      <c r="H21">
        <v>20</v>
      </c>
      <c r="I21">
        <f>COUNTIF(B:B,"=20")</f>
        <v>9</v>
      </c>
      <c r="J21">
        <v>75</v>
      </c>
      <c r="K21" s="12">
        <v>75</v>
      </c>
      <c r="L21" s="8">
        <v>0</v>
      </c>
      <c r="M21" s="6">
        <f>(L21/162)*100</f>
        <v>0</v>
      </c>
      <c r="O21" t="s">
        <v>32</v>
      </c>
    </row>
    <row r="22" spans="1:15" x14ac:dyDescent="0.2">
      <c r="A22">
        <v>3127</v>
      </c>
      <c r="B22">
        <v>8</v>
      </c>
      <c r="C22" t="s">
        <v>86</v>
      </c>
      <c r="E22">
        <v>106</v>
      </c>
      <c r="F22">
        <v>0</v>
      </c>
      <c r="H22">
        <v>21</v>
      </c>
      <c r="I22">
        <f>COUNTIF(B:B,"=21")</f>
        <v>0</v>
      </c>
      <c r="J22">
        <v>80</v>
      </c>
      <c r="K22" s="12">
        <v>80</v>
      </c>
      <c r="L22" s="8">
        <v>0</v>
      </c>
      <c r="M22" s="6">
        <f t="shared" ref="M22:M46" si="0">(L22/162)*100</f>
        <v>0</v>
      </c>
    </row>
    <row r="23" spans="1:15" x14ac:dyDescent="0.2">
      <c r="A23">
        <v>3127</v>
      </c>
      <c r="B23">
        <v>8</v>
      </c>
      <c r="C23" t="s">
        <v>86</v>
      </c>
      <c r="E23">
        <v>106</v>
      </c>
      <c r="F23">
        <v>0</v>
      </c>
      <c r="H23">
        <v>22</v>
      </c>
      <c r="I23">
        <f>COUNTIF(B:B,"=22")</f>
        <v>3</v>
      </c>
      <c r="J23">
        <v>85</v>
      </c>
      <c r="K23" s="12">
        <v>85</v>
      </c>
      <c r="L23" s="8">
        <v>0</v>
      </c>
      <c r="M23" s="6">
        <f t="shared" si="0"/>
        <v>0</v>
      </c>
    </row>
    <row r="24" spans="1:15" x14ac:dyDescent="0.2">
      <c r="A24">
        <v>3127</v>
      </c>
      <c r="B24">
        <v>8</v>
      </c>
      <c r="C24" t="s">
        <v>86</v>
      </c>
      <c r="E24">
        <v>107</v>
      </c>
      <c r="F24">
        <v>0</v>
      </c>
      <c r="H24">
        <v>23</v>
      </c>
      <c r="I24">
        <f>COUNTIF(B:B,"=23")</f>
        <v>6</v>
      </c>
      <c r="J24">
        <v>90</v>
      </c>
      <c r="K24" s="12">
        <v>90</v>
      </c>
      <c r="L24" s="8">
        <v>0</v>
      </c>
      <c r="M24" s="6">
        <f t="shared" si="0"/>
        <v>0</v>
      </c>
    </row>
    <row r="25" spans="1:15" x14ac:dyDescent="0.2">
      <c r="A25">
        <v>3128</v>
      </c>
      <c r="B25">
        <v>9</v>
      </c>
      <c r="C25" t="s">
        <v>86</v>
      </c>
      <c r="E25">
        <v>107</v>
      </c>
      <c r="F25">
        <v>0</v>
      </c>
      <c r="H25">
        <v>24</v>
      </c>
      <c r="I25">
        <f>COUNTIF(B:B,"=24")</f>
        <v>11</v>
      </c>
      <c r="J25">
        <v>95</v>
      </c>
      <c r="K25" s="12">
        <v>95</v>
      </c>
      <c r="L25" s="8">
        <v>0</v>
      </c>
      <c r="M25" s="6">
        <f t="shared" si="0"/>
        <v>0</v>
      </c>
    </row>
    <row r="26" spans="1:15" x14ac:dyDescent="0.2">
      <c r="A26">
        <v>3128</v>
      </c>
      <c r="B26">
        <v>9</v>
      </c>
      <c r="C26" t="s">
        <v>86</v>
      </c>
      <c r="E26">
        <v>107</v>
      </c>
      <c r="F26">
        <v>0</v>
      </c>
      <c r="H26">
        <v>25</v>
      </c>
      <c r="I26">
        <f>COUNTIF(B:B,"=25")</f>
        <v>1</v>
      </c>
      <c r="J26">
        <v>100</v>
      </c>
      <c r="K26" s="12">
        <v>100</v>
      </c>
      <c r="L26" s="8">
        <v>9</v>
      </c>
      <c r="M26" s="6">
        <f t="shared" si="0"/>
        <v>5.5555555555555554</v>
      </c>
    </row>
    <row r="27" spans="1:15" x14ac:dyDescent="0.2">
      <c r="A27">
        <v>3130</v>
      </c>
      <c r="B27">
        <v>10</v>
      </c>
      <c r="C27" t="s">
        <v>86</v>
      </c>
      <c r="E27">
        <v>107</v>
      </c>
      <c r="F27">
        <v>0</v>
      </c>
      <c r="H27">
        <v>26</v>
      </c>
      <c r="I27">
        <f>COUNTIF(B:B,"=26")</f>
        <v>32</v>
      </c>
      <c r="J27">
        <v>105</v>
      </c>
      <c r="K27" s="12">
        <v>105</v>
      </c>
      <c r="L27" s="8">
        <v>10</v>
      </c>
      <c r="M27" s="6">
        <f t="shared" si="0"/>
        <v>6.1728395061728394</v>
      </c>
    </row>
    <row r="28" spans="1:15" x14ac:dyDescent="0.2">
      <c r="A28">
        <v>3130</v>
      </c>
      <c r="B28">
        <v>10</v>
      </c>
      <c r="C28" t="s">
        <v>86</v>
      </c>
      <c r="E28">
        <v>108</v>
      </c>
      <c r="F28">
        <v>0</v>
      </c>
      <c r="H28">
        <v>27</v>
      </c>
      <c r="I28">
        <f>COUNTIF(B:B,"=27")</f>
        <v>1</v>
      </c>
      <c r="J28">
        <v>110</v>
      </c>
      <c r="K28" s="12">
        <v>110</v>
      </c>
      <c r="L28" s="8">
        <v>21</v>
      </c>
      <c r="M28" s="6">
        <f t="shared" si="0"/>
        <v>12.962962962962962</v>
      </c>
    </row>
    <row r="29" spans="1:15" x14ac:dyDescent="0.2">
      <c r="A29">
        <v>3130</v>
      </c>
      <c r="B29">
        <v>10</v>
      </c>
      <c r="C29" t="s">
        <v>86</v>
      </c>
      <c r="E29">
        <v>108</v>
      </c>
      <c r="F29">
        <v>0</v>
      </c>
      <c r="H29">
        <v>28</v>
      </c>
      <c r="I29">
        <f>COUNTIF(B:B,"=28")</f>
        <v>3</v>
      </c>
      <c r="J29">
        <v>115</v>
      </c>
      <c r="K29" s="12">
        <v>115</v>
      </c>
      <c r="L29" s="8">
        <v>16</v>
      </c>
      <c r="M29" s="6">
        <f t="shared" si="0"/>
        <v>9.8765432098765427</v>
      </c>
    </row>
    <row r="30" spans="1:15" x14ac:dyDescent="0.2">
      <c r="A30">
        <v>3130</v>
      </c>
      <c r="B30">
        <v>10</v>
      </c>
      <c r="C30" t="s">
        <v>86</v>
      </c>
      <c r="E30">
        <v>108</v>
      </c>
      <c r="F30">
        <v>0</v>
      </c>
      <c r="H30">
        <v>29</v>
      </c>
      <c r="I30">
        <f>COUNTIF(B:B,"=29")</f>
        <v>3</v>
      </c>
      <c r="J30">
        <v>120</v>
      </c>
      <c r="K30" s="12">
        <v>120</v>
      </c>
      <c r="L30" s="8">
        <v>5</v>
      </c>
      <c r="M30" s="6">
        <f t="shared" si="0"/>
        <v>3.0864197530864197</v>
      </c>
    </row>
    <row r="31" spans="1:15" x14ac:dyDescent="0.2">
      <c r="A31">
        <v>3130</v>
      </c>
      <c r="B31">
        <v>10</v>
      </c>
      <c r="C31" t="s">
        <v>86</v>
      </c>
      <c r="E31">
        <v>108</v>
      </c>
      <c r="F31">
        <v>0</v>
      </c>
      <c r="H31">
        <v>30</v>
      </c>
      <c r="I31">
        <f>COUNTIF(B:B,"=30")</f>
        <v>13</v>
      </c>
      <c r="J31">
        <v>125</v>
      </c>
      <c r="K31" s="12">
        <v>125</v>
      </c>
      <c r="L31" s="8">
        <v>6</v>
      </c>
      <c r="M31" s="6">
        <f t="shared" si="0"/>
        <v>3.7037037037037033</v>
      </c>
    </row>
    <row r="32" spans="1:15" x14ac:dyDescent="0.2">
      <c r="A32">
        <v>3131</v>
      </c>
      <c r="B32">
        <v>11</v>
      </c>
      <c r="C32" t="s">
        <v>86</v>
      </c>
      <c r="E32">
        <v>109</v>
      </c>
      <c r="F32">
        <v>0</v>
      </c>
      <c r="H32">
        <v>31</v>
      </c>
      <c r="I32">
        <f>COUNTIF(B:B,"=31")</f>
        <v>4</v>
      </c>
      <c r="J32">
        <v>130</v>
      </c>
      <c r="K32" s="12">
        <v>130</v>
      </c>
      <c r="L32" s="8">
        <v>10</v>
      </c>
      <c r="M32" s="6">
        <f t="shared" si="0"/>
        <v>6.1728395061728394</v>
      </c>
    </row>
    <row r="33" spans="1:13" x14ac:dyDescent="0.2">
      <c r="A33">
        <v>3132</v>
      </c>
      <c r="B33">
        <v>12</v>
      </c>
      <c r="C33" t="s">
        <v>86</v>
      </c>
      <c r="E33">
        <v>110</v>
      </c>
      <c r="F33">
        <v>0</v>
      </c>
      <c r="H33">
        <v>32</v>
      </c>
      <c r="I33">
        <f>COUNTIF(B:B,"=32")</f>
        <v>0</v>
      </c>
      <c r="J33">
        <v>135</v>
      </c>
      <c r="K33" s="12">
        <v>135</v>
      </c>
      <c r="L33" s="8">
        <v>21</v>
      </c>
      <c r="M33" s="6">
        <f t="shared" si="0"/>
        <v>12.962962962962962</v>
      </c>
    </row>
    <row r="34" spans="1:13" x14ac:dyDescent="0.2">
      <c r="A34">
        <v>3132</v>
      </c>
      <c r="B34">
        <v>12</v>
      </c>
      <c r="C34" t="s">
        <v>86</v>
      </c>
      <c r="E34">
        <v>110</v>
      </c>
      <c r="F34">
        <v>0</v>
      </c>
      <c r="H34">
        <v>33</v>
      </c>
      <c r="I34">
        <f>COUNTIF(B:B,"=33")</f>
        <v>0</v>
      </c>
      <c r="J34">
        <v>140</v>
      </c>
      <c r="K34" s="12">
        <v>140</v>
      </c>
      <c r="L34" s="8">
        <v>20</v>
      </c>
      <c r="M34" s="6">
        <f t="shared" si="0"/>
        <v>12.345679012345679</v>
      </c>
    </row>
    <row r="35" spans="1:13" x14ac:dyDescent="0.2">
      <c r="A35">
        <v>3132</v>
      </c>
      <c r="B35">
        <v>12</v>
      </c>
      <c r="C35" t="s">
        <v>86</v>
      </c>
      <c r="E35">
        <v>110</v>
      </c>
      <c r="F35">
        <v>0</v>
      </c>
      <c r="H35">
        <v>34</v>
      </c>
      <c r="I35">
        <f>COUNTIF(B:B,"=34")</f>
        <v>0</v>
      </c>
      <c r="J35">
        <v>145</v>
      </c>
      <c r="K35" s="12">
        <v>145</v>
      </c>
      <c r="L35" s="8">
        <v>19</v>
      </c>
      <c r="M35" s="6">
        <f t="shared" si="0"/>
        <v>11.728395061728394</v>
      </c>
    </row>
    <row r="36" spans="1:13" x14ac:dyDescent="0.2">
      <c r="A36">
        <v>3132</v>
      </c>
      <c r="B36">
        <v>12</v>
      </c>
      <c r="C36" t="s">
        <v>86</v>
      </c>
      <c r="E36">
        <v>110</v>
      </c>
      <c r="F36">
        <v>0</v>
      </c>
      <c r="H36">
        <v>35</v>
      </c>
      <c r="I36">
        <f>COUNTIF(B:B,"=35")</f>
        <v>0</v>
      </c>
      <c r="J36">
        <v>150</v>
      </c>
      <c r="K36" s="12">
        <v>150</v>
      </c>
      <c r="L36" s="8">
        <v>14</v>
      </c>
      <c r="M36" s="6">
        <f t="shared" si="0"/>
        <v>8.6419753086419746</v>
      </c>
    </row>
    <row r="37" spans="1:13" x14ac:dyDescent="0.2">
      <c r="A37">
        <v>3134</v>
      </c>
      <c r="B37">
        <v>13</v>
      </c>
      <c r="C37" t="s">
        <v>86</v>
      </c>
      <c r="E37">
        <v>110</v>
      </c>
      <c r="F37">
        <v>0</v>
      </c>
      <c r="H37">
        <v>36</v>
      </c>
      <c r="I37">
        <f>COUNTIF(B:B,"=36")</f>
        <v>0</v>
      </c>
      <c r="J37">
        <v>155</v>
      </c>
      <c r="K37" s="12">
        <v>155</v>
      </c>
      <c r="L37" s="8">
        <v>5</v>
      </c>
      <c r="M37" s="6">
        <f t="shared" si="0"/>
        <v>3.0864197530864197</v>
      </c>
    </row>
    <row r="38" spans="1:13" x14ac:dyDescent="0.2">
      <c r="A38">
        <v>3134</v>
      </c>
      <c r="B38">
        <v>13</v>
      </c>
      <c r="C38" t="s">
        <v>86</v>
      </c>
      <c r="E38">
        <v>110</v>
      </c>
      <c r="F38">
        <v>0</v>
      </c>
      <c r="H38">
        <v>37</v>
      </c>
      <c r="I38">
        <f>COUNTIF(B:B,"=37")</f>
        <v>0</v>
      </c>
      <c r="J38">
        <v>160</v>
      </c>
      <c r="K38" s="12">
        <v>160</v>
      </c>
      <c r="L38" s="8">
        <v>2</v>
      </c>
      <c r="M38" s="6">
        <f t="shared" si="0"/>
        <v>1.2345679012345678</v>
      </c>
    </row>
    <row r="39" spans="1:13" x14ac:dyDescent="0.2">
      <c r="A39">
        <v>3134</v>
      </c>
      <c r="B39">
        <v>13</v>
      </c>
      <c r="C39" t="s">
        <v>86</v>
      </c>
      <c r="E39">
        <v>110</v>
      </c>
      <c r="F39">
        <v>0</v>
      </c>
      <c r="H39">
        <v>38</v>
      </c>
      <c r="I39">
        <f>COUNTIF(B:B,"=38")</f>
        <v>0</v>
      </c>
      <c r="J39">
        <v>165</v>
      </c>
      <c r="K39" s="12">
        <v>165</v>
      </c>
      <c r="L39" s="8">
        <v>1</v>
      </c>
      <c r="M39" s="6">
        <f t="shared" si="0"/>
        <v>0.61728395061728392</v>
      </c>
    </row>
    <row r="40" spans="1:13" x14ac:dyDescent="0.2">
      <c r="A40">
        <v>3135</v>
      </c>
      <c r="B40">
        <v>14</v>
      </c>
      <c r="C40" t="s">
        <v>86</v>
      </c>
      <c r="E40">
        <v>110</v>
      </c>
      <c r="F40">
        <v>0</v>
      </c>
      <c r="H40">
        <v>39</v>
      </c>
      <c r="I40">
        <f>COUNTIF(B:B,"=39")</f>
        <v>0</v>
      </c>
      <c r="J40">
        <v>170</v>
      </c>
      <c r="K40" s="12">
        <v>170</v>
      </c>
      <c r="L40" s="8">
        <v>1</v>
      </c>
      <c r="M40" s="6">
        <f t="shared" si="0"/>
        <v>0.61728395061728392</v>
      </c>
    </row>
    <row r="41" spans="1:13" x14ac:dyDescent="0.2">
      <c r="A41">
        <v>3135</v>
      </c>
      <c r="B41">
        <v>14</v>
      </c>
      <c r="C41" t="s">
        <v>86</v>
      </c>
      <c r="E41">
        <v>110</v>
      </c>
      <c r="F41">
        <v>0</v>
      </c>
      <c r="H41">
        <v>40</v>
      </c>
      <c r="I41">
        <f>COUNTIF(B:B,"=40")</f>
        <v>0</v>
      </c>
      <c r="J41">
        <v>175</v>
      </c>
      <c r="K41" s="12">
        <v>175</v>
      </c>
      <c r="L41" s="8">
        <v>0</v>
      </c>
      <c r="M41" s="6">
        <f t="shared" si="0"/>
        <v>0</v>
      </c>
    </row>
    <row r="42" spans="1:13" x14ac:dyDescent="0.2">
      <c r="A42">
        <v>3135</v>
      </c>
      <c r="B42">
        <v>14</v>
      </c>
      <c r="C42" t="s">
        <v>86</v>
      </c>
      <c r="E42">
        <v>111</v>
      </c>
      <c r="F42">
        <v>0</v>
      </c>
      <c r="H42">
        <v>41</v>
      </c>
      <c r="I42">
        <f>COUNTIF(B:B,"=41")</f>
        <v>0</v>
      </c>
      <c r="J42">
        <v>180</v>
      </c>
      <c r="K42" s="12">
        <v>180</v>
      </c>
      <c r="L42" s="8">
        <v>0</v>
      </c>
      <c r="M42" s="6">
        <f t="shared" si="0"/>
        <v>0</v>
      </c>
    </row>
    <row r="43" spans="1:13" x14ac:dyDescent="0.2">
      <c r="A43">
        <v>3135</v>
      </c>
      <c r="B43">
        <v>14</v>
      </c>
      <c r="C43" t="s">
        <v>86</v>
      </c>
      <c r="E43">
        <v>111</v>
      </c>
      <c r="F43">
        <v>0</v>
      </c>
      <c r="H43">
        <v>42</v>
      </c>
      <c r="I43">
        <f>COUNTIF(B:B,"=42")</f>
        <v>0</v>
      </c>
      <c r="J43">
        <v>185</v>
      </c>
      <c r="K43" s="12">
        <v>185</v>
      </c>
      <c r="L43" s="8">
        <v>1</v>
      </c>
      <c r="M43" s="6">
        <f t="shared" si="0"/>
        <v>0.61728395061728392</v>
      </c>
    </row>
    <row r="44" spans="1:13" x14ac:dyDescent="0.2">
      <c r="A44">
        <v>3135</v>
      </c>
      <c r="B44">
        <v>14</v>
      </c>
      <c r="C44" t="s">
        <v>86</v>
      </c>
      <c r="E44">
        <v>111</v>
      </c>
      <c r="F44">
        <v>0</v>
      </c>
      <c r="H44">
        <v>43</v>
      </c>
      <c r="I44">
        <f>COUNTIF(B:B,"=43")</f>
        <v>0</v>
      </c>
      <c r="J44">
        <v>190</v>
      </c>
      <c r="K44" s="12">
        <v>190</v>
      </c>
      <c r="L44" s="8">
        <v>1</v>
      </c>
      <c r="M44" s="6">
        <f t="shared" si="0"/>
        <v>0.61728395061728392</v>
      </c>
    </row>
    <row r="45" spans="1:13" x14ac:dyDescent="0.2">
      <c r="A45">
        <v>3136</v>
      </c>
      <c r="B45">
        <v>15</v>
      </c>
      <c r="C45" t="s">
        <v>86</v>
      </c>
      <c r="E45">
        <v>111</v>
      </c>
      <c r="F45">
        <v>0</v>
      </c>
      <c r="H45">
        <v>44</v>
      </c>
      <c r="I45">
        <f>COUNTIF(B:B,"=44")</f>
        <v>0</v>
      </c>
      <c r="J45">
        <v>195</v>
      </c>
      <c r="K45" s="12">
        <v>195</v>
      </c>
      <c r="L45" s="8">
        <v>0</v>
      </c>
      <c r="M45" s="6">
        <f t="shared" si="0"/>
        <v>0</v>
      </c>
    </row>
    <row r="46" spans="1:13" x14ac:dyDescent="0.2">
      <c r="A46">
        <v>3136</v>
      </c>
      <c r="B46">
        <v>15</v>
      </c>
      <c r="C46" t="s">
        <v>86</v>
      </c>
      <c r="E46">
        <v>112</v>
      </c>
      <c r="F46">
        <v>0</v>
      </c>
      <c r="H46">
        <v>45</v>
      </c>
      <c r="I46">
        <f>COUNTIF(B:B,"=45")</f>
        <v>0</v>
      </c>
      <c r="J46">
        <v>200</v>
      </c>
      <c r="K46" s="12">
        <v>200</v>
      </c>
      <c r="L46" s="8">
        <v>0</v>
      </c>
      <c r="M46" s="6">
        <f t="shared" si="0"/>
        <v>0</v>
      </c>
    </row>
    <row r="47" spans="1:13" ht="13.5" thickBot="1" x14ac:dyDescent="0.25">
      <c r="A47">
        <v>3136</v>
      </c>
      <c r="B47">
        <v>15</v>
      </c>
      <c r="C47" t="s">
        <v>86</v>
      </c>
      <c r="E47">
        <v>112</v>
      </c>
      <c r="F47">
        <v>0</v>
      </c>
      <c r="H47">
        <v>46</v>
      </c>
      <c r="I47">
        <f>COUNTIF(B:B,"=46")</f>
        <v>0</v>
      </c>
      <c r="K47" s="9" t="s">
        <v>51</v>
      </c>
      <c r="L47" s="9">
        <v>0</v>
      </c>
    </row>
    <row r="48" spans="1:13" x14ac:dyDescent="0.2">
      <c r="A48">
        <v>3137</v>
      </c>
      <c r="B48">
        <v>16</v>
      </c>
      <c r="C48" t="s">
        <v>86</v>
      </c>
      <c r="E48">
        <v>112</v>
      </c>
      <c r="F48">
        <v>0</v>
      </c>
      <c r="H48">
        <v>47</v>
      </c>
      <c r="I48">
        <f>COUNTIF(B:B,"=47")</f>
        <v>0</v>
      </c>
      <c r="L48">
        <f>SUM(L21:L47)</f>
        <v>162</v>
      </c>
      <c r="M48" s="6">
        <f>SUM(M21:M47)</f>
        <v>99.999999999999972</v>
      </c>
    </row>
    <row r="49" spans="1:11" x14ac:dyDescent="0.2">
      <c r="A49">
        <v>3137</v>
      </c>
      <c r="B49">
        <v>16</v>
      </c>
      <c r="C49" t="s">
        <v>86</v>
      </c>
      <c r="E49">
        <v>112</v>
      </c>
      <c r="F49">
        <v>0</v>
      </c>
      <c r="H49">
        <v>48</v>
      </c>
      <c r="I49">
        <f>COUNTIF(B:B,"=48")</f>
        <v>0</v>
      </c>
    </row>
    <row r="50" spans="1:11" x14ac:dyDescent="0.2">
      <c r="A50">
        <v>3137</v>
      </c>
      <c r="B50">
        <v>16</v>
      </c>
      <c r="C50" t="s">
        <v>86</v>
      </c>
      <c r="E50">
        <v>112</v>
      </c>
      <c r="F50">
        <v>0</v>
      </c>
      <c r="H50">
        <v>49</v>
      </c>
      <c r="I50">
        <f>COUNTIF(B:B,"=49")</f>
        <v>0</v>
      </c>
    </row>
    <row r="51" spans="1:11" x14ac:dyDescent="0.2">
      <c r="A51">
        <v>3137</v>
      </c>
      <c r="B51">
        <v>16</v>
      </c>
      <c r="C51" t="s">
        <v>86</v>
      </c>
      <c r="E51">
        <v>112</v>
      </c>
      <c r="F51">
        <v>0</v>
      </c>
      <c r="H51">
        <v>50</v>
      </c>
      <c r="I51">
        <f>COUNTIF(B:B,"=50")</f>
        <v>0</v>
      </c>
    </row>
    <row r="52" spans="1:11" x14ac:dyDescent="0.2">
      <c r="A52">
        <v>3137</v>
      </c>
      <c r="B52">
        <v>16</v>
      </c>
      <c r="C52" t="s">
        <v>86</v>
      </c>
      <c r="E52">
        <v>112</v>
      </c>
      <c r="F52">
        <v>0</v>
      </c>
      <c r="H52">
        <v>51</v>
      </c>
      <c r="I52">
        <f>COUNTIF(B:B,"=51")</f>
        <v>0</v>
      </c>
      <c r="K52" t="s">
        <v>32</v>
      </c>
    </row>
    <row r="53" spans="1:11" x14ac:dyDescent="0.2">
      <c r="A53">
        <v>3137</v>
      </c>
      <c r="B53">
        <v>16</v>
      </c>
      <c r="C53" t="s">
        <v>86</v>
      </c>
      <c r="E53">
        <v>113</v>
      </c>
      <c r="F53">
        <v>0</v>
      </c>
      <c r="H53">
        <v>52</v>
      </c>
      <c r="I53">
        <f>COUNTIF(B:B,"=52")</f>
        <v>0</v>
      </c>
    </row>
    <row r="54" spans="1:11" x14ac:dyDescent="0.2">
      <c r="A54">
        <v>3138</v>
      </c>
      <c r="B54">
        <v>17</v>
      </c>
      <c r="C54" t="s">
        <v>86</v>
      </c>
      <c r="E54">
        <v>114</v>
      </c>
      <c r="F54">
        <v>19</v>
      </c>
      <c r="H54">
        <v>53</v>
      </c>
      <c r="I54">
        <f>COUNTIF(B:B,"=53")</f>
        <v>0</v>
      </c>
    </row>
    <row r="55" spans="1:11" x14ac:dyDescent="0.2">
      <c r="A55">
        <v>3138</v>
      </c>
      <c r="B55">
        <v>17</v>
      </c>
      <c r="C55" t="s">
        <v>86</v>
      </c>
      <c r="E55">
        <v>114</v>
      </c>
      <c r="F55">
        <v>0</v>
      </c>
      <c r="H55">
        <v>54</v>
      </c>
      <c r="I55">
        <f>COUNTIF(B:B,"=54")</f>
        <v>0</v>
      </c>
    </row>
    <row r="56" spans="1:11" x14ac:dyDescent="0.2">
      <c r="A56">
        <v>3138</v>
      </c>
      <c r="B56">
        <v>17</v>
      </c>
      <c r="C56" t="s">
        <v>86</v>
      </c>
      <c r="E56">
        <v>114</v>
      </c>
      <c r="F56">
        <v>0</v>
      </c>
      <c r="H56">
        <v>55</v>
      </c>
      <c r="I56">
        <f>COUNTIF(B:B,"=55")</f>
        <v>0</v>
      </c>
    </row>
    <row r="57" spans="1:11" x14ac:dyDescent="0.2">
      <c r="A57">
        <v>3139</v>
      </c>
      <c r="B57">
        <v>18</v>
      </c>
      <c r="C57" t="s">
        <v>86</v>
      </c>
      <c r="E57">
        <v>115</v>
      </c>
      <c r="F57">
        <v>0</v>
      </c>
      <c r="H57">
        <v>56</v>
      </c>
      <c r="I57">
        <f>COUNTIF(B:B,"=56")</f>
        <v>0</v>
      </c>
    </row>
    <row r="58" spans="1:11" x14ac:dyDescent="0.2">
      <c r="A58">
        <v>3140</v>
      </c>
      <c r="B58">
        <v>19</v>
      </c>
      <c r="C58" t="s">
        <v>86</v>
      </c>
      <c r="E58">
        <v>116</v>
      </c>
      <c r="F58">
        <v>0</v>
      </c>
      <c r="H58">
        <v>57</v>
      </c>
      <c r="I58">
        <f>COUNTIF(B:B,"=57")</f>
        <v>0</v>
      </c>
    </row>
    <row r="59" spans="1:11" x14ac:dyDescent="0.2">
      <c r="A59">
        <v>3140</v>
      </c>
      <c r="B59">
        <v>19</v>
      </c>
      <c r="C59" t="s">
        <v>86</v>
      </c>
      <c r="E59">
        <v>116</v>
      </c>
      <c r="F59">
        <v>0</v>
      </c>
      <c r="H59">
        <v>58</v>
      </c>
      <c r="I59">
        <f>COUNTIF(B:B,"=58")</f>
        <v>0</v>
      </c>
    </row>
    <row r="60" spans="1:11" x14ac:dyDescent="0.2">
      <c r="A60">
        <v>3140</v>
      </c>
      <c r="B60">
        <v>19</v>
      </c>
      <c r="C60" t="s">
        <v>86</v>
      </c>
      <c r="E60">
        <v>118</v>
      </c>
      <c r="F60">
        <v>0</v>
      </c>
      <c r="H60">
        <v>59</v>
      </c>
      <c r="I60">
        <f>COUNTIF(B:B,"=59")</f>
        <v>0</v>
      </c>
    </row>
    <row r="61" spans="1:11" x14ac:dyDescent="0.2">
      <c r="A61">
        <v>3140</v>
      </c>
      <c r="B61">
        <v>19</v>
      </c>
      <c r="C61" t="s">
        <v>86</v>
      </c>
      <c r="E61">
        <v>120</v>
      </c>
      <c r="F61">
        <v>0</v>
      </c>
      <c r="H61">
        <v>60</v>
      </c>
      <c r="I61">
        <f>COUNTIF(B:B,"=60")</f>
        <v>0</v>
      </c>
    </row>
    <row r="62" spans="1:11" x14ac:dyDescent="0.2">
      <c r="A62">
        <v>3140</v>
      </c>
      <c r="B62">
        <v>19</v>
      </c>
      <c r="C62" t="s">
        <v>86</v>
      </c>
      <c r="E62">
        <v>120</v>
      </c>
      <c r="F62">
        <v>0</v>
      </c>
      <c r="H62">
        <v>61</v>
      </c>
      <c r="I62">
        <f>COUNTIF(B:B,"=61")</f>
        <v>0</v>
      </c>
    </row>
    <row r="63" spans="1:11" x14ac:dyDescent="0.2">
      <c r="A63">
        <v>3140</v>
      </c>
      <c r="B63">
        <v>19</v>
      </c>
      <c r="C63" t="s">
        <v>86</v>
      </c>
      <c r="E63">
        <v>121</v>
      </c>
      <c r="F63">
        <v>0</v>
      </c>
      <c r="H63">
        <v>62</v>
      </c>
      <c r="I63">
        <f>COUNTIF(B:B,"=62")</f>
        <v>0</v>
      </c>
    </row>
    <row r="64" spans="1:11" x14ac:dyDescent="0.2">
      <c r="A64">
        <v>3140</v>
      </c>
      <c r="B64">
        <v>19</v>
      </c>
      <c r="C64" t="s">
        <v>86</v>
      </c>
      <c r="E64">
        <v>121</v>
      </c>
      <c r="F64">
        <v>0</v>
      </c>
      <c r="H64">
        <v>63</v>
      </c>
      <c r="I64">
        <f>COUNTIF(B:B,"=63")</f>
        <v>0</v>
      </c>
    </row>
    <row r="65" spans="1:9" x14ac:dyDescent="0.2">
      <c r="A65">
        <v>3140</v>
      </c>
      <c r="B65">
        <v>19</v>
      </c>
      <c r="C65" t="s">
        <v>86</v>
      </c>
      <c r="E65">
        <v>122</v>
      </c>
      <c r="F65">
        <v>0</v>
      </c>
      <c r="H65">
        <v>64</v>
      </c>
      <c r="I65">
        <f>COUNTIF(B:B,"=64")</f>
        <v>0</v>
      </c>
    </row>
    <row r="66" spans="1:9" x14ac:dyDescent="0.2">
      <c r="A66">
        <v>3140</v>
      </c>
      <c r="B66">
        <v>19</v>
      </c>
      <c r="C66" t="s">
        <v>86</v>
      </c>
      <c r="E66">
        <v>124</v>
      </c>
      <c r="F66">
        <v>0</v>
      </c>
      <c r="H66">
        <v>65</v>
      </c>
      <c r="I66">
        <f>COUNTIF(B:B,"=65")</f>
        <v>0</v>
      </c>
    </row>
    <row r="67" spans="1:9" x14ac:dyDescent="0.2">
      <c r="A67">
        <v>3140</v>
      </c>
      <c r="B67">
        <v>19</v>
      </c>
      <c r="C67" t="s">
        <v>86</v>
      </c>
      <c r="E67">
        <v>125</v>
      </c>
      <c r="F67">
        <v>0</v>
      </c>
      <c r="H67">
        <v>66</v>
      </c>
      <c r="I67">
        <f>COUNTIF(B:B,"=66")</f>
        <v>0</v>
      </c>
    </row>
    <row r="68" spans="1:9" x14ac:dyDescent="0.2">
      <c r="A68">
        <v>3140</v>
      </c>
      <c r="B68">
        <v>19</v>
      </c>
      <c r="C68" t="s">
        <v>86</v>
      </c>
      <c r="E68">
        <v>125</v>
      </c>
      <c r="F68">
        <v>0</v>
      </c>
      <c r="H68">
        <v>67</v>
      </c>
      <c r="I68">
        <f>COUNTIF(B:B,"=67")</f>
        <v>0</v>
      </c>
    </row>
    <row r="69" spans="1:9" x14ac:dyDescent="0.2">
      <c r="A69">
        <v>3140</v>
      </c>
      <c r="B69">
        <v>19</v>
      </c>
      <c r="C69" t="s">
        <v>86</v>
      </c>
      <c r="E69">
        <v>126</v>
      </c>
      <c r="F69">
        <v>0</v>
      </c>
      <c r="H69">
        <v>68</v>
      </c>
      <c r="I69">
        <f>COUNTIF(B:B,"=68")</f>
        <v>0</v>
      </c>
    </row>
    <row r="70" spans="1:9" x14ac:dyDescent="0.2">
      <c r="A70">
        <v>3140</v>
      </c>
      <c r="B70">
        <v>19</v>
      </c>
      <c r="C70" t="s">
        <v>86</v>
      </c>
      <c r="E70">
        <v>126</v>
      </c>
      <c r="F70">
        <v>0</v>
      </c>
      <c r="H70">
        <v>69</v>
      </c>
      <c r="I70">
        <f>COUNTIF(B:B,"=69")</f>
        <v>0</v>
      </c>
    </row>
    <row r="71" spans="1:9" x14ac:dyDescent="0.2">
      <c r="A71">
        <v>3140</v>
      </c>
      <c r="B71">
        <v>19</v>
      </c>
      <c r="C71" t="s">
        <v>86</v>
      </c>
      <c r="E71">
        <v>126</v>
      </c>
      <c r="F71">
        <v>0</v>
      </c>
      <c r="H71">
        <v>70</v>
      </c>
      <c r="I71">
        <f>COUNTIF(B:B,"=70")</f>
        <v>0</v>
      </c>
    </row>
    <row r="72" spans="1:9" x14ac:dyDescent="0.2">
      <c r="A72">
        <v>3140</v>
      </c>
      <c r="B72">
        <v>19</v>
      </c>
      <c r="C72" t="s">
        <v>86</v>
      </c>
      <c r="E72">
        <v>127</v>
      </c>
      <c r="F72">
        <v>0</v>
      </c>
      <c r="H72">
        <v>71</v>
      </c>
      <c r="I72">
        <f>COUNTIF(B:B,"=71")</f>
        <v>0</v>
      </c>
    </row>
    <row r="73" spans="1:9" x14ac:dyDescent="0.2">
      <c r="A73">
        <v>3140</v>
      </c>
      <c r="B73">
        <v>19</v>
      </c>
      <c r="C73" t="s">
        <v>86</v>
      </c>
      <c r="E73">
        <v>128</v>
      </c>
      <c r="F73">
        <v>0</v>
      </c>
      <c r="H73">
        <v>72</v>
      </c>
      <c r="I73">
        <f>COUNTIF(B:B,"=72")</f>
        <v>0</v>
      </c>
    </row>
    <row r="74" spans="1:9" x14ac:dyDescent="0.2">
      <c r="A74">
        <v>3140</v>
      </c>
      <c r="B74">
        <v>19</v>
      </c>
      <c r="C74" t="s">
        <v>86</v>
      </c>
      <c r="E74">
        <v>129</v>
      </c>
      <c r="F74">
        <v>0</v>
      </c>
      <c r="H74">
        <v>73</v>
      </c>
      <c r="I74">
        <f>COUNTIF(B:B,"=73")</f>
        <v>0</v>
      </c>
    </row>
    <row r="75" spans="1:9" x14ac:dyDescent="0.2">
      <c r="A75">
        <v>3140</v>
      </c>
      <c r="B75">
        <v>19</v>
      </c>
      <c r="C75" t="s">
        <v>86</v>
      </c>
      <c r="E75">
        <v>130</v>
      </c>
      <c r="F75">
        <v>0</v>
      </c>
      <c r="H75">
        <v>74</v>
      </c>
      <c r="I75">
        <f>COUNTIF(B:B,"=74")</f>
        <v>0</v>
      </c>
    </row>
    <row r="76" spans="1:9" x14ac:dyDescent="0.2">
      <c r="A76">
        <v>3140</v>
      </c>
      <c r="B76">
        <v>19</v>
      </c>
      <c r="C76" t="s">
        <v>86</v>
      </c>
      <c r="E76">
        <v>130</v>
      </c>
      <c r="F76">
        <v>0</v>
      </c>
      <c r="H76">
        <v>75</v>
      </c>
      <c r="I76">
        <f>COUNTIF(B:B,"=75")</f>
        <v>0</v>
      </c>
    </row>
    <row r="77" spans="1:9" x14ac:dyDescent="0.2">
      <c r="A77">
        <v>3140</v>
      </c>
      <c r="B77">
        <v>19</v>
      </c>
      <c r="C77" t="s">
        <v>86</v>
      </c>
      <c r="E77">
        <v>130</v>
      </c>
      <c r="F77">
        <v>0</v>
      </c>
      <c r="H77">
        <v>76</v>
      </c>
      <c r="I77">
        <f>COUNTIF(B:B,"=76")</f>
        <v>0</v>
      </c>
    </row>
    <row r="78" spans="1:9" x14ac:dyDescent="0.2">
      <c r="A78">
        <v>3141</v>
      </c>
      <c r="B78">
        <v>20</v>
      </c>
      <c r="C78" t="s">
        <v>86</v>
      </c>
      <c r="E78">
        <v>130</v>
      </c>
      <c r="F78">
        <v>0</v>
      </c>
      <c r="H78">
        <v>77</v>
      </c>
      <c r="I78">
        <f>COUNTIF(B:B,"=77")</f>
        <v>0</v>
      </c>
    </row>
    <row r="79" spans="1:9" x14ac:dyDescent="0.2">
      <c r="A79">
        <v>3141</v>
      </c>
      <c r="B79">
        <v>20</v>
      </c>
      <c r="C79" t="s">
        <v>86</v>
      </c>
      <c r="E79">
        <v>131</v>
      </c>
      <c r="F79">
        <v>0</v>
      </c>
      <c r="H79">
        <v>78</v>
      </c>
      <c r="I79">
        <f>COUNTIF(B:B,"=78")</f>
        <v>0</v>
      </c>
    </row>
    <row r="80" spans="1:9" x14ac:dyDescent="0.2">
      <c r="A80">
        <v>3141</v>
      </c>
      <c r="B80">
        <v>20</v>
      </c>
      <c r="C80" t="s">
        <v>86</v>
      </c>
      <c r="E80">
        <v>131</v>
      </c>
      <c r="F80">
        <v>15</v>
      </c>
      <c r="H80">
        <v>79</v>
      </c>
      <c r="I80">
        <f>COUNTIF(B:B,"=79")</f>
        <v>0</v>
      </c>
    </row>
    <row r="81" spans="1:9" x14ac:dyDescent="0.2">
      <c r="A81">
        <v>3141</v>
      </c>
      <c r="B81">
        <v>20</v>
      </c>
      <c r="C81" t="s">
        <v>86</v>
      </c>
      <c r="E81">
        <v>131</v>
      </c>
      <c r="F81">
        <v>0</v>
      </c>
      <c r="H81">
        <v>80</v>
      </c>
      <c r="I81">
        <f>COUNTIF(B:B,"=80")</f>
        <v>0</v>
      </c>
    </row>
    <row r="82" spans="1:9" x14ac:dyDescent="0.2">
      <c r="A82">
        <v>3141</v>
      </c>
      <c r="B82">
        <v>20</v>
      </c>
      <c r="C82" t="s">
        <v>86</v>
      </c>
      <c r="E82">
        <v>132</v>
      </c>
      <c r="F82">
        <v>0</v>
      </c>
      <c r="H82">
        <v>81</v>
      </c>
      <c r="I82">
        <f>COUNTIF(B:B,"=81")</f>
        <v>0</v>
      </c>
    </row>
    <row r="83" spans="1:9" x14ac:dyDescent="0.2">
      <c r="A83">
        <v>3141</v>
      </c>
      <c r="B83">
        <v>20</v>
      </c>
      <c r="C83" t="s">
        <v>86</v>
      </c>
      <c r="E83">
        <v>132</v>
      </c>
      <c r="F83">
        <v>0</v>
      </c>
      <c r="H83">
        <v>82</v>
      </c>
      <c r="I83">
        <f>COUNTIF(B:B,"=82")</f>
        <v>0</v>
      </c>
    </row>
    <row r="84" spans="1:9" x14ac:dyDescent="0.2">
      <c r="A84">
        <v>3141</v>
      </c>
      <c r="B84">
        <v>20</v>
      </c>
      <c r="C84" t="s">
        <v>86</v>
      </c>
      <c r="E84">
        <v>132</v>
      </c>
      <c r="F84">
        <v>0</v>
      </c>
      <c r="H84">
        <v>83</v>
      </c>
      <c r="I84">
        <f>COUNTIF(B:B,"=83")</f>
        <v>0</v>
      </c>
    </row>
    <row r="85" spans="1:9" x14ac:dyDescent="0.2">
      <c r="A85">
        <v>3141</v>
      </c>
      <c r="B85">
        <v>20</v>
      </c>
      <c r="C85" t="s">
        <v>86</v>
      </c>
      <c r="E85">
        <v>132</v>
      </c>
      <c r="F85">
        <v>0</v>
      </c>
      <c r="H85">
        <v>84</v>
      </c>
      <c r="I85">
        <f>COUNTIF(B:B,"=84")</f>
        <v>0</v>
      </c>
    </row>
    <row r="86" spans="1:9" x14ac:dyDescent="0.2">
      <c r="A86">
        <v>3141</v>
      </c>
      <c r="B86">
        <v>20</v>
      </c>
      <c r="C86" t="s">
        <v>86</v>
      </c>
      <c r="E86">
        <v>133</v>
      </c>
      <c r="F86">
        <v>0</v>
      </c>
      <c r="H86">
        <v>85</v>
      </c>
      <c r="I86">
        <f>COUNTIF(B:B,"=85")</f>
        <v>0</v>
      </c>
    </row>
    <row r="87" spans="1:9" x14ac:dyDescent="0.2">
      <c r="A87">
        <v>3142</v>
      </c>
      <c r="B87">
        <v>22</v>
      </c>
      <c r="C87" t="s">
        <v>86</v>
      </c>
      <c r="E87">
        <v>133</v>
      </c>
      <c r="F87">
        <v>0</v>
      </c>
      <c r="H87">
        <v>86</v>
      </c>
      <c r="I87">
        <f>COUNTIF(B:B,"=86")</f>
        <v>0</v>
      </c>
    </row>
    <row r="88" spans="1:9" x14ac:dyDescent="0.2">
      <c r="A88">
        <v>3142</v>
      </c>
      <c r="B88">
        <v>22</v>
      </c>
      <c r="C88" t="s">
        <v>86</v>
      </c>
      <c r="E88">
        <v>133</v>
      </c>
      <c r="F88">
        <v>0</v>
      </c>
      <c r="H88">
        <v>87</v>
      </c>
      <c r="I88">
        <f>COUNTIF(B:B,"=87")</f>
        <v>0</v>
      </c>
    </row>
    <row r="89" spans="1:9" x14ac:dyDescent="0.2">
      <c r="A89">
        <v>3142</v>
      </c>
      <c r="B89">
        <v>22</v>
      </c>
      <c r="C89" t="s">
        <v>86</v>
      </c>
      <c r="E89">
        <v>134</v>
      </c>
      <c r="F89">
        <v>0</v>
      </c>
      <c r="H89">
        <v>88</v>
      </c>
      <c r="I89">
        <f>COUNTIF(B:B,"=88")</f>
        <v>0</v>
      </c>
    </row>
    <row r="90" spans="1:9" x14ac:dyDescent="0.2">
      <c r="A90">
        <v>3143</v>
      </c>
      <c r="B90">
        <v>23</v>
      </c>
      <c r="C90" t="s">
        <v>86</v>
      </c>
      <c r="E90">
        <v>134</v>
      </c>
      <c r="F90">
        <v>0</v>
      </c>
      <c r="H90">
        <v>89</v>
      </c>
      <c r="I90">
        <f>COUNTIF(B:B,"=89")</f>
        <v>0</v>
      </c>
    </row>
    <row r="91" spans="1:9" x14ac:dyDescent="0.2">
      <c r="A91">
        <v>3143</v>
      </c>
      <c r="B91">
        <v>23</v>
      </c>
      <c r="C91" t="s">
        <v>86</v>
      </c>
      <c r="E91">
        <v>135</v>
      </c>
      <c r="F91">
        <v>19</v>
      </c>
      <c r="H91">
        <v>90</v>
      </c>
      <c r="I91">
        <f>COUNTIF(B:B,"=90")</f>
        <v>0</v>
      </c>
    </row>
    <row r="92" spans="1:9" x14ac:dyDescent="0.2">
      <c r="A92">
        <v>3143</v>
      </c>
      <c r="B92">
        <v>23</v>
      </c>
      <c r="C92" t="s">
        <v>86</v>
      </c>
      <c r="E92">
        <v>135</v>
      </c>
      <c r="F92">
        <v>16</v>
      </c>
      <c r="H92">
        <v>91</v>
      </c>
      <c r="I92">
        <f>COUNTIF(B:B,"=91")</f>
        <v>0</v>
      </c>
    </row>
    <row r="93" spans="1:9" x14ac:dyDescent="0.2">
      <c r="A93">
        <v>3143</v>
      </c>
      <c r="B93">
        <v>23</v>
      </c>
      <c r="C93" t="s">
        <v>86</v>
      </c>
      <c r="E93">
        <v>135</v>
      </c>
      <c r="F93">
        <v>0</v>
      </c>
      <c r="H93">
        <v>92</v>
      </c>
      <c r="I93">
        <f>COUNTIF(B:B,"=92")</f>
        <v>0</v>
      </c>
    </row>
    <row r="94" spans="1:9" x14ac:dyDescent="0.2">
      <c r="A94">
        <v>3143</v>
      </c>
      <c r="B94">
        <v>23</v>
      </c>
      <c r="C94" t="s">
        <v>86</v>
      </c>
      <c r="E94">
        <v>135</v>
      </c>
      <c r="F94">
        <v>0</v>
      </c>
      <c r="H94">
        <v>93</v>
      </c>
      <c r="I94">
        <f>COUNTIF(B:B,"=93")</f>
        <v>0</v>
      </c>
    </row>
    <row r="95" spans="1:9" x14ac:dyDescent="0.2">
      <c r="A95">
        <v>3143</v>
      </c>
      <c r="B95">
        <v>23</v>
      </c>
      <c r="C95" t="s">
        <v>86</v>
      </c>
      <c r="E95">
        <v>135</v>
      </c>
      <c r="F95">
        <v>0</v>
      </c>
      <c r="H95">
        <v>94</v>
      </c>
      <c r="I95">
        <f>COUNTIF(B:B,"=94")</f>
        <v>0</v>
      </c>
    </row>
    <row r="96" spans="1:9" x14ac:dyDescent="0.2">
      <c r="A96">
        <v>3150</v>
      </c>
      <c r="B96">
        <v>24</v>
      </c>
      <c r="C96" t="s">
        <v>86</v>
      </c>
      <c r="E96">
        <v>135</v>
      </c>
      <c r="F96">
        <v>0</v>
      </c>
      <c r="H96">
        <v>95</v>
      </c>
      <c r="I96">
        <f>COUNTIF(B:B,"=95")</f>
        <v>0</v>
      </c>
    </row>
    <row r="97" spans="1:9" x14ac:dyDescent="0.2">
      <c r="A97">
        <v>3150</v>
      </c>
      <c r="B97">
        <v>24</v>
      </c>
      <c r="C97" t="s">
        <v>86</v>
      </c>
      <c r="E97">
        <v>135</v>
      </c>
      <c r="F97">
        <v>0</v>
      </c>
      <c r="H97">
        <v>96</v>
      </c>
      <c r="I97">
        <f>COUNTIF(B:B,"=96")</f>
        <v>0</v>
      </c>
    </row>
    <row r="98" spans="1:9" x14ac:dyDescent="0.2">
      <c r="A98">
        <v>3150</v>
      </c>
      <c r="B98">
        <v>24</v>
      </c>
      <c r="C98" t="s">
        <v>86</v>
      </c>
      <c r="E98">
        <v>135</v>
      </c>
      <c r="F98">
        <v>0</v>
      </c>
    </row>
    <row r="99" spans="1:9" x14ac:dyDescent="0.2">
      <c r="A99">
        <v>3150</v>
      </c>
      <c r="B99">
        <v>24</v>
      </c>
      <c r="C99" t="s">
        <v>86</v>
      </c>
      <c r="E99">
        <v>135</v>
      </c>
      <c r="F99">
        <v>0</v>
      </c>
    </row>
    <row r="100" spans="1:9" x14ac:dyDescent="0.2">
      <c r="A100">
        <v>3150</v>
      </c>
      <c r="B100">
        <v>24</v>
      </c>
      <c r="C100" t="s">
        <v>86</v>
      </c>
      <c r="E100">
        <v>136</v>
      </c>
      <c r="F100">
        <v>17</v>
      </c>
    </row>
    <row r="101" spans="1:9" x14ac:dyDescent="0.2">
      <c r="A101">
        <v>3150</v>
      </c>
      <c r="B101">
        <v>24</v>
      </c>
      <c r="C101" t="s">
        <v>86</v>
      </c>
      <c r="E101">
        <v>136</v>
      </c>
      <c r="F101">
        <v>0</v>
      </c>
    </row>
    <row r="102" spans="1:9" x14ac:dyDescent="0.2">
      <c r="A102">
        <v>3150</v>
      </c>
      <c r="B102">
        <v>24</v>
      </c>
      <c r="C102" t="s">
        <v>86</v>
      </c>
      <c r="E102">
        <v>136</v>
      </c>
      <c r="F102">
        <v>0</v>
      </c>
    </row>
    <row r="103" spans="1:9" x14ac:dyDescent="0.2">
      <c r="A103">
        <v>3150</v>
      </c>
      <c r="B103">
        <v>24</v>
      </c>
      <c r="C103" t="s">
        <v>86</v>
      </c>
      <c r="E103">
        <v>136</v>
      </c>
      <c r="F103">
        <v>0</v>
      </c>
    </row>
    <row r="104" spans="1:9" x14ac:dyDescent="0.2">
      <c r="A104">
        <v>3150</v>
      </c>
      <c r="B104">
        <v>24</v>
      </c>
      <c r="C104" t="s">
        <v>86</v>
      </c>
      <c r="E104">
        <v>136</v>
      </c>
      <c r="F104">
        <v>0</v>
      </c>
    </row>
    <row r="105" spans="1:9" x14ac:dyDescent="0.2">
      <c r="A105">
        <v>3150</v>
      </c>
      <c r="B105">
        <v>24</v>
      </c>
      <c r="C105" t="s">
        <v>86</v>
      </c>
      <c r="E105">
        <v>136</v>
      </c>
      <c r="F105">
        <v>0</v>
      </c>
    </row>
    <row r="106" spans="1:9" x14ac:dyDescent="0.2">
      <c r="A106">
        <v>3150</v>
      </c>
      <c r="B106">
        <v>24</v>
      </c>
      <c r="C106" t="s">
        <v>86</v>
      </c>
      <c r="E106">
        <v>136</v>
      </c>
      <c r="F106">
        <v>0</v>
      </c>
    </row>
    <row r="107" spans="1:9" x14ac:dyDescent="0.2">
      <c r="A107">
        <v>3151</v>
      </c>
      <c r="B107">
        <v>25</v>
      </c>
      <c r="C107" t="s">
        <v>86</v>
      </c>
      <c r="E107">
        <v>136</v>
      </c>
      <c r="F107">
        <v>0</v>
      </c>
    </row>
    <row r="108" spans="1:9" x14ac:dyDescent="0.2">
      <c r="A108">
        <v>3152</v>
      </c>
      <c r="B108">
        <v>26</v>
      </c>
      <c r="C108" t="s">
        <v>86</v>
      </c>
      <c r="E108">
        <v>136</v>
      </c>
      <c r="F108">
        <v>0</v>
      </c>
    </row>
    <row r="109" spans="1:9" x14ac:dyDescent="0.2">
      <c r="A109">
        <v>3152</v>
      </c>
      <c r="B109">
        <v>26</v>
      </c>
      <c r="C109" t="s">
        <v>86</v>
      </c>
      <c r="E109">
        <v>136</v>
      </c>
      <c r="F109">
        <v>0</v>
      </c>
    </row>
    <row r="110" spans="1:9" x14ac:dyDescent="0.2">
      <c r="A110">
        <v>3152</v>
      </c>
      <c r="B110">
        <v>26</v>
      </c>
      <c r="C110" t="s">
        <v>86</v>
      </c>
      <c r="E110">
        <v>137</v>
      </c>
      <c r="F110">
        <v>0</v>
      </c>
    </row>
    <row r="111" spans="1:9" x14ac:dyDescent="0.2">
      <c r="A111">
        <v>3152</v>
      </c>
      <c r="B111">
        <v>26</v>
      </c>
      <c r="C111" t="s">
        <v>86</v>
      </c>
      <c r="E111">
        <v>138</v>
      </c>
      <c r="F111">
        <v>0</v>
      </c>
    </row>
    <row r="112" spans="1:9" x14ac:dyDescent="0.2">
      <c r="A112">
        <v>3152</v>
      </c>
      <c r="B112">
        <v>26</v>
      </c>
      <c r="C112" t="s">
        <v>86</v>
      </c>
      <c r="E112">
        <v>138</v>
      </c>
      <c r="F112">
        <v>0</v>
      </c>
    </row>
    <row r="113" spans="1:6" x14ac:dyDescent="0.2">
      <c r="A113">
        <v>3152</v>
      </c>
      <c r="B113">
        <v>26</v>
      </c>
      <c r="C113" t="s">
        <v>86</v>
      </c>
      <c r="E113">
        <v>138</v>
      </c>
      <c r="F113">
        <v>0</v>
      </c>
    </row>
    <row r="114" spans="1:6" x14ac:dyDescent="0.2">
      <c r="A114">
        <v>3152</v>
      </c>
      <c r="B114">
        <v>26</v>
      </c>
      <c r="C114" t="s">
        <v>86</v>
      </c>
      <c r="E114">
        <v>138</v>
      </c>
      <c r="F114">
        <v>0</v>
      </c>
    </row>
    <row r="115" spans="1:6" x14ac:dyDescent="0.2">
      <c r="A115">
        <v>3152</v>
      </c>
      <c r="B115">
        <v>26</v>
      </c>
      <c r="C115" t="s">
        <v>86</v>
      </c>
      <c r="E115">
        <v>138</v>
      </c>
      <c r="F115">
        <v>0</v>
      </c>
    </row>
    <row r="116" spans="1:6" x14ac:dyDescent="0.2">
      <c r="A116">
        <v>3152</v>
      </c>
      <c r="B116">
        <v>26</v>
      </c>
      <c r="C116" t="s">
        <v>86</v>
      </c>
      <c r="E116">
        <v>139</v>
      </c>
      <c r="F116">
        <v>0</v>
      </c>
    </row>
    <row r="117" spans="1:6" x14ac:dyDescent="0.2">
      <c r="A117">
        <v>3152</v>
      </c>
      <c r="B117">
        <v>26</v>
      </c>
      <c r="C117" t="s">
        <v>86</v>
      </c>
      <c r="E117">
        <v>139</v>
      </c>
      <c r="F117">
        <v>0</v>
      </c>
    </row>
    <row r="118" spans="1:6" x14ac:dyDescent="0.2">
      <c r="A118">
        <v>3152</v>
      </c>
      <c r="B118">
        <v>26</v>
      </c>
      <c r="C118" t="s">
        <v>86</v>
      </c>
      <c r="E118">
        <v>139</v>
      </c>
      <c r="F118">
        <v>0</v>
      </c>
    </row>
    <row r="119" spans="1:6" x14ac:dyDescent="0.2">
      <c r="A119">
        <v>3152</v>
      </c>
      <c r="B119">
        <v>26</v>
      </c>
      <c r="C119" t="s">
        <v>86</v>
      </c>
      <c r="E119">
        <v>140</v>
      </c>
      <c r="F119">
        <v>0</v>
      </c>
    </row>
    <row r="120" spans="1:6" x14ac:dyDescent="0.2">
      <c r="A120">
        <v>3152</v>
      </c>
      <c r="B120">
        <v>26</v>
      </c>
      <c r="C120" t="s">
        <v>86</v>
      </c>
      <c r="E120">
        <v>141</v>
      </c>
      <c r="F120">
        <v>20</v>
      </c>
    </row>
    <row r="121" spans="1:6" x14ac:dyDescent="0.2">
      <c r="A121">
        <v>3152</v>
      </c>
      <c r="B121">
        <v>26</v>
      </c>
      <c r="C121" t="s">
        <v>86</v>
      </c>
      <c r="E121">
        <v>141</v>
      </c>
      <c r="F121">
        <v>0</v>
      </c>
    </row>
    <row r="122" spans="1:6" x14ac:dyDescent="0.2">
      <c r="A122">
        <v>3152</v>
      </c>
      <c r="B122">
        <v>26</v>
      </c>
      <c r="C122" t="s">
        <v>86</v>
      </c>
      <c r="E122">
        <v>141</v>
      </c>
      <c r="F122">
        <v>0</v>
      </c>
    </row>
    <row r="123" spans="1:6" x14ac:dyDescent="0.2">
      <c r="A123">
        <v>3152</v>
      </c>
      <c r="B123">
        <v>26</v>
      </c>
      <c r="C123" t="s">
        <v>86</v>
      </c>
      <c r="E123">
        <v>141</v>
      </c>
      <c r="F123">
        <v>0</v>
      </c>
    </row>
    <row r="124" spans="1:6" x14ac:dyDescent="0.2">
      <c r="A124">
        <v>3152</v>
      </c>
      <c r="B124">
        <v>26</v>
      </c>
      <c r="C124" t="s">
        <v>86</v>
      </c>
      <c r="E124">
        <v>141</v>
      </c>
      <c r="F124">
        <v>0</v>
      </c>
    </row>
    <row r="125" spans="1:6" x14ac:dyDescent="0.2">
      <c r="A125">
        <v>3152</v>
      </c>
      <c r="B125">
        <v>26</v>
      </c>
      <c r="C125" t="s">
        <v>86</v>
      </c>
      <c r="E125">
        <v>141</v>
      </c>
      <c r="F125">
        <v>0</v>
      </c>
    </row>
    <row r="126" spans="1:6" x14ac:dyDescent="0.2">
      <c r="A126">
        <v>3152</v>
      </c>
      <c r="B126">
        <v>26</v>
      </c>
      <c r="C126" t="s">
        <v>86</v>
      </c>
      <c r="E126">
        <v>142</v>
      </c>
      <c r="F126">
        <v>0</v>
      </c>
    </row>
    <row r="127" spans="1:6" x14ac:dyDescent="0.2">
      <c r="A127">
        <v>3152</v>
      </c>
      <c r="B127">
        <v>26</v>
      </c>
      <c r="C127" t="s">
        <v>86</v>
      </c>
      <c r="E127">
        <v>142</v>
      </c>
      <c r="F127">
        <v>0</v>
      </c>
    </row>
    <row r="128" spans="1:6" x14ac:dyDescent="0.2">
      <c r="A128">
        <v>3152</v>
      </c>
      <c r="B128">
        <v>26</v>
      </c>
      <c r="C128" t="s">
        <v>86</v>
      </c>
      <c r="E128">
        <v>142</v>
      </c>
      <c r="F128">
        <v>0</v>
      </c>
    </row>
    <row r="129" spans="1:6" x14ac:dyDescent="0.2">
      <c r="A129">
        <v>3152</v>
      </c>
      <c r="B129">
        <v>26</v>
      </c>
      <c r="C129" t="s">
        <v>86</v>
      </c>
      <c r="E129">
        <v>143</v>
      </c>
      <c r="F129">
        <v>0</v>
      </c>
    </row>
    <row r="130" spans="1:6" x14ac:dyDescent="0.2">
      <c r="A130">
        <v>3152</v>
      </c>
      <c r="B130">
        <v>26</v>
      </c>
      <c r="C130" t="s">
        <v>86</v>
      </c>
      <c r="E130">
        <v>143</v>
      </c>
      <c r="F130">
        <v>0</v>
      </c>
    </row>
    <row r="131" spans="1:6" x14ac:dyDescent="0.2">
      <c r="A131">
        <v>3152</v>
      </c>
      <c r="B131">
        <v>26</v>
      </c>
      <c r="C131" t="s">
        <v>86</v>
      </c>
      <c r="E131">
        <v>143</v>
      </c>
      <c r="F131">
        <v>0</v>
      </c>
    </row>
    <row r="132" spans="1:6" x14ac:dyDescent="0.2">
      <c r="A132">
        <v>3152</v>
      </c>
      <c r="B132">
        <v>26</v>
      </c>
      <c r="C132" t="s">
        <v>86</v>
      </c>
      <c r="E132">
        <v>143</v>
      </c>
      <c r="F132">
        <v>0</v>
      </c>
    </row>
    <row r="133" spans="1:6" x14ac:dyDescent="0.2">
      <c r="A133">
        <v>3152</v>
      </c>
      <c r="B133">
        <v>26</v>
      </c>
      <c r="C133" t="s">
        <v>86</v>
      </c>
      <c r="E133">
        <v>144</v>
      </c>
      <c r="F133">
        <v>0</v>
      </c>
    </row>
    <row r="134" spans="1:6" x14ac:dyDescent="0.2">
      <c r="A134">
        <v>3152</v>
      </c>
      <c r="B134">
        <v>26</v>
      </c>
      <c r="C134" t="s">
        <v>86</v>
      </c>
      <c r="E134">
        <v>144</v>
      </c>
      <c r="F134">
        <v>0</v>
      </c>
    </row>
    <row r="135" spans="1:6" x14ac:dyDescent="0.2">
      <c r="A135">
        <v>3152</v>
      </c>
      <c r="B135">
        <v>26</v>
      </c>
      <c r="C135" t="s">
        <v>86</v>
      </c>
      <c r="E135">
        <v>144</v>
      </c>
      <c r="F135">
        <v>0</v>
      </c>
    </row>
    <row r="136" spans="1:6" x14ac:dyDescent="0.2">
      <c r="A136">
        <v>3152</v>
      </c>
      <c r="B136">
        <v>26</v>
      </c>
      <c r="C136" t="s">
        <v>86</v>
      </c>
      <c r="E136">
        <v>145</v>
      </c>
      <c r="F136">
        <v>20</v>
      </c>
    </row>
    <row r="137" spans="1:6" x14ac:dyDescent="0.2">
      <c r="A137">
        <v>3152</v>
      </c>
      <c r="B137">
        <v>26</v>
      </c>
      <c r="C137" t="s">
        <v>86</v>
      </c>
      <c r="E137">
        <v>145</v>
      </c>
      <c r="F137">
        <v>0</v>
      </c>
    </row>
    <row r="138" spans="1:6" x14ac:dyDescent="0.2">
      <c r="A138">
        <v>3152</v>
      </c>
      <c r="B138">
        <v>26</v>
      </c>
      <c r="C138" t="s">
        <v>86</v>
      </c>
      <c r="E138">
        <v>145</v>
      </c>
      <c r="F138">
        <v>0</v>
      </c>
    </row>
    <row r="139" spans="1:6" x14ac:dyDescent="0.2">
      <c r="A139">
        <v>3152</v>
      </c>
      <c r="B139">
        <v>26</v>
      </c>
      <c r="C139" t="s">
        <v>86</v>
      </c>
      <c r="E139">
        <v>146</v>
      </c>
      <c r="F139">
        <v>0</v>
      </c>
    </row>
    <row r="140" spans="1:6" x14ac:dyDescent="0.2">
      <c r="A140">
        <v>3153</v>
      </c>
      <c r="B140">
        <v>27</v>
      </c>
      <c r="C140" t="s">
        <v>86</v>
      </c>
      <c r="E140">
        <v>146</v>
      </c>
      <c r="F140">
        <v>0</v>
      </c>
    </row>
    <row r="141" spans="1:6" x14ac:dyDescent="0.2">
      <c r="A141">
        <v>3155</v>
      </c>
      <c r="B141">
        <v>28</v>
      </c>
      <c r="C141" t="s">
        <v>86</v>
      </c>
      <c r="E141">
        <v>147</v>
      </c>
      <c r="F141">
        <v>0</v>
      </c>
    </row>
    <row r="142" spans="1:6" x14ac:dyDescent="0.2">
      <c r="A142">
        <v>3155</v>
      </c>
      <c r="B142">
        <v>28</v>
      </c>
      <c r="C142" t="s">
        <v>86</v>
      </c>
      <c r="E142">
        <v>147</v>
      </c>
      <c r="F142">
        <v>0</v>
      </c>
    </row>
    <row r="143" spans="1:6" x14ac:dyDescent="0.2">
      <c r="A143">
        <v>3155</v>
      </c>
      <c r="B143">
        <v>28</v>
      </c>
      <c r="C143" t="s">
        <v>86</v>
      </c>
      <c r="E143">
        <v>148</v>
      </c>
      <c r="F143">
        <v>0</v>
      </c>
    </row>
    <row r="144" spans="1:6" x14ac:dyDescent="0.2">
      <c r="A144">
        <v>3156</v>
      </c>
      <c r="B144">
        <v>29</v>
      </c>
      <c r="C144" t="s">
        <v>86</v>
      </c>
      <c r="E144">
        <v>148</v>
      </c>
      <c r="F144">
        <v>0</v>
      </c>
    </row>
    <row r="145" spans="1:6" x14ac:dyDescent="0.2">
      <c r="A145">
        <v>3156</v>
      </c>
      <c r="B145">
        <v>29</v>
      </c>
      <c r="C145" t="s">
        <v>86</v>
      </c>
      <c r="E145">
        <v>148</v>
      </c>
      <c r="F145">
        <v>0</v>
      </c>
    </row>
    <row r="146" spans="1:6" x14ac:dyDescent="0.2">
      <c r="A146">
        <v>3156</v>
      </c>
      <c r="B146">
        <v>29</v>
      </c>
      <c r="C146" t="s">
        <v>86</v>
      </c>
      <c r="E146">
        <v>149</v>
      </c>
      <c r="F146">
        <v>0</v>
      </c>
    </row>
    <row r="147" spans="1:6" x14ac:dyDescent="0.2">
      <c r="A147">
        <v>3157</v>
      </c>
      <c r="B147">
        <v>30</v>
      </c>
      <c r="C147" t="s">
        <v>86</v>
      </c>
      <c r="E147">
        <v>150</v>
      </c>
      <c r="F147">
        <v>23</v>
      </c>
    </row>
    <row r="148" spans="1:6" x14ac:dyDescent="0.2">
      <c r="A148">
        <v>3157</v>
      </c>
      <c r="B148">
        <v>30</v>
      </c>
      <c r="C148" t="s">
        <v>86</v>
      </c>
      <c r="E148">
        <v>150</v>
      </c>
      <c r="F148">
        <v>0</v>
      </c>
    </row>
    <row r="149" spans="1:6" x14ac:dyDescent="0.2">
      <c r="A149">
        <v>3157</v>
      </c>
      <c r="B149">
        <v>30</v>
      </c>
      <c r="C149" t="s">
        <v>86</v>
      </c>
      <c r="E149">
        <v>150</v>
      </c>
      <c r="F149">
        <v>0</v>
      </c>
    </row>
    <row r="150" spans="1:6" x14ac:dyDescent="0.2">
      <c r="A150">
        <v>3157</v>
      </c>
      <c r="B150">
        <v>30</v>
      </c>
      <c r="C150" t="s">
        <v>86</v>
      </c>
      <c r="E150">
        <v>150</v>
      </c>
      <c r="F150">
        <v>0</v>
      </c>
    </row>
    <row r="151" spans="1:6" x14ac:dyDescent="0.2">
      <c r="A151">
        <v>3157</v>
      </c>
      <c r="B151">
        <v>30</v>
      </c>
      <c r="C151" t="s">
        <v>86</v>
      </c>
      <c r="E151">
        <v>150</v>
      </c>
      <c r="F151">
        <v>0</v>
      </c>
    </row>
    <row r="152" spans="1:6" x14ac:dyDescent="0.2">
      <c r="A152">
        <v>3157</v>
      </c>
      <c r="B152">
        <v>30</v>
      </c>
      <c r="C152" t="s">
        <v>86</v>
      </c>
      <c r="E152">
        <v>150</v>
      </c>
      <c r="F152">
        <v>0</v>
      </c>
    </row>
    <row r="153" spans="1:6" x14ac:dyDescent="0.2">
      <c r="A153">
        <v>3157</v>
      </c>
      <c r="B153">
        <v>30</v>
      </c>
      <c r="C153" t="s">
        <v>86</v>
      </c>
      <c r="E153">
        <v>151</v>
      </c>
      <c r="F153">
        <v>0</v>
      </c>
    </row>
    <row r="154" spans="1:6" x14ac:dyDescent="0.2">
      <c r="A154">
        <v>3157</v>
      </c>
      <c r="B154">
        <v>30</v>
      </c>
      <c r="C154" t="s">
        <v>86</v>
      </c>
      <c r="E154">
        <v>151</v>
      </c>
      <c r="F154">
        <v>0</v>
      </c>
    </row>
    <row r="155" spans="1:6" x14ac:dyDescent="0.2">
      <c r="A155">
        <v>3157</v>
      </c>
      <c r="B155">
        <v>30</v>
      </c>
      <c r="C155" t="s">
        <v>86</v>
      </c>
      <c r="E155">
        <v>151</v>
      </c>
      <c r="F155">
        <v>0</v>
      </c>
    </row>
    <row r="156" spans="1:6" x14ac:dyDescent="0.2">
      <c r="A156">
        <v>3157</v>
      </c>
      <c r="B156">
        <v>30</v>
      </c>
      <c r="C156" t="s">
        <v>86</v>
      </c>
      <c r="E156">
        <v>151</v>
      </c>
      <c r="F156">
        <v>0</v>
      </c>
    </row>
    <row r="157" spans="1:6" x14ac:dyDescent="0.2">
      <c r="A157">
        <v>3157</v>
      </c>
      <c r="B157">
        <v>30</v>
      </c>
      <c r="C157" t="s">
        <v>86</v>
      </c>
      <c r="E157">
        <v>154</v>
      </c>
      <c r="F157">
        <v>0</v>
      </c>
    </row>
    <row r="158" spans="1:6" x14ac:dyDescent="0.2">
      <c r="A158">
        <v>3157</v>
      </c>
      <c r="B158">
        <v>30</v>
      </c>
      <c r="C158" t="s">
        <v>86</v>
      </c>
      <c r="E158">
        <v>156</v>
      </c>
      <c r="F158">
        <v>0</v>
      </c>
    </row>
    <row r="159" spans="1:6" x14ac:dyDescent="0.2">
      <c r="A159">
        <v>3157</v>
      </c>
      <c r="B159">
        <v>30</v>
      </c>
      <c r="C159" t="s">
        <v>86</v>
      </c>
      <c r="E159">
        <v>157</v>
      </c>
      <c r="F159">
        <v>0</v>
      </c>
    </row>
    <row r="160" spans="1:6" x14ac:dyDescent="0.2">
      <c r="A160">
        <v>3158</v>
      </c>
      <c r="B160">
        <v>31</v>
      </c>
      <c r="C160" t="s">
        <v>86</v>
      </c>
      <c r="E160">
        <v>161</v>
      </c>
      <c r="F160">
        <v>0</v>
      </c>
    </row>
    <row r="161" spans="1:6" x14ac:dyDescent="0.2">
      <c r="A161">
        <v>3158</v>
      </c>
      <c r="B161">
        <v>31</v>
      </c>
      <c r="C161" t="s">
        <v>86</v>
      </c>
      <c r="E161">
        <v>166</v>
      </c>
      <c r="F161">
        <v>0</v>
      </c>
    </row>
    <row r="162" spans="1:6" x14ac:dyDescent="0.2">
      <c r="A162">
        <v>3158</v>
      </c>
      <c r="B162">
        <v>31</v>
      </c>
      <c r="C162" t="s">
        <v>86</v>
      </c>
      <c r="E162">
        <v>182</v>
      </c>
      <c r="F162">
        <v>0</v>
      </c>
    </row>
    <row r="163" spans="1:6" x14ac:dyDescent="0.2">
      <c r="A163">
        <v>3158</v>
      </c>
      <c r="B163">
        <v>31</v>
      </c>
      <c r="C163" t="s">
        <v>86</v>
      </c>
      <c r="E163">
        <v>186</v>
      </c>
      <c r="F163">
        <v>0</v>
      </c>
    </row>
  </sheetData>
  <sortState ref="K21:K46">
    <sortCondition ref="K21"/>
  </sortState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1"/>
  <sheetViews>
    <sheetView workbookViewId="0">
      <selection activeCell="P24" sqref="P24"/>
    </sheetView>
  </sheetViews>
  <sheetFormatPr defaultRowHeight="12.75" x14ac:dyDescent="0.2"/>
  <cols>
    <col min="1" max="1" width="10.140625" customWidth="1"/>
    <col min="2" max="2" width="5.5703125" bestFit="1" customWidth="1"/>
    <col min="3" max="3" width="6" bestFit="1" customWidth="1"/>
    <col min="4" max="4" width="8" bestFit="1" customWidth="1"/>
    <col min="5" max="5" width="6" bestFit="1" customWidth="1"/>
    <col min="6" max="6" width="6.28515625" bestFit="1" customWidth="1"/>
    <col min="7" max="7" width="2.42578125" customWidth="1"/>
    <col min="8" max="8" width="5.28515625" customWidth="1"/>
    <col min="9" max="9" width="4.85546875" customWidth="1"/>
    <col min="228" max="228" width="5" bestFit="1" customWidth="1"/>
    <col min="229" max="229" width="10.140625" customWidth="1"/>
    <col min="230" max="230" width="36.5703125" bestFit="1" customWidth="1"/>
    <col min="231" max="231" width="8.42578125" bestFit="1" customWidth="1"/>
    <col min="232" max="232" width="5.5703125" bestFit="1" customWidth="1"/>
    <col min="233" max="233" width="6" bestFit="1" customWidth="1"/>
    <col min="235" max="235" width="7.140625" bestFit="1" customWidth="1"/>
    <col min="236" max="236" width="7.42578125" bestFit="1" customWidth="1"/>
    <col min="237" max="237" width="6.140625" bestFit="1" customWidth="1"/>
    <col min="238" max="238" width="5.5703125" bestFit="1" customWidth="1"/>
    <col min="239" max="239" width="6" bestFit="1" customWidth="1"/>
    <col min="240" max="240" width="7" bestFit="1" customWidth="1"/>
    <col min="241" max="242" width="7.42578125" bestFit="1" customWidth="1"/>
    <col min="243" max="243" width="8.140625" bestFit="1" customWidth="1"/>
    <col min="244" max="244" width="7.7109375" bestFit="1" customWidth="1"/>
    <col min="245" max="245" width="8.28515625" bestFit="1" customWidth="1"/>
    <col min="246" max="246" width="8" bestFit="1" customWidth="1"/>
    <col min="247" max="247" width="6" bestFit="1" customWidth="1"/>
    <col min="248" max="248" width="6.28515625" bestFit="1" customWidth="1"/>
    <col min="250" max="250" width="4" bestFit="1" customWidth="1"/>
    <col min="251" max="251" width="7.7109375" bestFit="1" customWidth="1"/>
    <col min="252" max="252" width="4.7109375" bestFit="1" customWidth="1"/>
    <col min="253" max="253" width="8" bestFit="1" customWidth="1"/>
    <col min="254" max="254" width="7.5703125" bestFit="1" customWidth="1"/>
    <col min="255" max="255" width="4" bestFit="1" customWidth="1"/>
    <col min="256" max="256" width="3.85546875" bestFit="1" customWidth="1"/>
    <col min="257" max="257" width="8" bestFit="1" customWidth="1"/>
    <col min="258" max="258" width="7.5703125" bestFit="1" customWidth="1"/>
    <col min="259" max="259" width="8.140625" bestFit="1" customWidth="1"/>
    <col min="260" max="260" width="70.5703125" bestFit="1" customWidth="1"/>
    <col min="484" max="484" width="5" bestFit="1" customWidth="1"/>
    <col min="485" max="485" width="10.140625" customWidth="1"/>
    <col min="486" max="486" width="36.5703125" bestFit="1" customWidth="1"/>
    <col min="487" max="487" width="8.42578125" bestFit="1" customWidth="1"/>
    <col min="488" max="488" width="5.5703125" bestFit="1" customWidth="1"/>
    <col min="489" max="489" width="6" bestFit="1" customWidth="1"/>
    <col min="491" max="491" width="7.140625" bestFit="1" customWidth="1"/>
    <col min="492" max="492" width="7.42578125" bestFit="1" customWidth="1"/>
    <col min="493" max="493" width="6.140625" bestFit="1" customWidth="1"/>
    <col min="494" max="494" width="5.5703125" bestFit="1" customWidth="1"/>
    <col min="495" max="495" width="6" bestFit="1" customWidth="1"/>
    <col min="496" max="496" width="7" bestFit="1" customWidth="1"/>
    <col min="497" max="498" width="7.42578125" bestFit="1" customWidth="1"/>
    <col min="499" max="499" width="8.140625" bestFit="1" customWidth="1"/>
    <col min="500" max="500" width="7.7109375" bestFit="1" customWidth="1"/>
    <col min="501" max="501" width="8.28515625" bestFit="1" customWidth="1"/>
    <col min="502" max="502" width="8" bestFit="1" customWidth="1"/>
    <col min="503" max="503" width="6" bestFit="1" customWidth="1"/>
    <col min="504" max="504" width="6.28515625" bestFit="1" customWidth="1"/>
    <col min="506" max="506" width="4" bestFit="1" customWidth="1"/>
    <col min="507" max="507" width="7.7109375" bestFit="1" customWidth="1"/>
    <col min="508" max="508" width="4.7109375" bestFit="1" customWidth="1"/>
    <col min="509" max="509" width="8" bestFit="1" customWidth="1"/>
    <col min="510" max="510" width="7.5703125" bestFit="1" customWidth="1"/>
    <col min="511" max="511" width="4" bestFit="1" customWidth="1"/>
    <col min="512" max="512" width="3.85546875" bestFit="1" customWidth="1"/>
    <col min="513" max="513" width="8" bestFit="1" customWidth="1"/>
    <col min="514" max="514" width="7.5703125" bestFit="1" customWidth="1"/>
    <col min="515" max="515" width="8.140625" bestFit="1" customWidth="1"/>
    <col min="516" max="516" width="70.5703125" bestFit="1" customWidth="1"/>
    <col min="740" max="740" width="5" bestFit="1" customWidth="1"/>
    <col min="741" max="741" width="10.140625" customWidth="1"/>
    <col min="742" max="742" width="36.5703125" bestFit="1" customWidth="1"/>
    <col min="743" max="743" width="8.42578125" bestFit="1" customWidth="1"/>
    <col min="744" max="744" width="5.5703125" bestFit="1" customWidth="1"/>
    <col min="745" max="745" width="6" bestFit="1" customWidth="1"/>
    <col min="747" max="747" width="7.140625" bestFit="1" customWidth="1"/>
    <col min="748" max="748" width="7.42578125" bestFit="1" customWidth="1"/>
    <col min="749" max="749" width="6.140625" bestFit="1" customWidth="1"/>
    <col min="750" max="750" width="5.5703125" bestFit="1" customWidth="1"/>
    <col min="751" max="751" width="6" bestFit="1" customWidth="1"/>
    <col min="752" max="752" width="7" bestFit="1" customWidth="1"/>
    <col min="753" max="754" width="7.42578125" bestFit="1" customWidth="1"/>
    <col min="755" max="755" width="8.140625" bestFit="1" customWidth="1"/>
    <col min="756" max="756" width="7.7109375" bestFit="1" customWidth="1"/>
    <col min="757" max="757" width="8.28515625" bestFit="1" customWidth="1"/>
    <col min="758" max="758" width="8" bestFit="1" customWidth="1"/>
    <col min="759" max="759" width="6" bestFit="1" customWidth="1"/>
    <col min="760" max="760" width="6.28515625" bestFit="1" customWidth="1"/>
    <col min="762" max="762" width="4" bestFit="1" customWidth="1"/>
    <col min="763" max="763" width="7.7109375" bestFit="1" customWidth="1"/>
    <col min="764" max="764" width="4.7109375" bestFit="1" customWidth="1"/>
    <col min="765" max="765" width="8" bestFit="1" customWidth="1"/>
    <col min="766" max="766" width="7.5703125" bestFit="1" customWidth="1"/>
    <col min="767" max="767" width="4" bestFit="1" customWidth="1"/>
    <col min="768" max="768" width="3.85546875" bestFit="1" customWidth="1"/>
    <col min="769" max="769" width="8" bestFit="1" customWidth="1"/>
    <col min="770" max="770" width="7.5703125" bestFit="1" customWidth="1"/>
    <col min="771" max="771" width="8.140625" bestFit="1" customWidth="1"/>
    <col min="772" max="772" width="70.5703125" bestFit="1" customWidth="1"/>
    <col min="996" max="996" width="5" bestFit="1" customWidth="1"/>
    <col min="997" max="997" width="10.140625" customWidth="1"/>
    <col min="998" max="998" width="36.5703125" bestFit="1" customWidth="1"/>
    <col min="999" max="999" width="8.42578125" bestFit="1" customWidth="1"/>
    <col min="1000" max="1000" width="5.5703125" bestFit="1" customWidth="1"/>
    <col min="1001" max="1001" width="6" bestFit="1" customWidth="1"/>
    <col min="1003" max="1003" width="7.140625" bestFit="1" customWidth="1"/>
    <col min="1004" max="1004" width="7.42578125" bestFit="1" customWidth="1"/>
    <col min="1005" max="1005" width="6.140625" bestFit="1" customWidth="1"/>
    <col min="1006" max="1006" width="5.5703125" bestFit="1" customWidth="1"/>
    <col min="1007" max="1007" width="6" bestFit="1" customWidth="1"/>
    <col min="1008" max="1008" width="7" bestFit="1" customWidth="1"/>
    <col min="1009" max="1010" width="7.42578125" bestFit="1" customWidth="1"/>
    <col min="1011" max="1011" width="8.140625" bestFit="1" customWidth="1"/>
    <col min="1012" max="1012" width="7.7109375" bestFit="1" customWidth="1"/>
    <col min="1013" max="1013" width="8.28515625" bestFit="1" customWidth="1"/>
    <col min="1014" max="1014" width="8" bestFit="1" customWidth="1"/>
    <col min="1015" max="1015" width="6" bestFit="1" customWidth="1"/>
    <col min="1016" max="1016" width="6.28515625" bestFit="1" customWidth="1"/>
    <col min="1018" max="1018" width="4" bestFit="1" customWidth="1"/>
    <col min="1019" max="1019" width="7.7109375" bestFit="1" customWidth="1"/>
    <col min="1020" max="1020" width="4.7109375" bestFit="1" customWidth="1"/>
    <col min="1021" max="1021" width="8" bestFit="1" customWidth="1"/>
    <col min="1022" max="1022" width="7.5703125" bestFit="1" customWidth="1"/>
    <col min="1023" max="1023" width="4" bestFit="1" customWidth="1"/>
    <col min="1024" max="1024" width="3.85546875" bestFit="1" customWidth="1"/>
    <col min="1025" max="1025" width="8" bestFit="1" customWidth="1"/>
    <col min="1026" max="1026" width="7.5703125" bestFit="1" customWidth="1"/>
    <col min="1027" max="1027" width="8.140625" bestFit="1" customWidth="1"/>
    <col min="1028" max="1028" width="70.5703125" bestFit="1" customWidth="1"/>
    <col min="1252" max="1252" width="5" bestFit="1" customWidth="1"/>
    <col min="1253" max="1253" width="10.140625" customWidth="1"/>
    <col min="1254" max="1254" width="36.5703125" bestFit="1" customWidth="1"/>
    <col min="1255" max="1255" width="8.42578125" bestFit="1" customWidth="1"/>
    <col min="1256" max="1256" width="5.5703125" bestFit="1" customWidth="1"/>
    <col min="1257" max="1257" width="6" bestFit="1" customWidth="1"/>
    <col min="1259" max="1259" width="7.140625" bestFit="1" customWidth="1"/>
    <col min="1260" max="1260" width="7.42578125" bestFit="1" customWidth="1"/>
    <col min="1261" max="1261" width="6.140625" bestFit="1" customWidth="1"/>
    <col min="1262" max="1262" width="5.5703125" bestFit="1" customWidth="1"/>
    <col min="1263" max="1263" width="6" bestFit="1" customWidth="1"/>
    <col min="1264" max="1264" width="7" bestFit="1" customWidth="1"/>
    <col min="1265" max="1266" width="7.42578125" bestFit="1" customWidth="1"/>
    <col min="1267" max="1267" width="8.140625" bestFit="1" customWidth="1"/>
    <col min="1268" max="1268" width="7.7109375" bestFit="1" customWidth="1"/>
    <col min="1269" max="1269" width="8.28515625" bestFit="1" customWidth="1"/>
    <col min="1270" max="1270" width="8" bestFit="1" customWidth="1"/>
    <col min="1271" max="1271" width="6" bestFit="1" customWidth="1"/>
    <col min="1272" max="1272" width="6.28515625" bestFit="1" customWidth="1"/>
    <col min="1274" max="1274" width="4" bestFit="1" customWidth="1"/>
    <col min="1275" max="1275" width="7.7109375" bestFit="1" customWidth="1"/>
    <col min="1276" max="1276" width="4.7109375" bestFit="1" customWidth="1"/>
    <col min="1277" max="1277" width="8" bestFit="1" customWidth="1"/>
    <col min="1278" max="1278" width="7.5703125" bestFit="1" customWidth="1"/>
    <col min="1279" max="1279" width="4" bestFit="1" customWidth="1"/>
    <col min="1280" max="1280" width="3.85546875" bestFit="1" customWidth="1"/>
    <col min="1281" max="1281" width="8" bestFit="1" customWidth="1"/>
    <col min="1282" max="1282" width="7.5703125" bestFit="1" customWidth="1"/>
    <col min="1283" max="1283" width="8.140625" bestFit="1" customWidth="1"/>
    <col min="1284" max="1284" width="70.5703125" bestFit="1" customWidth="1"/>
    <col min="1508" max="1508" width="5" bestFit="1" customWidth="1"/>
    <col min="1509" max="1509" width="10.140625" customWidth="1"/>
    <col min="1510" max="1510" width="36.5703125" bestFit="1" customWidth="1"/>
    <col min="1511" max="1511" width="8.42578125" bestFit="1" customWidth="1"/>
    <col min="1512" max="1512" width="5.5703125" bestFit="1" customWidth="1"/>
    <col min="1513" max="1513" width="6" bestFit="1" customWidth="1"/>
    <col min="1515" max="1515" width="7.140625" bestFit="1" customWidth="1"/>
    <col min="1516" max="1516" width="7.42578125" bestFit="1" customWidth="1"/>
    <col min="1517" max="1517" width="6.140625" bestFit="1" customWidth="1"/>
    <col min="1518" max="1518" width="5.5703125" bestFit="1" customWidth="1"/>
    <col min="1519" max="1519" width="6" bestFit="1" customWidth="1"/>
    <col min="1520" max="1520" width="7" bestFit="1" customWidth="1"/>
    <col min="1521" max="1522" width="7.42578125" bestFit="1" customWidth="1"/>
    <col min="1523" max="1523" width="8.140625" bestFit="1" customWidth="1"/>
    <col min="1524" max="1524" width="7.7109375" bestFit="1" customWidth="1"/>
    <col min="1525" max="1525" width="8.28515625" bestFit="1" customWidth="1"/>
    <col min="1526" max="1526" width="8" bestFit="1" customWidth="1"/>
    <col min="1527" max="1527" width="6" bestFit="1" customWidth="1"/>
    <col min="1528" max="1528" width="6.28515625" bestFit="1" customWidth="1"/>
    <col min="1530" max="1530" width="4" bestFit="1" customWidth="1"/>
    <col min="1531" max="1531" width="7.7109375" bestFit="1" customWidth="1"/>
    <col min="1532" max="1532" width="4.7109375" bestFit="1" customWidth="1"/>
    <col min="1533" max="1533" width="8" bestFit="1" customWidth="1"/>
    <col min="1534" max="1534" width="7.5703125" bestFit="1" customWidth="1"/>
    <col min="1535" max="1535" width="4" bestFit="1" customWidth="1"/>
    <col min="1536" max="1536" width="3.85546875" bestFit="1" customWidth="1"/>
    <col min="1537" max="1537" width="8" bestFit="1" customWidth="1"/>
    <col min="1538" max="1538" width="7.5703125" bestFit="1" customWidth="1"/>
    <col min="1539" max="1539" width="8.140625" bestFit="1" customWidth="1"/>
    <col min="1540" max="1540" width="70.5703125" bestFit="1" customWidth="1"/>
    <col min="1764" max="1764" width="5" bestFit="1" customWidth="1"/>
    <col min="1765" max="1765" width="10.140625" customWidth="1"/>
    <col min="1766" max="1766" width="36.5703125" bestFit="1" customWidth="1"/>
    <col min="1767" max="1767" width="8.42578125" bestFit="1" customWidth="1"/>
    <col min="1768" max="1768" width="5.5703125" bestFit="1" customWidth="1"/>
    <col min="1769" max="1769" width="6" bestFit="1" customWidth="1"/>
    <col min="1771" max="1771" width="7.140625" bestFit="1" customWidth="1"/>
    <col min="1772" max="1772" width="7.42578125" bestFit="1" customWidth="1"/>
    <col min="1773" max="1773" width="6.140625" bestFit="1" customWidth="1"/>
    <col min="1774" max="1774" width="5.5703125" bestFit="1" customWidth="1"/>
    <col min="1775" max="1775" width="6" bestFit="1" customWidth="1"/>
    <col min="1776" max="1776" width="7" bestFit="1" customWidth="1"/>
    <col min="1777" max="1778" width="7.42578125" bestFit="1" customWidth="1"/>
    <col min="1779" max="1779" width="8.140625" bestFit="1" customWidth="1"/>
    <col min="1780" max="1780" width="7.7109375" bestFit="1" customWidth="1"/>
    <col min="1781" max="1781" width="8.28515625" bestFit="1" customWidth="1"/>
    <col min="1782" max="1782" width="8" bestFit="1" customWidth="1"/>
    <col min="1783" max="1783" width="6" bestFit="1" customWidth="1"/>
    <col min="1784" max="1784" width="6.28515625" bestFit="1" customWidth="1"/>
    <col min="1786" max="1786" width="4" bestFit="1" customWidth="1"/>
    <col min="1787" max="1787" width="7.7109375" bestFit="1" customWidth="1"/>
    <col min="1788" max="1788" width="4.7109375" bestFit="1" customWidth="1"/>
    <col min="1789" max="1789" width="8" bestFit="1" customWidth="1"/>
    <col min="1790" max="1790" width="7.5703125" bestFit="1" customWidth="1"/>
    <col min="1791" max="1791" width="4" bestFit="1" customWidth="1"/>
    <col min="1792" max="1792" width="3.85546875" bestFit="1" customWidth="1"/>
    <col min="1793" max="1793" width="8" bestFit="1" customWidth="1"/>
    <col min="1794" max="1794" width="7.5703125" bestFit="1" customWidth="1"/>
    <col min="1795" max="1795" width="8.140625" bestFit="1" customWidth="1"/>
    <col min="1796" max="1796" width="70.5703125" bestFit="1" customWidth="1"/>
    <col min="2020" max="2020" width="5" bestFit="1" customWidth="1"/>
    <col min="2021" max="2021" width="10.140625" customWidth="1"/>
    <col min="2022" max="2022" width="36.5703125" bestFit="1" customWidth="1"/>
    <col min="2023" max="2023" width="8.42578125" bestFit="1" customWidth="1"/>
    <col min="2024" max="2024" width="5.5703125" bestFit="1" customWidth="1"/>
    <col min="2025" max="2025" width="6" bestFit="1" customWidth="1"/>
    <col min="2027" max="2027" width="7.140625" bestFit="1" customWidth="1"/>
    <col min="2028" max="2028" width="7.42578125" bestFit="1" customWidth="1"/>
    <col min="2029" max="2029" width="6.140625" bestFit="1" customWidth="1"/>
    <col min="2030" max="2030" width="5.5703125" bestFit="1" customWidth="1"/>
    <col min="2031" max="2031" width="6" bestFit="1" customWidth="1"/>
    <col min="2032" max="2032" width="7" bestFit="1" customWidth="1"/>
    <col min="2033" max="2034" width="7.42578125" bestFit="1" customWidth="1"/>
    <col min="2035" max="2035" width="8.140625" bestFit="1" customWidth="1"/>
    <col min="2036" max="2036" width="7.7109375" bestFit="1" customWidth="1"/>
    <col min="2037" max="2037" width="8.28515625" bestFit="1" customWidth="1"/>
    <col min="2038" max="2038" width="8" bestFit="1" customWidth="1"/>
    <col min="2039" max="2039" width="6" bestFit="1" customWidth="1"/>
    <col min="2040" max="2040" width="6.28515625" bestFit="1" customWidth="1"/>
    <col min="2042" max="2042" width="4" bestFit="1" customWidth="1"/>
    <col min="2043" max="2043" width="7.7109375" bestFit="1" customWidth="1"/>
    <col min="2044" max="2044" width="4.7109375" bestFit="1" customWidth="1"/>
    <col min="2045" max="2045" width="8" bestFit="1" customWidth="1"/>
    <col min="2046" max="2046" width="7.5703125" bestFit="1" customWidth="1"/>
    <col min="2047" max="2047" width="4" bestFit="1" customWidth="1"/>
    <col min="2048" max="2048" width="3.85546875" bestFit="1" customWidth="1"/>
    <col min="2049" max="2049" width="8" bestFit="1" customWidth="1"/>
    <col min="2050" max="2050" width="7.5703125" bestFit="1" customWidth="1"/>
    <col min="2051" max="2051" width="8.140625" bestFit="1" customWidth="1"/>
    <col min="2052" max="2052" width="70.5703125" bestFit="1" customWidth="1"/>
    <col min="2276" max="2276" width="5" bestFit="1" customWidth="1"/>
    <col min="2277" max="2277" width="10.140625" customWidth="1"/>
    <col min="2278" max="2278" width="36.5703125" bestFit="1" customWidth="1"/>
    <col min="2279" max="2279" width="8.42578125" bestFit="1" customWidth="1"/>
    <col min="2280" max="2280" width="5.5703125" bestFit="1" customWidth="1"/>
    <col min="2281" max="2281" width="6" bestFit="1" customWidth="1"/>
    <col min="2283" max="2283" width="7.140625" bestFit="1" customWidth="1"/>
    <col min="2284" max="2284" width="7.42578125" bestFit="1" customWidth="1"/>
    <col min="2285" max="2285" width="6.140625" bestFit="1" customWidth="1"/>
    <col min="2286" max="2286" width="5.5703125" bestFit="1" customWidth="1"/>
    <col min="2287" max="2287" width="6" bestFit="1" customWidth="1"/>
    <col min="2288" max="2288" width="7" bestFit="1" customWidth="1"/>
    <col min="2289" max="2290" width="7.42578125" bestFit="1" customWidth="1"/>
    <col min="2291" max="2291" width="8.140625" bestFit="1" customWidth="1"/>
    <col min="2292" max="2292" width="7.7109375" bestFit="1" customWidth="1"/>
    <col min="2293" max="2293" width="8.28515625" bestFit="1" customWidth="1"/>
    <col min="2294" max="2294" width="8" bestFit="1" customWidth="1"/>
    <col min="2295" max="2295" width="6" bestFit="1" customWidth="1"/>
    <col min="2296" max="2296" width="6.28515625" bestFit="1" customWidth="1"/>
    <col min="2298" max="2298" width="4" bestFit="1" customWidth="1"/>
    <col min="2299" max="2299" width="7.7109375" bestFit="1" customWidth="1"/>
    <col min="2300" max="2300" width="4.7109375" bestFit="1" customWidth="1"/>
    <col min="2301" max="2301" width="8" bestFit="1" customWidth="1"/>
    <col min="2302" max="2302" width="7.5703125" bestFit="1" customWidth="1"/>
    <col min="2303" max="2303" width="4" bestFit="1" customWidth="1"/>
    <col min="2304" max="2304" width="3.85546875" bestFit="1" customWidth="1"/>
    <col min="2305" max="2305" width="8" bestFit="1" customWidth="1"/>
    <col min="2306" max="2306" width="7.5703125" bestFit="1" customWidth="1"/>
    <col min="2307" max="2307" width="8.140625" bestFit="1" customWidth="1"/>
    <col min="2308" max="2308" width="70.5703125" bestFit="1" customWidth="1"/>
    <col min="2532" max="2532" width="5" bestFit="1" customWidth="1"/>
    <col min="2533" max="2533" width="10.140625" customWidth="1"/>
    <col min="2534" max="2534" width="36.5703125" bestFit="1" customWidth="1"/>
    <col min="2535" max="2535" width="8.42578125" bestFit="1" customWidth="1"/>
    <col min="2536" max="2536" width="5.5703125" bestFit="1" customWidth="1"/>
    <col min="2537" max="2537" width="6" bestFit="1" customWidth="1"/>
    <col min="2539" max="2539" width="7.140625" bestFit="1" customWidth="1"/>
    <col min="2540" max="2540" width="7.42578125" bestFit="1" customWidth="1"/>
    <col min="2541" max="2541" width="6.140625" bestFit="1" customWidth="1"/>
    <col min="2542" max="2542" width="5.5703125" bestFit="1" customWidth="1"/>
    <col min="2543" max="2543" width="6" bestFit="1" customWidth="1"/>
    <col min="2544" max="2544" width="7" bestFit="1" customWidth="1"/>
    <col min="2545" max="2546" width="7.42578125" bestFit="1" customWidth="1"/>
    <col min="2547" max="2547" width="8.140625" bestFit="1" customWidth="1"/>
    <col min="2548" max="2548" width="7.7109375" bestFit="1" customWidth="1"/>
    <col min="2549" max="2549" width="8.28515625" bestFit="1" customWidth="1"/>
    <col min="2550" max="2550" width="8" bestFit="1" customWidth="1"/>
    <col min="2551" max="2551" width="6" bestFit="1" customWidth="1"/>
    <col min="2552" max="2552" width="6.28515625" bestFit="1" customWidth="1"/>
    <col min="2554" max="2554" width="4" bestFit="1" customWidth="1"/>
    <col min="2555" max="2555" width="7.7109375" bestFit="1" customWidth="1"/>
    <col min="2556" max="2556" width="4.7109375" bestFit="1" customWidth="1"/>
    <col min="2557" max="2557" width="8" bestFit="1" customWidth="1"/>
    <col min="2558" max="2558" width="7.5703125" bestFit="1" customWidth="1"/>
    <col min="2559" max="2559" width="4" bestFit="1" customWidth="1"/>
    <col min="2560" max="2560" width="3.85546875" bestFit="1" customWidth="1"/>
    <col min="2561" max="2561" width="8" bestFit="1" customWidth="1"/>
    <col min="2562" max="2562" width="7.5703125" bestFit="1" customWidth="1"/>
    <col min="2563" max="2563" width="8.140625" bestFit="1" customWidth="1"/>
    <col min="2564" max="2564" width="70.5703125" bestFit="1" customWidth="1"/>
    <col min="2788" max="2788" width="5" bestFit="1" customWidth="1"/>
    <col min="2789" max="2789" width="10.140625" customWidth="1"/>
    <col min="2790" max="2790" width="36.5703125" bestFit="1" customWidth="1"/>
    <col min="2791" max="2791" width="8.42578125" bestFit="1" customWidth="1"/>
    <col min="2792" max="2792" width="5.5703125" bestFit="1" customWidth="1"/>
    <col min="2793" max="2793" width="6" bestFit="1" customWidth="1"/>
    <col min="2795" max="2795" width="7.140625" bestFit="1" customWidth="1"/>
    <col min="2796" max="2796" width="7.42578125" bestFit="1" customWidth="1"/>
    <col min="2797" max="2797" width="6.140625" bestFit="1" customWidth="1"/>
    <col min="2798" max="2798" width="5.5703125" bestFit="1" customWidth="1"/>
    <col min="2799" max="2799" width="6" bestFit="1" customWidth="1"/>
    <col min="2800" max="2800" width="7" bestFit="1" customWidth="1"/>
    <col min="2801" max="2802" width="7.42578125" bestFit="1" customWidth="1"/>
    <col min="2803" max="2803" width="8.140625" bestFit="1" customWidth="1"/>
    <col min="2804" max="2804" width="7.7109375" bestFit="1" customWidth="1"/>
    <col min="2805" max="2805" width="8.28515625" bestFit="1" customWidth="1"/>
    <col min="2806" max="2806" width="8" bestFit="1" customWidth="1"/>
    <col min="2807" max="2807" width="6" bestFit="1" customWidth="1"/>
    <col min="2808" max="2808" width="6.28515625" bestFit="1" customWidth="1"/>
    <col min="2810" max="2810" width="4" bestFit="1" customWidth="1"/>
    <col min="2811" max="2811" width="7.7109375" bestFit="1" customWidth="1"/>
    <col min="2812" max="2812" width="4.7109375" bestFit="1" customWidth="1"/>
    <col min="2813" max="2813" width="8" bestFit="1" customWidth="1"/>
    <col min="2814" max="2814" width="7.5703125" bestFit="1" customWidth="1"/>
    <col min="2815" max="2815" width="4" bestFit="1" customWidth="1"/>
    <col min="2816" max="2816" width="3.85546875" bestFit="1" customWidth="1"/>
    <col min="2817" max="2817" width="8" bestFit="1" customWidth="1"/>
    <col min="2818" max="2818" width="7.5703125" bestFit="1" customWidth="1"/>
    <col min="2819" max="2819" width="8.140625" bestFit="1" customWidth="1"/>
    <col min="2820" max="2820" width="70.5703125" bestFit="1" customWidth="1"/>
    <col min="3044" max="3044" width="5" bestFit="1" customWidth="1"/>
    <col min="3045" max="3045" width="10.140625" customWidth="1"/>
    <col min="3046" max="3046" width="36.5703125" bestFit="1" customWidth="1"/>
    <col min="3047" max="3047" width="8.42578125" bestFit="1" customWidth="1"/>
    <col min="3048" max="3048" width="5.5703125" bestFit="1" customWidth="1"/>
    <col min="3049" max="3049" width="6" bestFit="1" customWidth="1"/>
    <col min="3051" max="3051" width="7.140625" bestFit="1" customWidth="1"/>
    <col min="3052" max="3052" width="7.42578125" bestFit="1" customWidth="1"/>
    <col min="3053" max="3053" width="6.140625" bestFit="1" customWidth="1"/>
    <col min="3054" max="3054" width="5.5703125" bestFit="1" customWidth="1"/>
    <col min="3055" max="3055" width="6" bestFit="1" customWidth="1"/>
    <col min="3056" max="3056" width="7" bestFit="1" customWidth="1"/>
    <col min="3057" max="3058" width="7.42578125" bestFit="1" customWidth="1"/>
    <col min="3059" max="3059" width="8.140625" bestFit="1" customWidth="1"/>
    <col min="3060" max="3060" width="7.7109375" bestFit="1" customWidth="1"/>
    <col min="3061" max="3061" width="8.28515625" bestFit="1" customWidth="1"/>
    <col min="3062" max="3062" width="8" bestFit="1" customWidth="1"/>
    <col min="3063" max="3063" width="6" bestFit="1" customWidth="1"/>
    <col min="3064" max="3064" width="6.28515625" bestFit="1" customWidth="1"/>
    <col min="3066" max="3066" width="4" bestFit="1" customWidth="1"/>
    <col min="3067" max="3067" width="7.7109375" bestFit="1" customWidth="1"/>
    <col min="3068" max="3068" width="4.7109375" bestFit="1" customWidth="1"/>
    <col min="3069" max="3069" width="8" bestFit="1" customWidth="1"/>
    <col min="3070" max="3070" width="7.5703125" bestFit="1" customWidth="1"/>
    <col min="3071" max="3071" width="4" bestFit="1" customWidth="1"/>
    <col min="3072" max="3072" width="3.85546875" bestFit="1" customWidth="1"/>
    <col min="3073" max="3073" width="8" bestFit="1" customWidth="1"/>
    <col min="3074" max="3074" width="7.5703125" bestFit="1" customWidth="1"/>
    <col min="3075" max="3075" width="8.140625" bestFit="1" customWidth="1"/>
    <col min="3076" max="3076" width="70.5703125" bestFit="1" customWidth="1"/>
    <col min="3300" max="3300" width="5" bestFit="1" customWidth="1"/>
    <col min="3301" max="3301" width="10.140625" customWidth="1"/>
    <col min="3302" max="3302" width="36.5703125" bestFit="1" customWidth="1"/>
    <col min="3303" max="3303" width="8.42578125" bestFit="1" customWidth="1"/>
    <col min="3304" max="3304" width="5.5703125" bestFit="1" customWidth="1"/>
    <col min="3305" max="3305" width="6" bestFit="1" customWidth="1"/>
    <col min="3307" max="3307" width="7.140625" bestFit="1" customWidth="1"/>
    <col min="3308" max="3308" width="7.42578125" bestFit="1" customWidth="1"/>
    <col min="3309" max="3309" width="6.140625" bestFit="1" customWidth="1"/>
    <col min="3310" max="3310" width="5.5703125" bestFit="1" customWidth="1"/>
    <col min="3311" max="3311" width="6" bestFit="1" customWidth="1"/>
    <col min="3312" max="3312" width="7" bestFit="1" customWidth="1"/>
    <col min="3313" max="3314" width="7.42578125" bestFit="1" customWidth="1"/>
    <col min="3315" max="3315" width="8.140625" bestFit="1" customWidth="1"/>
    <col min="3316" max="3316" width="7.7109375" bestFit="1" customWidth="1"/>
    <col min="3317" max="3317" width="8.28515625" bestFit="1" customWidth="1"/>
    <col min="3318" max="3318" width="8" bestFit="1" customWidth="1"/>
    <col min="3319" max="3319" width="6" bestFit="1" customWidth="1"/>
    <col min="3320" max="3320" width="6.28515625" bestFit="1" customWidth="1"/>
    <col min="3322" max="3322" width="4" bestFit="1" customWidth="1"/>
    <col min="3323" max="3323" width="7.7109375" bestFit="1" customWidth="1"/>
    <col min="3324" max="3324" width="4.7109375" bestFit="1" customWidth="1"/>
    <col min="3325" max="3325" width="8" bestFit="1" customWidth="1"/>
    <col min="3326" max="3326" width="7.5703125" bestFit="1" customWidth="1"/>
    <col min="3327" max="3327" width="4" bestFit="1" customWidth="1"/>
    <col min="3328" max="3328" width="3.85546875" bestFit="1" customWidth="1"/>
    <col min="3329" max="3329" width="8" bestFit="1" customWidth="1"/>
    <col min="3330" max="3330" width="7.5703125" bestFit="1" customWidth="1"/>
    <col min="3331" max="3331" width="8.140625" bestFit="1" customWidth="1"/>
    <col min="3332" max="3332" width="70.5703125" bestFit="1" customWidth="1"/>
    <col min="3556" max="3556" width="5" bestFit="1" customWidth="1"/>
    <col min="3557" max="3557" width="10.140625" customWidth="1"/>
    <col min="3558" max="3558" width="36.5703125" bestFit="1" customWidth="1"/>
    <col min="3559" max="3559" width="8.42578125" bestFit="1" customWidth="1"/>
    <col min="3560" max="3560" width="5.5703125" bestFit="1" customWidth="1"/>
    <col min="3561" max="3561" width="6" bestFit="1" customWidth="1"/>
    <col min="3563" max="3563" width="7.140625" bestFit="1" customWidth="1"/>
    <col min="3564" max="3564" width="7.42578125" bestFit="1" customWidth="1"/>
    <col min="3565" max="3565" width="6.140625" bestFit="1" customWidth="1"/>
    <col min="3566" max="3566" width="5.5703125" bestFit="1" customWidth="1"/>
    <col min="3567" max="3567" width="6" bestFit="1" customWidth="1"/>
    <col min="3568" max="3568" width="7" bestFit="1" customWidth="1"/>
    <col min="3569" max="3570" width="7.42578125" bestFit="1" customWidth="1"/>
    <col min="3571" max="3571" width="8.140625" bestFit="1" customWidth="1"/>
    <col min="3572" max="3572" width="7.7109375" bestFit="1" customWidth="1"/>
    <col min="3573" max="3573" width="8.28515625" bestFit="1" customWidth="1"/>
    <col min="3574" max="3574" width="8" bestFit="1" customWidth="1"/>
    <col min="3575" max="3575" width="6" bestFit="1" customWidth="1"/>
    <col min="3576" max="3576" width="6.28515625" bestFit="1" customWidth="1"/>
    <col min="3578" max="3578" width="4" bestFit="1" customWidth="1"/>
    <col min="3579" max="3579" width="7.7109375" bestFit="1" customWidth="1"/>
    <col min="3580" max="3580" width="4.7109375" bestFit="1" customWidth="1"/>
    <col min="3581" max="3581" width="8" bestFit="1" customWidth="1"/>
    <col min="3582" max="3582" width="7.5703125" bestFit="1" customWidth="1"/>
    <col min="3583" max="3583" width="4" bestFit="1" customWidth="1"/>
    <col min="3584" max="3584" width="3.85546875" bestFit="1" customWidth="1"/>
    <col min="3585" max="3585" width="8" bestFit="1" customWidth="1"/>
    <col min="3586" max="3586" width="7.5703125" bestFit="1" customWidth="1"/>
    <col min="3587" max="3587" width="8.140625" bestFit="1" customWidth="1"/>
    <col min="3588" max="3588" width="70.5703125" bestFit="1" customWidth="1"/>
    <col min="3812" max="3812" width="5" bestFit="1" customWidth="1"/>
    <col min="3813" max="3813" width="10.140625" customWidth="1"/>
    <col min="3814" max="3814" width="36.5703125" bestFit="1" customWidth="1"/>
    <col min="3815" max="3815" width="8.42578125" bestFit="1" customWidth="1"/>
    <col min="3816" max="3816" width="5.5703125" bestFit="1" customWidth="1"/>
    <col min="3817" max="3817" width="6" bestFit="1" customWidth="1"/>
    <col min="3819" max="3819" width="7.140625" bestFit="1" customWidth="1"/>
    <col min="3820" max="3820" width="7.42578125" bestFit="1" customWidth="1"/>
    <col min="3821" max="3821" width="6.140625" bestFit="1" customWidth="1"/>
    <col min="3822" max="3822" width="5.5703125" bestFit="1" customWidth="1"/>
    <col min="3823" max="3823" width="6" bestFit="1" customWidth="1"/>
    <col min="3824" max="3824" width="7" bestFit="1" customWidth="1"/>
    <col min="3825" max="3826" width="7.42578125" bestFit="1" customWidth="1"/>
    <col min="3827" max="3827" width="8.140625" bestFit="1" customWidth="1"/>
    <col min="3828" max="3828" width="7.7109375" bestFit="1" customWidth="1"/>
    <col min="3829" max="3829" width="8.28515625" bestFit="1" customWidth="1"/>
    <col min="3830" max="3830" width="8" bestFit="1" customWidth="1"/>
    <col min="3831" max="3831" width="6" bestFit="1" customWidth="1"/>
    <col min="3832" max="3832" width="6.28515625" bestFit="1" customWidth="1"/>
    <col min="3834" max="3834" width="4" bestFit="1" customWidth="1"/>
    <col min="3835" max="3835" width="7.7109375" bestFit="1" customWidth="1"/>
    <col min="3836" max="3836" width="4.7109375" bestFit="1" customWidth="1"/>
    <col min="3837" max="3837" width="8" bestFit="1" customWidth="1"/>
    <col min="3838" max="3838" width="7.5703125" bestFit="1" customWidth="1"/>
    <col min="3839" max="3839" width="4" bestFit="1" customWidth="1"/>
    <col min="3840" max="3840" width="3.85546875" bestFit="1" customWidth="1"/>
    <col min="3841" max="3841" width="8" bestFit="1" customWidth="1"/>
    <col min="3842" max="3842" width="7.5703125" bestFit="1" customWidth="1"/>
    <col min="3843" max="3843" width="8.140625" bestFit="1" customWidth="1"/>
    <col min="3844" max="3844" width="70.5703125" bestFit="1" customWidth="1"/>
    <col min="4068" max="4068" width="5" bestFit="1" customWidth="1"/>
    <col min="4069" max="4069" width="10.140625" customWidth="1"/>
    <col min="4070" max="4070" width="36.5703125" bestFit="1" customWidth="1"/>
    <col min="4071" max="4071" width="8.42578125" bestFit="1" customWidth="1"/>
    <col min="4072" max="4072" width="5.5703125" bestFit="1" customWidth="1"/>
    <col min="4073" max="4073" width="6" bestFit="1" customWidth="1"/>
    <col min="4075" max="4075" width="7.140625" bestFit="1" customWidth="1"/>
    <col min="4076" max="4076" width="7.42578125" bestFit="1" customWidth="1"/>
    <col min="4077" max="4077" width="6.140625" bestFit="1" customWidth="1"/>
    <col min="4078" max="4078" width="5.5703125" bestFit="1" customWidth="1"/>
    <col min="4079" max="4079" width="6" bestFit="1" customWidth="1"/>
    <col min="4080" max="4080" width="7" bestFit="1" customWidth="1"/>
    <col min="4081" max="4082" width="7.42578125" bestFit="1" customWidth="1"/>
    <col min="4083" max="4083" width="8.140625" bestFit="1" customWidth="1"/>
    <col min="4084" max="4084" width="7.7109375" bestFit="1" customWidth="1"/>
    <col min="4085" max="4085" width="8.28515625" bestFit="1" customWidth="1"/>
    <col min="4086" max="4086" width="8" bestFit="1" customWidth="1"/>
    <col min="4087" max="4087" width="6" bestFit="1" customWidth="1"/>
    <col min="4088" max="4088" width="6.28515625" bestFit="1" customWidth="1"/>
    <col min="4090" max="4090" width="4" bestFit="1" customWidth="1"/>
    <col min="4091" max="4091" width="7.7109375" bestFit="1" customWidth="1"/>
    <col min="4092" max="4092" width="4.7109375" bestFit="1" customWidth="1"/>
    <col min="4093" max="4093" width="8" bestFit="1" customWidth="1"/>
    <col min="4094" max="4094" width="7.5703125" bestFit="1" customWidth="1"/>
    <col min="4095" max="4095" width="4" bestFit="1" customWidth="1"/>
    <col min="4096" max="4096" width="3.85546875" bestFit="1" customWidth="1"/>
    <col min="4097" max="4097" width="8" bestFit="1" customWidth="1"/>
    <col min="4098" max="4098" width="7.5703125" bestFit="1" customWidth="1"/>
    <col min="4099" max="4099" width="8.140625" bestFit="1" customWidth="1"/>
    <col min="4100" max="4100" width="70.5703125" bestFit="1" customWidth="1"/>
    <col min="4324" max="4324" width="5" bestFit="1" customWidth="1"/>
    <col min="4325" max="4325" width="10.140625" customWidth="1"/>
    <col min="4326" max="4326" width="36.5703125" bestFit="1" customWidth="1"/>
    <col min="4327" max="4327" width="8.42578125" bestFit="1" customWidth="1"/>
    <col min="4328" max="4328" width="5.5703125" bestFit="1" customWidth="1"/>
    <col min="4329" max="4329" width="6" bestFit="1" customWidth="1"/>
    <col min="4331" max="4331" width="7.140625" bestFit="1" customWidth="1"/>
    <col min="4332" max="4332" width="7.42578125" bestFit="1" customWidth="1"/>
    <col min="4333" max="4333" width="6.140625" bestFit="1" customWidth="1"/>
    <col min="4334" max="4334" width="5.5703125" bestFit="1" customWidth="1"/>
    <col min="4335" max="4335" width="6" bestFit="1" customWidth="1"/>
    <col min="4336" max="4336" width="7" bestFit="1" customWidth="1"/>
    <col min="4337" max="4338" width="7.42578125" bestFit="1" customWidth="1"/>
    <col min="4339" max="4339" width="8.140625" bestFit="1" customWidth="1"/>
    <col min="4340" max="4340" width="7.7109375" bestFit="1" customWidth="1"/>
    <col min="4341" max="4341" width="8.28515625" bestFit="1" customWidth="1"/>
    <col min="4342" max="4342" width="8" bestFit="1" customWidth="1"/>
    <col min="4343" max="4343" width="6" bestFit="1" customWidth="1"/>
    <col min="4344" max="4344" width="6.28515625" bestFit="1" customWidth="1"/>
    <col min="4346" max="4346" width="4" bestFit="1" customWidth="1"/>
    <col min="4347" max="4347" width="7.7109375" bestFit="1" customWidth="1"/>
    <col min="4348" max="4348" width="4.7109375" bestFit="1" customWidth="1"/>
    <col min="4349" max="4349" width="8" bestFit="1" customWidth="1"/>
    <col min="4350" max="4350" width="7.5703125" bestFit="1" customWidth="1"/>
    <col min="4351" max="4351" width="4" bestFit="1" customWidth="1"/>
    <col min="4352" max="4352" width="3.85546875" bestFit="1" customWidth="1"/>
    <col min="4353" max="4353" width="8" bestFit="1" customWidth="1"/>
    <col min="4354" max="4354" width="7.5703125" bestFit="1" customWidth="1"/>
    <col min="4355" max="4355" width="8.140625" bestFit="1" customWidth="1"/>
    <col min="4356" max="4356" width="70.5703125" bestFit="1" customWidth="1"/>
    <col min="4580" max="4580" width="5" bestFit="1" customWidth="1"/>
    <col min="4581" max="4581" width="10.140625" customWidth="1"/>
    <col min="4582" max="4582" width="36.5703125" bestFit="1" customWidth="1"/>
    <col min="4583" max="4583" width="8.42578125" bestFit="1" customWidth="1"/>
    <col min="4584" max="4584" width="5.5703125" bestFit="1" customWidth="1"/>
    <col min="4585" max="4585" width="6" bestFit="1" customWidth="1"/>
    <col min="4587" max="4587" width="7.140625" bestFit="1" customWidth="1"/>
    <col min="4588" max="4588" width="7.42578125" bestFit="1" customWidth="1"/>
    <col min="4589" max="4589" width="6.140625" bestFit="1" customWidth="1"/>
    <col min="4590" max="4590" width="5.5703125" bestFit="1" customWidth="1"/>
    <col min="4591" max="4591" width="6" bestFit="1" customWidth="1"/>
    <col min="4592" max="4592" width="7" bestFit="1" customWidth="1"/>
    <col min="4593" max="4594" width="7.42578125" bestFit="1" customWidth="1"/>
    <col min="4595" max="4595" width="8.140625" bestFit="1" customWidth="1"/>
    <col min="4596" max="4596" width="7.7109375" bestFit="1" customWidth="1"/>
    <col min="4597" max="4597" width="8.28515625" bestFit="1" customWidth="1"/>
    <col min="4598" max="4598" width="8" bestFit="1" customWidth="1"/>
    <col min="4599" max="4599" width="6" bestFit="1" customWidth="1"/>
    <col min="4600" max="4600" width="6.28515625" bestFit="1" customWidth="1"/>
    <col min="4602" max="4602" width="4" bestFit="1" customWidth="1"/>
    <col min="4603" max="4603" width="7.7109375" bestFit="1" customWidth="1"/>
    <col min="4604" max="4604" width="4.7109375" bestFit="1" customWidth="1"/>
    <col min="4605" max="4605" width="8" bestFit="1" customWidth="1"/>
    <col min="4606" max="4606" width="7.5703125" bestFit="1" customWidth="1"/>
    <col min="4607" max="4607" width="4" bestFit="1" customWidth="1"/>
    <col min="4608" max="4608" width="3.85546875" bestFit="1" customWidth="1"/>
    <col min="4609" max="4609" width="8" bestFit="1" customWidth="1"/>
    <col min="4610" max="4610" width="7.5703125" bestFit="1" customWidth="1"/>
    <col min="4611" max="4611" width="8.140625" bestFit="1" customWidth="1"/>
    <col min="4612" max="4612" width="70.5703125" bestFit="1" customWidth="1"/>
    <col min="4836" max="4836" width="5" bestFit="1" customWidth="1"/>
    <col min="4837" max="4837" width="10.140625" customWidth="1"/>
    <col min="4838" max="4838" width="36.5703125" bestFit="1" customWidth="1"/>
    <col min="4839" max="4839" width="8.42578125" bestFit="1" customWidth="1"/>
    <col min="4840" max="4840" width="5.5703125" bestFit="1" customWidth="1"/>
    <col min="4841" max="4841" width="6" bestFit="1" customWidth="1"/>
    <col min="4843" max="4843" width="7.140625" bestFit="1" customWidth="1"/>
    <col min="4844" max="4844" width="7.42578125" bestFit="1" customWidth="1"/>
    <col min="4845" max="4845" width="6.140625" bestFit="1" customWidth="1"/>
    <col min="4846" max="4846" width="5.5703125" bestFit="1" customWidth="1"/>
    <col min="4847" max="4847" width="6" bestFit="1" customWidth="1"/>
    <col min="4848" max="4848" width="7" bestFit="1" customWidth="1"/>
    <col min="4849" max="4850" width="7.42578125" bestFit="1" customWidth="1"/>
    <col min="4851" max="4851" width="8.140625" bestFit="1" customWidth="1"/>
    <col min="4852" max="4852" width="7.7109375" bestFit="1" customWidth="1"/>
    <col min="4853" max="4853" width="8.28515625" bestFit="1" customWidth="1"/>
    <col min="4854" max="4854" width="8" bestFit="1" customWidth="1"/>
    <col min="4855" max="4855" width="6" bestFit="1" customWidth="1"/>
    <col min="4856" max="4856" width="6.28515625" bestFit="1" customWidth="1"/>
    <col min="4858" max="4858" width="4" bestFit="1" customWidth="1"/>
    <col min="4859" max="4859" width="7.7109375" bestFit="1" customWidth="1"/>
    <col min="4860" max="4860" width="4.7109375" bestFit="1" customWidth="1"/>
    <col min="4861" max="4861" width="8" bestFit="1" customWidth="1"/>
    <col min="4862" max="4862" width="7.5703125" bestFit="1" customWidth="1"/>
    <col min="4863" max="4863" width="4" bestFit="1" customWidth="1"/>
    <col min="4864" max="4864" width="3.85546875" bestFit="1" customWidth="1"/>
    <col min="4865" max="4865" width="8" bestFit="1" customWidth="1"/>
    <col min="4866" max="4866" width="7.5703125" bestFit="1" customWidth="1"/>
    <col min="4867" max="4867" width="8.140625" bestFit="1" customWidth="1"/>
    <col min="4868" max="4868" width="70.5703125" bestFit="1" customWidth="1"/>
    <col min="5092" max="5092" width="5" bestFit="1" customWidth="1"/>
    <col min="5093" max="5093" width="10.140625" customWidth="1"/>
    <col min="5094" max="5094" width="36.5703125" bestFit="1" customWidth="1"/>
    <col min="5095" max="5095" width="8.42578125" bestFit="1" customWidth="1"/>
    <col min="5096" max="5096" width="5.5703125" bestFit="1" customWidth="1"/>
    <col min="5097" max="5097" width="6" bestFit="1" customWidth="1"/>
    <col min="5099" max="5099" width="7.140625" bestFit="1" customWidth="1"/>
    <col min="5100" max="5100" width="7.42578125" bestFit="1" customWidth="1"/>
    <col min="5101" max="5101" width="6.140625" bestFit="1" customWidth="1"/>
    <col min="5102" max="5102" width="5.5703125" bestFit="1" customWidth="1"/>
    <col min="5103" max="5103" width="6" bestFit="1" customWidth="1"/>
    <col min="5104" max="5104" width="7" bestFit="1" customWidth="1"/>
    <col min="5105" max="5106" width="7.42578125" bestFit="1" customWidth="1"/>
    <col min="5107" max="5107" width="8.140625" bestFit="1" customWidth="1"/>
    <col min="5108" max="5108" width="7.7109375" bestFit="1" customWidth="1"/>
    <col min="5109" max="5109" width="8.28515625" bestFit="1" customWidth="1"/>
    <col min="5110" max="5110" width="8" bestFit="1" customWidth="1"/>
    <col min="5111" max="5111" width="6" bestFit="1" customWidth="1"/>
    <col min="5112" max="5112" width="6.28515625" bestFit="1" customWidth="1"/>
    <col min="5114" max="5114" width="4" bestFit="1" customWidth="1"/>
    <col min="5115" max="5115" width="7.7109375" bestFit="1" customWidth="1"/>
    <col min="5116" max="5116" width="4.7109375" bestFit="1" customWidth="1"/>
    <col min="5117" max="5117" width="8" bestFit="1" customWidth="1"/>
    <col min="5118" max="5118" width="7.5703125" bestFit="1" customWidth="1"/>
    <col min="5119" max="5119" width="4" bestFit="1" customWidth="1"/>
    <col min="5120" max="5120" width="3.85546875" bestFit="1" customWidth="1"/>
    <col min="5121" max="5121" width="8" bestFit="1" customWidth="1"/>
    <col min="5122" max="5122" width="7.5703125" bestFit="1" customWidth="1"/>
    <col min="5123" max="5123" width="8.140625" bestFit="1" customWidth="1"/>
    <col min="5124" max="5124" width="70.5703125" bestFit="1" customWidth="1"/>
    <col min="5348" max="5348" width="5" bestFit="1" customWidth="1"/>
    <col min="5349" max="5349" width="10.140625" customWidth="1"/>
    <col min="5350" max="5350" width="36.5703125" bestFit="1" customWidth="1"/>
    <col min="5351" max="5351" width="8.42578125" bestFit="1" customWidth="1"/>
    <col min="5352" max="5352" width="5.5703125" bestFit="1" customWidth="1"/>
    <col min="5353" max="5353" width="6" bestFit="1" customWidth="1"/>
    <col min="5355" max="5355" width="7.140625" bestFit="1" customWidth="1"/>
    <col min="5356" max="5356" width="7.42578125" bestFit="1" customWidth="1"/>
    <col min="5357" max="5357" width="6.140625" bestFit="1" customWidth="1"/>
    <col min="5358" max="5358" width="5.5703125" bestFit="1" customWidth="1"/>
    <col min="5359" max="5359" width="6" bestFit="1" customWidth="1"/>
    <col min="5360" max="5360" width="7" bestFit="1" customWidth="1"/>
    <col min="5361" max="5362" width="7.42578125" bestFit="1" customWidth="1"/>
    <col min="5363" max="5363" width="8.140625" bestFit="1" customWidth="1"/>
    <col min="5364" max="5364" width="7.7109375" bestFit="1" customWidth="1"/>
    <col min="5365" max="5365" width="8.28515625" bestFit="1" customWidth="1"/>
    <col min="5366" max="5366" width="8" bestFit="1" customWidth="1"/>
    <col min="5367" max="5367" width="6" bestFit="1" customWidth="1"/>
    <col min="5368" max="5368" width="6.28515625" bestFit="1" customWidth="1"/>
    <col min="5370" max="5370" width="4" bestFit="1" customWidth="1"/>
    <col min="5371" max="5371" width="7.7109375" bestFit="1" customWidth="1"/>
    <col min="5372" max="5372" width="4.7109375" bestFit="1" customWidth="1"/>
    <col min="5373" max="5373" width="8" bestFit="1" customWidth="1"/>
    <col min="5374" max="5374" width="7.5703125" bestFit="1" customWidth="1"/>
    <col min="5375" max="5375" width="4" bestFit="1" customWidth="1"/>
    <col min="5376" max="5376" width="3.85546875" bestFit="1" customWidth="1"/>
    <col min="5377" max="5377" width="8" bestFit="1" customWidth="1"/>
    <col min="5378" max="5378" width="7.5703125" bestFit="1" customWidth="1"/>
    <col min="5379" max="5379" width="8.140625" bestFit="1" customWidth="1"/>
    <col min="5380" max="5380" width="70.5703125" bestFit="1" customWidth="1"/>
    <col min="5604" max="5604" width="5" bestFit="1" customWidth="1"/>
    <col min="5605" max="5605" width="10.140625" customWidth="1"/>
    <col min="5606" max="5606" width="36.5703125" bestFit="1" customWidth="1"/>
    <col min="5607" max="5607" width="8.42578125" bestFit="1" customWidth="1"/>
    <col min="5608" max="5608" width="5.5703125" bestFit="1" customWidth="1"/>
    <col min="5609" max="5609" width="6" bestFit="1" customWidth="1"/>
    <col min="5611" max="5611" width="7.140625" bestFit="1" customWidth="1"/>
    <col min="5612" max="5612" width="7.42578125" bestFit="1" customWidth="1"/>
    <col min="5613" max="5613" width="6.140625" bestFit="1" customWidth="1"/>
    <col min="5614" max="5614" width="5.5703125" bestFit="1" customWidth="1"/>
    <col min="5615" max="5615" width="6" bestFit="1" customWidth="1"/>
    <col min="5616" max="5616" width="7" bestFit="1" customWidth="1"/>
    <col min="5617" max="5618" width="7.42578125" bestFit="1" customWidth="1"/>
    <col min="5619" max="5619" width="8.140625" bestFit="1" customWidth="1"/>
    <col min="5620" max="5620" width="7.7109375" bestFit="1" customWidth="1"/>
    <col min="5621" max="5621" width="8.28515625" bestFit="1" customWidth="1"/>
    <col min="5622" max="5622" width="8" bestFit="1" customWidth="1"/>
    <col min="5623" max="5623" width="6" bestFit="1" customWidth="1"/>
    <col min="5624" max="5624" width="6.28515625" bestFit="1" customWidth="1"/>
    <col min="5626" max="5626" width="4" bestFit="1" customWidth="1"/>
    <col min="5627" max="5627" width="7.7109375" bestFit="1" customWidth="1"/>
    <col min="5628" max="5628" width="4.7109375" bestFit="1" customWidth="1"/>
    <col min="5629" max="5629" width="8" bestFit="1" customWidth="1"/>
    <col min="5630" max="5630" width="7.5703125" bestFit="1" customWidth="1"/>
    <col min="5631" max="5631" width="4" bestFit="1" customWidth="1"/>
    <col min="5632" max="5632" width="3.85546875" bestFit="1" customWidth="1"/>
    <col min="5633" max="5633" width="8" bestFit="1" customWidth="1"/>
    <col min="5634" max="5634" width="7.5703125" bestFit="1" customWidth="1"/>
    <col min="5635" max="5635" width="8.140625" bestFit="1" customWidth="1"/>
    <col min="5636" max="5636" width="70.5703125" bestFit="1" customWidth="1"/>
    <col min="5860" max="5860" width="5" bestFit="1" customWidth="1"/>
    <col min="5861" max="5861" width="10.140625" customWidth="1"/>
    <col min="5862" max="5862" width="36.5703125" bestFit="1" customWidth="1"/>
    <col min="5863" max="5863" width="8.42578125" bestFit="1" customWidth="1"/>
    <col min="5864" max="5864" width="5.5703125" bestFit="1" customWidth="1"/>
    <col min="5865" max="5865" width="6" bestFit="1" customWidth="1"/>
    <col min="5867" max="5867" width="7.140625" bestFit="1" customWidth="1"/>
    <col min="5868" max="5868" width="7.42578125" bestFit="1" customWidth="1"/>
    <col min="5869" max="5869" width="6.140625" bestFit="1" customWidth="1"/>
    <col min="5870" max="5870" width="5.5703125" bestFit="1" customWidth="1"/>
    <col min="5871" max="5871" width="6" bestFit="1" customWidth="1"/>
    <col min="5872" max="5872" width="7" bestFit="1" customWidth="1"/>
    <col min="5873" max="5874" width="7.42578125" bestFit="1" customWidth="1"/>
    <col min="5875" max="5875" width="8.140625" bestFit="1" customWidth="1"/>
    <col min="5876" max="5876" width="7.7109375" bestFit="1" customWidth="1"/>
    <col min="5877" max="5877" width="8.28515625" bestFit="1" customWidth="1"/>
    <col min="5878" max="5878" width="8" bestFit="1" customWidth="1"/>
    <col min="5879" max="5879" width="6" bestFit="1" customWidth="1"/>
    <col min="5880" max="5880" width="6.28515625" bestFit="1" customWidth="1"/>
    <col min="5882" max="5882" width="4" bestFit="1" customWidth="1"/>
    <col min="5883" max="5883" width="7.7109375" bestFit="1" customWidth="1"/>
    <col min="5884" max="5884" width="4.7109375" bestFit="1" customWidth="1"/>
    <col min="5885" max="5885" width="8" bestFit="1" customWidth="1"/>
    <col min="5886" max="5886" width="7.5703125" bestFit="1" customWidth="1"/>
    <col min="5887" max="5887" width="4" bestFit="1" customWidth="1"/>
    <col min="5888" max="5888" width="3.85546875" bestFit="1" customWidth="1"/>
    <col min="5889" max="5889" width="8" bestFit="1" customWidth="1"/>
    <col min="5890" max="5890" width="7.5703125" bestFit="1" customWidth="1"/>
    <col min="5891" max="5891" width="8.140625" bestFit="1" customWidth="1"/>
    <col min="5892" max="5892" width="70.5703125" bestFit="1" customWidth="1"/>
    <col min="6116" max="6116" width="5" bestFit="1" customWidth="1"/>
    <col min="6117" max="6117" width="10.140625" customWidth="1"/>
    <col min="6118" max="6118" width="36.5703125" bestFit="1" customWidth="1"/>
    <col min="6119" max="6119" width="8.42578125" bestFit="1" customWidth="1"/>
    <col min="6120" max="6120" width="5.5703125" bestFit="1" customWidth="1"/>
    <col min="6121" max="6121" width="6" bestFit="1" customWidth="1"/>
    <col min="6123" max="6123" width="7.140625" bestFit="1" customWidth="1"/>
    <col min="6124" max="6124" width="7.42578125" bestFit="1" customWidth="1"/>
    <col min="6125" max="6125" width="6.140625" bestFit="1" customWidth="1"/>
    <col min="6126" max="6126" width="5.5703125" bestFit="1" customWidth="1"/>
    <col min="6127" max="6127" width="6" bestFit="1" customWidth="1"/>
    <col min="6128" max="6128" width="7" bestFit="1" customWidth="1"/>
    <col min="6129" max="6130" width="7.42578125" bestFit="1" customWidth="1"/>
    <col min="6131" max="6131" width="8.140625" bestFit="1" customWidth="1"/>
    <col min="6132" max="6132" width="7.7109375" bestFit="1" customWidth="1"/>
    <col min="6133" max="6133" width="8.28515625" bestFit="1" customWidth="1"/>
    <col min="6134" max="6134" width="8" bestFit="1" customWidth="1"/>
    <col min="6135" max="6135" width="6" bestFit="1" customWidth="1"/>
    <col min="6136" max="6136" width="6.28515625" bestFit="1" customWidth="1"/>
    <col min="6138" max="6138" width="4" bestFit="1" customWidth="1"/>
    <col min="6139" max="6139" width="7.7109375" bestFit="1" customWidth="1"/>
    <col min="6140" max="6140" width="4.7109375" bestFit="1" customWidth="1"/>
    <col min="6141" max="6141" width="8" bestFit="1" customWidth="1"/>
    <col min="6142" max="6142" width="7.5703125" bestFit="1" customWidth="1"/>
    <col min="6143" max="6143" width="4" bestFit="1" customWidth="1"/>
    <col min="6144" max="6144" width="3.85546875" bestFit="1" customWidth="1"/>
    <col min="6145" max="6145" width="8" bestFit="1" customWidth="1"/>
    <col min="6146" max="6146" width="7.5703125" bestFit="1" customWidth="1"/>
    <col min="6147" max="6147" width="8.140625" bestFit="1" customWidth="1"/>
    <col min="6148" max="6148" width="70.5703125" bestFit="1" customWidth="1"/>
    <col min="6372" max="6372" width="5" bestFit="1" customWidth="1"/>
    <col min="6373" max="6373" width="10.140625" customWidth="1"/>
    <col min="6374" max="6374" width="36.5703125" bestFit="1" customWidth="1"/>
    <col min="6375" max="6375" width="8.42578125" bestFit="1" customWidth="1"/>
    <col min="6376" max="6376" width="5.5703125" bestFit="1" customWidth="1"/>
    <col min="6377" max="6377" width="6" bestFit="1" customWidth="1"/>
    <col min="6379" max="6379" width="7.140625" bestFit="1" customWidth="1"/>
    <col min="6380" max="6380" width="7.42578125" bestFit="1" customWidth="1"/>
    <col min="6381" max="6381" width="6.140625" bestFit="1" customWidth="1"/>
    <col min="6382" max="6382" width="5.5703125" bestFit="1" customWidth="1"/>
    <col min="6383" max="6383" width="6" bestFit="1" customWidth="1"/>
    <col min="6384" max="6384" width="7" bestFit="1" customWidth="1"/>
    <col min="6385" max="6386" width="7.42578125" bestFit="1" customWidth="1"/>
    <col min="6387" max="6387" width="8.140625" bestFit="1" customWidth="1"/>
    <col min="6388" max="6388" width="7.7109375" bestFit="1" customWidth="1"/>
    <col min="6389" max="6389" width="8.28515625" bestFit="1" customWidth="1"/>
    <col min="6390" max="6390" width="8" bestFit="1" customWidth="1"/>
    <col min="6391" max="6391" width="6" bestFit="1" customWidth="1"/>
    <col min="6392" max="6392" width="6.28515625" bestFit="1" customWidth="1"/>
    <col min="6394" max="6394" width="4" bestFit="1" customWidth="1"/>
    <col min="6395" max="6395" width="7.7109375" bestFit="1" customWidth="1"/>
    <col min="6396" max="6396" width="4.7109375" bestFit="1" customWidth="1"/>
    <col min="6397" max="6397" width="8" bestFit="1" customWidth="1"/>
    <col min="6398" max="6398" width="7.5703125" bestFit="1" customWidth="1"/>
    <col min="6399" max="6399" width="4" bestFit="1" customWidth="1"/>
    <col min="6400" max="6400" width="3.85546875" bestFit="1" customWidth="1"/>
    <col min="6401" max="6401" width="8" bestFit="1" customWidth="1"/>
    <col min="6402" max="6402" width="7.5703125" bestFit="1" customWidth="1"/>
    <col min="6403" max="6403" width="8.140625" bestFit="1" customWidth="1"/>
    <col min="6404" max="6404" width="70.5703125" bestFit="1" customWidth="1"/>
    <col min="6628" max="6628" width="5" bestFit="1" customWidth="1"/>
    <col min="6629" max="6629" width="10.140625" customWidth="1"/>
    <col min="6630" max="6630" width="36.5703125" bestFit="1" customWidth="1"/>
    <col min="6631" max="6631" width="8.42578125" bestFit="1" customWidth="1"/>
    <col min="6632" max="6632" width="5.5703125" bestFit="1" customWidth="1"/>
    <col min="6633" max="6633" width="6" bestFit="1" customWidth="1"/>
    <col min="6635" max="6635" width="7.140625" bestFit="1" customWidth="1"/>
    <col min="6636" max="6636" width="7.42578125" bestFit="1" customWidth="1"/>
    <col min="6637" max="6637" width="6.140625" bestFit="1" customWidth="1"/>
    <col min="6638" max="6638" width="5.5703125" bestFit="1" customWidth="1"/>
    <col min="6639" max="6639" width="6" bestFit="1" customWidth="1"/>
    <col min="6640" max="6640" width="7" bestFit="1" customWidth="1"/>
    <col min="6641" max="6642" width="7.42578125" bestFit="1" customWidth="1"/>
    <col min="6643" max="6643" width="8.140625" bestFit="1" customWidth="1"/>
    <col min="6644" max="6644" width="7.7109375" bestFit="1" customWidth="1"/>
    <col min="6645" max="6645" width="8.28515625" bestFit="1" customWidth="1"/>
    <col min="6646" max="6646" width="8" bestFit="1" customWidth="1"/>
    <col min="6647" max="6647" width="6" bestFit="1" customWidth="1"/>
    <col min="6648" max="6648" width="6.28515625" bestFit="1" customWidth="1"/>
    <col min="6650" max="6650" width="4" bestFit="1" customWidth="1"/>
    <col min="6651" max="6651" width="7.7109375" bestFit="1" customWidth="1"/>
    <col min="6652" max="6652" width="4.7109375" bestFit="1" customWidth="1"/>
    <col min="6653" max="6653" width="8" bestFit="1" customWidth="1"/>
    <col min="6654" max="6654" width="7.5703125" bestFit="1" customWidth="1"/>
    <col min="6655" max="6655" width="4" bestFit="1" customWidth="1"/>
    <col min="6656" max="6656" width="3.85546875" bestFit="1" customWidth="1"/>
    <col min="6657" max="6657" width="8" bestFit="1" customWidth="1"/>
    <col min="6658" max="6658" width="7.5703125" bestFit="1" customWidth="1"/>
    <col min="6659" max="6659" width="8.140625" bestFit="1" customWidth="1"/>
    <col min="6660" max="6660" width="70.5703125" bestFit="1" customWidth="1"/>
    <col min="6884" max="6884" width="5" bestFit="1" customWidth="1"/>
    <col min="6885" max="6885" width="10.140625" customWidth="1"/>
    <col min="6886" max="6886" width="36.5703125" bestFit="1" customWidth="1"/>
    <col min="6887" max="6887" width="8.42578125" bestFit="1" customWidth="1"/>
    <col min="6888" max="6888" width="5.5703125" bestFit="1" customWidth="1"/>
    <col min="6889" max="6889" width="6" bestFit="1" customWidth="1"/>
    <col min="6891" max="6891" width="7.140625" bestFit="1" customWidth="1"/>
    <col min="6892" max="6892" width="7.42578125" bestFit="1" customWidth="1"/>
    <col min="6893" max="6893" width="6.140625" bestFit="1" customWidth="1"/>
    <col min="6894" max="6894" width="5.5703125" bestFit="1" customWidth="1"/>
    <col min="6895" max="6895" width="6" bestFit="1" customWidth="1"/>
    <col min="6896" max="6896" width="7" bestFit="1" customWidth="1"/>
    <col min="6897" max="6898" width="7.42578125" bestFit="1" customWidth="1"/>
    <col min="6899" max="6899" width="8.140625" bestFit="1" customWidth="1"/>
    <col min="6900" max="6900" width="7.7109375" bestFit="1" customWidth="1"/>
    <col min="6901" max="6901" width="8.28515625" bestFit="1" customWidth="1"/>
    <col min="6902" max="6902" width="8" bestFit="1" customWidth="1"/>
    <col min="6903" max="6903" width="6" bestFit="1" customWidth="1"/>
    <col min="6904" max="6904" width="6.28515625" bestFit="1" customWidth="1"/>
    <col min="6906" max="6906" width="4" bestFit="1" customWidth="1"/>
    <col min="6907" max="6907" width="7.7109375" bestFit="1" customWidth="1"/>
    <col min="6908" max="6908" width="4.7109375" bestFit="1" customWidth="1"/>
    <col min="6909" max="6909" width="8" bestFit="1" customWidth="1"/>
    <col min="6910" max="6910" width="7.5703125" bestFit="1" customWidth="1"/>
    <col min="6911" max="6911" width="4" bestFit="1" customWidth="1"/>
    <col min="6912" max="6912" width="3.85546875" bestFit="1" customWidth="1"/>
    <col min="6913" max="6913" width="8" bestFit="1" customWidth="1"/>
    <col min="6914" max="6914" width="7.5703125" bestFit="1" customWidth="1"/>
    <col min="6915" max="6915" width="8.140625" bestFit="1" customWidth="1"/>
    <col min="6916" max="6916" width="70.5703125" bestFit="1" customWidth="1"/>
    <col min="7140" max="7140" width="5" bestFit="1" customWidth="1"/>
    <col min="7141" max="7141" width="10.140625" customWidth="1"/>
    <col min="7142" max="7142" width="36.5703125" bestFit="1" customWidth="1"/>
    <col min="7143" max="7143" width="8.42578125" bestFit="1" customWidth="1"/>
    <col min="7144" max="7144" width="5.5703125" bestFit="1" customWidth="1"/>
    <col min="7145" max="7145" width="6" bestFit="1" customWidth="1"/>
    <col min="7147" max="7147" width="7.140625" bestFit="1" customWidth="1"/>
    <col min="7148" max="7148" width="7.42578125" bestFit="1" customWidth="1"/>
    <col min="7149" max="7149" width="6.140625" bestFit="1" customWidth="1"/>
    <col min="7150" max="7150" width="5.5703125" bestFit="1" customWidth="1"/>
    <col min="7151" max="7151" width="6" bestFit="1" customWidth="1"/>
    <col min="7152" max="7152" width="7" bestFit="1" customWidth="1"/>
    <col min="7153" max="7154" width="7.42578125" bestFit="1" customWidth="1"/>
    <col min="7155" max="7155" width="8.140625" bestFit="1" customWidth="1"/>
    <col min="7156" max="7156" width="7.7109375" bestFit="1" customWidth="1"/>
    <col min="7157" max="7157" width="8.28515625" bestFit="1" customWidth="1"/>
    <col min="7158" max="7158" width="8" bestFit="1" customWidth="1"/>
    <col min="7159" max="7159" width="6" bestFit="1" customWidth="1"/>
    <col min="7160" max="7160" width="6.28515625" bestFit="1" customWidth="1"/>
    <col min="7162" max="7162" width="4" bestFit="1" customWidth="1"/>
    <col min="7163" max="7163" width="7.7109375" bestFit="1" customWidth="1"/>
    <col min="7164" max="7164" width="4.7109375" bestFit="1" customWidth="1"/>
    <col min="7165" max="7165" width="8" bestFit="1" customWidth="1"/>
    <col min="7166" max="7166" width="7.5703125" bestFit="1" customWidth="1"/>
    <col min="7167" max="7167" width="4" bestFit="1" customWidth="1"/>
    <col min="7168" max="7168" width="3.85546875" bestFit="1" customWidth="1"/>
    <col min="7169" max="7169" width="8" bestFit="1" customWidth="1"/>
    <col min="7170" max="7170" width="7.5703125" bestFit="1" customWidth="1"/>
    <col min="7171" max="7171" width="8.140625" bestFit="1" customWidth="1"/>
    <col min="7172" max="7172" width="70.5703125" bestFit="1" customWidth="1"/>
    <col min="7396" max="7396" width="5" bestFit="1" customWidth="1"/>
    <col min="7397" max="7397" width="10.140625" customWidth="1"/>
    <col min="7398" max="7398" width="36.5703125" bestFit="1" customWidth="1"/>
    <col min="7399" max="7399" width="8.42578125" bestFit="1" customWidth="1"/>
    <col min="7400" max="7400" width="5.5703125" bestFit="1" customWidth="1"/>
    <col min="7401" max="7401" width="6" bestFit="1" customWidth="1"/>
    <col min="7403" max="7403" width="7.140625" bestFit="1" customWidth="1"/>
    <col min="7404" max="7404" width="7.42578125" bestFit="1" customWidth="1"/>
    <col min="7405" max="7405" width="6.140625" bestFit="1" customWidth="1"/>
    <col min="7406" max="7406" width="5.5703125" bestFit="1" customWidth="1"/>
    <col min="7407" max="7407" width="6" bestFit="1" customWidth="1"/>
    <col min="7408" max="7408" width="7" bestFit="1" customWidth="1"/>
    <col min="7409" max="7410" width="7.42578125" bestFit="1" customWidth="1"/>
    <col min="7411" max="7411" width="8.140625" bestFit="1" customWidth="1"/>
    <col min="7412" max="7412" width="7.7109375" bestFit="1" customWidth="1"/>
    <col min="7413" max="7413" width="8.28515625" bestFit="1" customWidth="1"/>
    <col min="7414" max="7414" width="8" bestFit="1" customWidth="1"/>
    <col min="7415" max="7415" width="6" bestFit="1" customWidth="1"/>
    <col min="7416" max="7416" width="6.28515625" bestFit="1" customWidth="1"/>
    <col min="7418" max="7418" width="4" bestFit="1" customWidth="1"/>
    <col min="7419" max="7419" width="7.7109375" bestFit="1" customWidth="1"/>
    <col min="7420" max="7420" width="4.7109375" bestFit="1" customWidth="1"/>
    <col min="7421" max="7421" width="8" bestFit="1" customWidth="1"/>
    <col min="7422" max="7422" width="7.5703125" bestFit="1" customWidth="1"/>
    <col min="7423" max="7423" width="4" bestFit="1" customWidth="1"/>
    <col min="7424" max="7424" width="3.85546875" bestFit="1" customWidth="1"/>
    <col min="7425" max="7425" width="8" bestFit="1" customWidth="1"/>
    <col min="7426" max="7426" width="7.5703125" bestFit="1" customWidth="1"/>
    <col min="7427" max="7427" width="8.140625" bestFit="1" customWidth="1"/>
    <col min="7428" max="7428" width="70.5703125" bestFit="1" customWidth="1"/>
    <col min="7652" max="7652" width="5" bestFit="1" customWidth="1"/>
    <col min="7653" max="7653" width="10.140625" customWidth="1"/>
    <col min="7654" max="7654" width="36.5703125" bestFit="1" customWidth="1"/>
    <col min="7655" max="7655" width="8.42578125" bestFit="1" customWidth="1"/>
    <col min="7656" max="7656" width="5.5703125" bestFit="1" customWidth="1"/>
    <col min="7657" max="7657" width="6" bestFit="1" customWidth="1"/>
    <col min="7659" max="7659" width="7.140625" bestFit="1" customWidth="1"/>
    <col min="7660" max="7660" width="7.42578125" bestFit="1" customWidth="1"/>
    <col min="7661" max="7661" width="6.140625" bestFit="1" customWidth="1"/>
    <col min="7662" max="7662" width="5.5703125" bestFit="1" customWidth="1"/>
    <col min="7663" max="7663" width="6" bestFit="1" customWidth="1"/>
    <col min="7664" max="7664" width="7" bestFit="1" customWidth="1"/>
    <col min="7665" max="7666" width="7.42578125" bestFit="1" customWidth="1"/>
    <col min="7667" max="7667" width="8.140625" bestFit="1" customWidth="1"/>
    <col min="7668" max="7668" width="7.7109375" bestFit="1" customWidth="1"/>
    <col min="7669" max="7669" width="8.28515625" bestFit="1" customWidth="1"/>
    <col min="7670" max="7670" width="8" bestFit="1" customWidth="1"/>
    <col min="7671" max="7671" width="6" bestFit="1" customWidth="1"/>
    <col min="7672" max="7672" width="6.28515625" bestFit="1" customWidth="1"/>
    <col min="7674" max="7674" width="4" bestFit="1" customWidth="1"/>
    <col min="7675" max="7675" width="7.7109375" bestFit="1" customWidth="1"/>
    <col min="7676" max="7676" width="4.7109375" bestFit="1" customWidth="1"/>
    <col min="7677" max="7677" width="8" bestFit="1" customWidth="1"/>
    <col min="7678" max="7678" width="7.5703125" bestFit="1" customWidth="1"/>
    <col min="7679" max="7679" width="4" bestFit="1" customWidth="1"/>
    <col min="7680" max="7680" width="3.85546875" bestFit="1" customWidth="1"/>
    <col min="7681" max="7681" width="8" bestFit="1" customWidth="1"/>
    <col min="7682" max="7682" width="7.5703125" bestFit="1" customWidth="1"/>
    <col min="7683" max="7683" width="8.140625" bestFit="1" customWidth="1"/>
    <col min="7684" max="7684" width="70.5703125" bestFit="1" customWidth="1"/>
    <col min="7908" max="7908" width="5" bestFit="1" customWidth="1"/>
    <col min="7909" max="7909" width="10.140625" customWidth="1"/>
    <col min="7910" max="7910" width="36.5703125" bestFit="1" customWidth="1"/>
    <col min="7911" max="7911" width="8.42578125" bestFit="1" customWidth="1"/>
    <col min="7912" max="7912" width="5.5703125" bestFit="1" customWidth="1"/>
    <col min="7913" max="7913" width="6" bestFit="1" customWidth="1"/>
    <col min="7915" max="7915" width="7.140625" bestFit="1" customWidth="1"/>
    <col min="7916" max="7916" width="7.42578125" bestFit="1" customWidth="1"/>
    <col min="7917" max="7917" width="6.140625" bestFit="1" customWidth="1"/>
    <col min="7918" max="7918" width="5.5703125" bestFit="1" customWidth="1"/>
    <col min="7919" max="7919" width="6" bestFit="1" customWidth="1"/>
    <col min="7920" max="7920" width="7" bestFit="1" customWidth="1"/>
    <col min="7921" max="7922" width="7.42578125" bestFit="1" customWidth="1"/>
    <col min="7923" max="7923" width="8.140625" bestFit="1" customWidth="1"/>
    <col min="7924" max="7924" width="7.7109375" bestFit="1" customWidth="1"/>
    <col min="7925" max="7925" width="8.28515625" bestFit="1" customWidth="1"/>
    <col min="7926" max="7926" width="8" bestFit="1" customWidth="1"/>
    <col min="7927" max="7927" width="6" bestFit="1" customWidth="1"/>
    <col min="7928" max="7928" width="6.28515625" bestFit="1" customWidth="1"/>
    <col min="7930" max="7930" width="4" bestFit="1" customWidth="1"/>
    <col min="7931" max="7931" width="7.7109375" bestFit="1" customWidth="1"/>
    <col min="7932" max="7932" width="4.7109375" bestFit="1" customWidth="1"/>
    <col min="7933" max="7933" width="8" bestFit="1" customWidth="1"/>
    <col min="7934" max="7934" width="7.5703125" bestFit="1" customWidth="1"/>
    <col min="7935" max="7935" width="4" bestFit="1" customWidth="1"/>
    <col min="7936" max="7936" width="3.85546875" bestFit="1" customWidth="1"/>
    <col min="7937" max="7937" width="8" bestFit="1" customWidth="1"/>
    <col min="7938" max="7938" width="7.5703125" bestFit="1" customWidth="1"/>
    <col min="7939" max="7939" width="8.140625" bestFit="1" customWidth="1"/>
    <col min="7940" max="7940" width="70.5703125" bestFit="1" customWidth="1"/>
    <col min="8164" max="8164" width="5" bestFit="1" customWidth="1"/>
    <col min="8165" max="8165" width="10.140625" customWidth="1"/>
    <col min="8166" max="8166" width="36.5703125" bestFit="1" customWidth="1"/>
    <col min="8167" max="8167" width="8.42578125" bestFit="1" customWidth="1"/>
    <col min="8168" max="8168" width="5.5703125" bestFit="1" customWidth="1"/>
    <col min="8169" max="8169" width="6" bestFit="1" customWidth="1"/>
    <col min="8171" max="8171" width="7.140625" bestFit="1" customWidth="1"/>
    <col min="8172" max="8172" width="7.42578125" bestFit="1" customWidth="1"/>
    <col min="8173" max="8173" width="6.140625" bestFit="1" customWidth="1"/>
    <col min="8174" max="8174" width="5.5703125" bestFit="1" customWidth="1"/>
    <col min="8175" max="8175" width="6" bestFit="1" customWidth="1"/>
    <col min="8176" max="8176" width="7" bestFit="1" customWidth="1"/>
    <col min="8177" max="8178" width="7.42578125" bestFit="1" customWidth="1"/>
    <col min="8179" max="8179" width="8.140625" bestFit="1" customWidth="1"/>
    <col min="8180" max="8180" width="7.7109375" bestFit="1" customWidth="1"/>
    <col min="8181" max="8181" width="8.28515625" bestFit="1" customWidth="1"/>
    <col min="8182" max="8182" width="8" bestFit="1" customWidth="1"/>
    <col min="8183" max="8183" width="6" bestFit="1" customWidth="1"/>
    <col min="8184" max="8184" width="6.28515625" bestFit="1" customWidth="1"/>
    <col min="8186" max="8186" width="4" bestFit="1" customWidth="1"/>
    <col min="8187" max="8187" width="7.7109375" bestFit="1" customWidth="1"/>
    <col min="8188" max="8188" width="4.7109375" bestFit="1" customWidth="1"/>
    <col min="8189" max="8189" width="8" bestFit="1" customWidth="1"/>
    <col min="8190" max="8190" width="7.5703125" bestFit="1" customWidth="1"/>
    <col min="8191" max="8191" width="4" bestFit="1" customWidth="1"/>
    <col min="8192" max="8192" width="3.85546875" bestFit="1" customWidth="1"/>
    <col min="8193" max="8193" width="8" bestFit="1" customWidth="1"/>
    <col min="8194" max="8194" width="7.5703125" bestFit="1" customWidth="1"/>
    <col min="8195" max="8195" width="8.140625" bestFit="1" customWidth="1"/>
    <col min="8196" max="8196" width="70.5703125" bestFit="1" customWidth="1"/>
    <col min="8420" max="8420" width="5" bestFit="1" customWidth="1"/>
    <col min="8421" max="8421" width="10.140625" customWidth="1"/>
    <col min="8422" max="8422" width="36.5703125" bestFit="1" customWidth="1"/>
    <col min="8423" max="8423" width="8.42578125" bestFit="1" customWidth="1"/>
    <col min="8424" max="8424" width="5.5703125" bestFit="1" customWidth="1"/>
    <col min="8425" max="8425" width="6" bestFit="1" customWidth="1"/>
    <col min="8427" max="8427" width="7.140625" bestFit="1" customWidth="1"/>
    <col min="8428" max="8428" width="7.42578125" bestFit="1" customWidth="1"/>
    <col min="8429" max="8429" width="6.140625" bestFit="1" customWidth="1"/>
    <col min="8430" max="8430" width="5.5703125" bestFit="1" customWidth="1"/>
    <col min="8431" max="8431" width="6" bestFit="1" customWidth="1"/>
    <col min="8432" max="8432" width="7" bestFit="1" customWidth="1"/>
    <col min="8433" max="8434" width="7.42578125" bestFit="1" customWidth="1"/>
    <col min="8435" max="8435" width="8.140625" bestFit="1" customWidth="1"/>
    <col min="8436" max="8436" width="7.7109375" bestFit="1" customWidth="1"/>
    <col min="8437" max="8437" width="8.28515625" bestFit="1" customWidth="1"/>
    <col min="8438" max="8438" width="8" bestFit="1" customWidth="1"/>
    <col min="8439" max="8439" width="6" bestFit="1" customWidth="1"/>
    <col min="8440" max="8440" width="6.28515625" bestFit="1" customWidth="1"/>
    <col min="8442" max="8442" width="4" bestFit="1" customWidth="1"/>
    <col min="8443" max="8443" width="7.7109375" bestFit="1" customWidth="1"/>
    <col min="8444" max="8444" width="4.7109375" bestFit="1" customWidth="1"/>
    <col min="8445" max="8445" width="8" bestFit="1" customWidth="1"/>
    <col min="8446" max="8446" width="7.5703125" bestFit="1" customWidth="1"/>
    <col min="8447" max="8447" width="4" bestFit="1" customWidth="1"/>
    <col min="8448" max="8448" width="3.85546875" bestFit="1" customWidth="1"/>
    <col min="8449" max="8449" width="8" bestFit="1" customWidth="1"/>
    <col min="8450" max="8450" width="7.5703125" bestFit="1" customWidth="1"/>
    <col min="8451" max="8451" width="8.140625" bestFit="1" customWidth="1"/>
    <col min="8452" max="8452" width="70.5703125" bestFit="1" customWidth="1"/>
    <col min="8676" max="8676" width="5" bestFit="1" customWidth="1"/>
    <col min="8677" max="8677" width="10.140625" customWidth="1"/>
    <col min="8678" max="8678" width="36.5703125" bestFit="1" customWidth="1"/>
    <col min="8679" max="8679" width="8.42578125" bestFit="1" customWidth="1"/>
    <col min="8680" max="8680" width="5.5703125" bestFit="1" customWidth="1"/>
    <col min="8681" max="8681" width="6" bestFit="1" customWidth="1"/>
    <col min="8683" max="8683" width="7.140625" bestFit="1" customWidth="1"/>
    <col min="8684" max="8684" width="7.42578125" bestFit="1" customWidth="1"/>
    <col min="8685" max="8685" width="6.140625" bestFit="1" customWidth="1"/>
    <col min="8686" max="8686" width="5.5703125" bestFit="1" customWidth="1"/>
    <col min="8687" max="8687" width="6" bestFit="1" customWidth="1"/>
    <col min="8688" max="8688" width="7" bestFit="1" customWidth="1"/>
    <col min="8689" max="8690" width="7.42578125" bestFit="1" customWidth="1"/>
    <col min="8691" max="8691" width="8.140625" bestFit="1" customWidth="1"/>
    <col min="8692" max="8692" width="7.7109375" bestFit="1" customWidth="1"/>
    <col min="8693" max="8693" width="8.28515625" bestFit="1" customWidth="1"/>
    <col min="8694" max="8694" width="8" bestFit="1" customWidth="1"/>
    <col min="8695" max="8695" width="6" bestFit="1" customWidth="1"/>
    <col min="8696" max="8696" width="6.28515625" bestFit="1" customWidth="1"/>
    <col min="8698" max="8698" width="4" bestFit="1" customWidth="1"/>
    <col min="8699" max="8699" width="7.7109375" bestFit="1" customWidth="1"/>
    <col min="8700" max="8700" width="4.7109375" bestFit="1" customWidth="1"/>
    <col min="8701" max="8701" width="8" bestFit="1" customWidth="1"/>
    <col min="8702" max="8702" width="7.5703125" bestFit="1" customWidth="1"/>
    <col min="8703" max="8703" width="4" bestFit="1" customWidth="1"/>
    <col min="8704" max="8704" width="3.85546875" bestFit="1" customWidth="1"/>
    <col min="8705" max="8705" width="8" bestFit="1" customWidth="1"/>
    <col min="8706" max="8706" width="7.5703125" bestFit="1" customWidth="1"/>
    <col min="8707" max="8707" width="8.140625" bestFit="1" customWidth="1"/>
    <col min="8708" max="8708" width="70.5703125" bestFit="1" customWidth="1"/>
    <col min="8932" max="8932" width="5" bestFit="1" customWidth="1"/>
    <col min="8933" max="8933" width="10.140625" customWidth="1"/>
    <col min="8934" max="8934" width="36.5703125" bestFit="1" customWidth="1"/>
    <col min="8935" max="8935" width="8.42578125" bestFit="1" customWidth="1"/>
    <col min="8936" max="8936" width="5.5703125" bestFit="1" customWidth="1"/>
    <col min="8937" max="8937" width="6" bestFit="1" customWidth="1"/>
    <col min="8939" max="8939" width="7.140625" bestFit="1" customWidth="1"/>
    <col min="8940" max="8940" width="7.42578125" bestFit="1" customWidth="1"/>
    <col min="8941" max="8941" width="6.140625" bestFit="1" customWidth="1"/>
    <col min="8942" max="8942" width="5.5703125" bestFit="1" customWidth="1"/>
    <col min="8943" max="8943" width="6" bestFit="1" customWidth="1"/>
    <col min="8944" max="8944" width="7" bestFit="1" customWidth="1"/>
    <col min="8945" max="8946" width="7.42578125" bestFit="1" customWidth="1"/>
    <col min="8947" max="8947" width="8.140625" bestFit="1" customWidth="1"/>
    <col min="8948" max="8948" width="7.7109375" bestFit="1" customWidth="1"/>
    <col min="8949" max="8949" width="8.28515625" bestFit="1" customWidth="1"/>
    <col min="8950" max="8950" width="8" bestFit="1" customWidth="1"/>
    <col min="8951" max="8951" width="6" bestFit="1" customWidth="1"/>
    <col min="8952" max="8952" width="6.28515625" bestFit="1" customWidth="1"/>
    <col min="8954" max="8954" width="4" bestFit="1" customWidth="1"/>
    <col min="8955" max="8955" width="7.7109375" bestFit="1" customWidth="1"/>
    <col min="8956" max="8956" width="4.7109375" bestFit="1" customWidth="1"/>
    <col min="8957" max="8957" width="8" bestFit="1" customWidth="1"/>
    <col min="8958" max="8958" width="7.5703125" bestFit="1" customWidth="1"/>
    <col min="8959" max="8959" width="4" bestFit="1" customWidth="1"/>
    <col min="8960" max="8960" width="3.85546875" bestFit="1" customWidth="1"/>
    <col min="8961" max="8961" width="8" bestFit="1" customWidth="1"/>
    <col min="8962" max="8962" width="7.5703125" bestFit="1" customWidth="1"/>
    <col min="8963" max="8963" width="8.140625" bestFit="1" customWidth="1"/>
    <col min="8964" max="8964" width="70.5703125" bestFit="1" customWidth="1"/>
    <col min="9188" max="9188" width="5" bestFit="1" customWidth="1"/>
    <col min="9189" max="9189" width="10.140625" customWidth="1"/>
    <col min="9190" max="9190" width="36.5703125" bestFit="1" customWidth="1"/>
    <col min="9191" max="9191" width="8.42578125" bestFit="1" customWidth="1"/>
    <col min="9192" max="9192" width="5.5703125" bestFit="1" customWidth="1"/>
    <col min="9193" max="9193" width="6" bestFit="1" customWidth="1"/>
    <col min="9195" max="9195" width="7.140625" bestFit="1" customWidth="1"/>
    <col min="9196" max="9196" width="7.42578125" bestFit="1" customWidth="1"/>
    <col min="9197" max="9197" width="6.140625" bestFit="1" customWidth="1"/>
    <col min="9198" max="9198" width="5.5703125" bestFit="1" customWidth="1"/>
    <col min="9199" max="9199" width="6" bestFit="1" customWidth="1"/>
    <col min="9200" max="9200" width="7" bestFit="1" customWidth="1"/>
    <col min="9201" max="9202" width="7.42578125" bestFit="1" customWidth="1"/>
    <col min="9203" max="9203" width="8.140625" bestFit="1" customWidth="1"/>
    <col min="9204" max="9204" width="7.7109375" bestFit="1" customWidth="1"/>
    <col min="9205" max="9205" width="8.28515625" bestFit="1" customWidth="1"/>
    <col min="9206" max="9206" width="8" bestFit="1" customWidth="1"/>
    <col min="9207" max="9207" width="6" bestFit="1" customWidth="1"/>
    <col min="9208" max="9208" width="6.28515625" bestFit="1" customWidth="1"/>
    <col min="9210" max="9210" width="4" bestFit="1" customWidth="1"/>
    <col min="9211" max="9211" width="7.7109375" bestFit="1" customWidth="1"/>
    <col min="9212" max="9212" width="4.7109375" bestFit="1" customWidth="1"/>
    <col min="9213" max="9213" width="8" bestFit="1" customWidth="1"/>
    <col min="9214" max="9214" width="7.5703125" bestFit="1" customWidth="1"/>
    <col min="9215" max="9215" width="4" bestFit="1" customWidth="1"/>
    <col min="9216" max="9216" width="3.85546875" bestFit="1" customWidth="1"/>
    <col min="9217" max="9217" width="8" bestFit="1" customWidth="1"/>
    <col min="9218" max="9218" width="7.5703125" bestFit="1" customWidth="1"/>
    <col min="9219" max="9219" width="8.140625" bestFit="1" customWidth="1"/>
    <col min="9220" max="9220" width="70.5703125" bestFit="1" customWidth="1"/>
    <col min="9444" max="9444" width="5" bestFit="1" customWidth="1"/>
    <col min="9445" max="9445" width="10.140625" customWidth="1"/>
    <col min="9446" max="9446" width="36.5703125" bestFit="1" customWidth="1"/>
    <col min="9447" max="9447" width="8.42578125" bestFit="1" customWidth="1"/>
    <col min="9448" max="9448" width="5.5703125" bestFit="1" customWidth="1"/>
    <col min="9449" max="9449" width="6" bestFit="1" customWidth="1"/>
    <col min="9451" max="9451" width="7.140625" bestFit="1" customWidth="1"/>
    <col min="9452" max="9452" width="7.42578125" bestFit="1" customWidth="1"/>
    <col min="9453" max="9453" width="6.140625" bestFit="1" customWidth="1"/>
    <col min="9454" max="9454" width="5.5703125" bestFit="1" customWidth="1"/>
    <col min="9455" max="9455" width="6" bestFit="1" customWidth="1"/>
    <col min="9456" max="9456" width="7" bestFit="1" customWidth="1"/>
    <col min="9457" max="9458" width="7.42578125" bestFit="1" customWidth="1"/>
    <col min="9459" max="9459" width="8.140625" bestFit="1" customWidth="1"/>
    <col min="9460" max="9460" width="7.7109375" bestFit="1" customWidth="1"/>
    <col min="9461" max="9461" width="8.28515625" bestFit="1" customWidth="1"/>
    <col min="9462" max="9462" width="8" bestFit="1" customWidth="1"/>
    <col min="9463" max="9463" width="6" bestFit="1" customWidth="1"/>
    <col min="9464" max="9464" width="6.28515625" bestFit="1" customWidth="1"/>
    <col min="9466" max="9466" width="4" bestFit="1" customWidth="1"/>
    <col min="9467" max="9467" width="7.7109375" bestFit="1" customWidth="1"/>
    <col min="9468" max="9468" width="4.7109375" bestFit="1" customWidth="1"/>
    <col min="9469" max="9469" width="8" bestFit="1" customWidth="1"/>
    <col min="9470" max="9470" width="7.5703125" bestFit="1" customWidth="1"/>
    <col min="9471" max="9471" width="4" bestFit="1" customWidth="1"/>
    <col min="9472" max="9472" width="3.85546875" bestFit="1" customWidth="1"/>
    <col min="9473" max="9473" width="8" bestFit="1" customWidth="1"/>
    <col min="9474" max="9474" width="7.5703125" bestFit="1" customWidth="1"/>
    <col min="9475" max="9475" width="8.140625" bestFit="1" customWidth="1"/>
    <col min="9476" max="9476" width="70.5703125" bestFit="1" customWidth="1"/>
    <col min="9700" max="9700" width="5" bestFit="1" customWidth="1"/>
    <col min="9701" max="9701" width="10.140625" customWidth="1"/>
    <col min="9702" max="9702" width="36.5703125" bestFit="1" customWidth="1"/>
    <col min="9703" max="9703" width="8.42578125" bestFit="1" customWidth="1"/>
    <col min="9704" max="9704" width="5.5703125" bestFit="1" customWidth="1"/>
    <col min="9705" max="9705" width="6" bestFit="1" customWidth="1"/>
    <col min="9707" max="9707" width="7.140625" bestFit="1" customWidth="1"/>
    <col min="9708" max="9708" width="7.42578125" bestFit="1" customWidth="1"/>
    <col min="9709" max="9709" width="6.140625" bestFit="1" customWidth="1"/>
    <col min="9710" max="9710" width="5.5703125" bestFit="1" customWidth="1"/>
    <col min="9711" max="9711" width="6" bestFit="1" customWidth="1"/>
    <col min="9712" max="9712" width="7" bestFit="1" customWidth="1"/>
    <col min="9713" max="9714" width="7.42578125" bestFit="1" customWidth="1"/>
    <col min="9715" max="9715" width="8.140625" bestFit="1" customWidth="1"/>
    <col min="9716" max="9716" width="7.7109375" bestFit="1" customWidth="1"/>
    <col min="9717" max="9717" width="8.28515625" bestFit="1" customWidth="1"/>
    <col min="9718" max="9718" width="8" bestFit="1" customWidth="1"/>
    <col min="9719" max="9719" width="6" bestFit="1" customWidth="1"/>
    <col min="9720" max="9720" width="6.28515625" bestFit="1" customWidth="1"/>
    <col min="9722" max="9722" width="4" bestFit="1" customWidth="1"/>
    <col min="9723" max="9723" width="7.7109375" bestFit="1" customWidth="1"/>
    <col min="9724" max="9724" width="4.7109375" bestFit="1" customWidth="1"/>
    <col min="9725" max="9725" width="8" bestFit="1" customWidth="1"/>
    <col min="9726" max="9726" width="7.5703125" bestFit="1" customWidth="1"/>
    <col min="9727" max="9727" width="4" bestFit="1" customWidth="1"/>
    <col min="9728" max="9728" width="3.85546875" bestFit="1" customWidth="1"/>
    <col min="9729" max="9729" width="8" bestFit="1" customWidth="1"/>
    <col min="9730" max="9730" width="7.5703125" bestFit="1" customWidth="1"/>
    <col min="9731" max="9731" width="8.140625" bestFit="1" customWidth="1"/>
    <col min="9732" max="9732" width="70.5703125" bestFit="1" customWidth="1"/>
    <col min="9956" max="9956" width="5" bestFit="1" customWidth="1"/>
    <col min="9957" max="9957" width="10.140625" customWidth="1"/>
    <col min="9958" max="9958" width="36.5703125" bestFit="1" customWidth="1"/>
    <col min="9959" max="9959" width="8.42578125" bestFit="1" customWidth="1"/>
    <col min="9960" max="9960" width="5.5703125" bestFit="1" customWidth="1"/>
    <col min="9961" max="9961" width="6" bestFit="1" customWidth="1"/>
    <col min="9963" max="9963" width="7.140625" bestFit="1" customWidth="1"/>
    <col min="9964" max="9964" width="7.42578125" bestFit="1" customWidth="1"/>
    <col min="9965" max="9965" width="6.140625" bestFit="1" customWidth="1"/>
    <col min="9966" max="9966" width="5.5703125" bestFit="1" customWidth="1"/>
    <col min="9967" max="9967" width="6" bestFit="1" customWidth="1"/>
    <col min="9968" max="9968" width="7" bestFit="1" customWidth="1"/>
    <col min="9969" max="9970" width="7.42578125" bestFit="1" customWidth="1"/>
    <col min="9971" max="9971" width="8.140625" bestFit="1" customWidth="1"/>
    <col min="9972" max="9972" width="7.7109375" bestFit="1" customWidth="1"/>
    <col min="9973" max="9973" width="8.28515625" bestFit="1" customWidth="1"/>
    <col min="9974" max="9974" width="8" bestFit="1" customWidth="1"/>
    <col min="9975" max="9975" width="6" bestFit="1" customWidth="1"/>
    <col min="9976" max="9976" width="6.28515625" bestFit="1" customWidth="1"/>
    <col min="9978" max="9978" width="4" bestFit="1" customWidth="1"/>
    <col min="9979" max="9979" width="7.7109375" bestFit="1" customWidth="1"/>
    <col min="9980" max="9980" width="4.7109375" bestFit="1" customWidth="1"/>
    <col min="9981" max="9981" width="8" bestFit="1" customWidth="1"/>
    <col min="9982" max="9982" width="7.5703125" bestFit="1" customWidth="1"/>
    <col min="9983" max="9983" width="4" bestFit="1" customWidth="1"/>
    <col min="9984" max="9984" width="3.85546875" bestFit="1" customWidth="1"/>
    <col min="9985" max="9985" width="8" bestFit="1" customWidth="1"/>
    <col min="9986" max="9986" width="7.5703125" bestFit="1" customWidth="1"/>
    <col min="9987" max="9987" width="8.140625" bestFit="1" customWidth="1"/>
    <col min="9988" max="9988" width="70.5703125" bestFit="1" customWidth="1"/>
    <col min="10212" max="10212" width="5" bestFit="1" customWidth="1"/>
    <col min="10213" max="10213" width="10.140625" customWidth="1"/>
    <col min="10214" max="10214" width="36.5703125" bestFit="1" customWidth="1"/>
    <col min="10215" max="10215" width="8.42578125" bestFit="1" customWidth="1"/>
    <col min="10216" max="10216" width="5.5703125" bestFit="1" customWidth="1"/>
    <col min="10217" max="10217" width="6" bestFit="1" customWidth="1"/>
    <col min="10219" max="10219" width="7.140625" bestFit="1" customWidth="1"/>
    <col min="10220" max="10220" width="7.42578125" bestFit="1" customWidth="1"/>
    <col min="10221" max="10221" width="6.140625" bestFit="1" customWidth="1"/>
    <col min="10222" max="10222" width="5.5703125" bestFit="1" customWidth="1"/>
    <col min="10223" max="10223" width="6" bestFit="1" customWidth="1"/>
    <col min="10224" max="10224" width="7" bestFit="1" customWidth="1"/>
    <col min="10225" max="10226" width="7.42578125" bestFit="1" customWidth="1"/>
    <col min="10227" max="10227" width="8.140625" bestFit="1" customWidth="1"/>
    <col min="10228" max="10228" width="7.7109375" bestFit="1" customWidth="1"/>
    <col min="10229" max="10229" width="8.28515625" bestFit="1" customWidth="1"/>
    <col min="10230" max="10230" width="8" bestFit="1" customWidth="1"/>
    <col min="10231" max="10231" width="6" bestFit="1" customWidth="1"/>
    <col min="10232" max="10232" width="6.28515625" bestFit="1" customWidth="1"/>
    <col min="10234" max="10234" width="4" bestFit="1" customWidth="1"/>
    <col min="10235" max="10235" width="7.7109375" bestFit="1" customWidth="1"/>
    <col min="10236" max="10236" width="4.7109375" bestFit="1" customWidth="1"/>
    <col min="10237" max="10237" width="8" bestFit="1" customWidth="1"/>
    <col min="10238" max="10238" width="7.5703125" bestFit="1" customWidth="1"/>
    <col min="10239" max="10239" width="4" bestFit="1" customWidth="1"/>
    <col min="10240" max="10240" width="3.85546875" bestFit="1" customWidth="1"/>
    <col min="10241" max="10241" width="8" bestFit="1" customWidth="1"/>
    <col min="10242" max="10242" width="7.5703125" bestFit="1" customWidth="1"/>
    <col min="10243" max="10243" width="8.140625" bestFit="1" customWidth="1"/>
    <col min="10244" max="10244" width="70.5703125" bestFit="1" customWidth="1"/>
    <col min="10468" max="10468" width="5" bestFit="1" customWidth="1"/>
    <col min="10469" max="10469" width="10.140625" customWidth="1"/>
    <col min="10470" max="10470" width="36.5703125" bestFit="1" customWidth="1"/>
    <col min="10471" max="10471" width="8.42578125" bestFit="1" customWidth="1"/>
    <col min="10472" max="10472" width="5.5703125" bestFit="1" customWidth="1"/>
    <col min="10473" max="10473" width="6" bestFit="1" customWidth="1"/>
    <col min="10475" max="10475" width="7.140625" bestFit="1" customWidth="1"/>
    <col min="10476" max="10476" width="7.42578125" bestFit="1" customWidth="1"/>
    <col min="10477" max="10477" width="6.140625" bestFit="1" customWidth="1"/>
    <col min="10478" max="10478" width="5.5703125" bestFit="1" customWidth="1"/>
    <col min="10479" max="10479" width="6" bestFit="1" customWidth="1"/>
    <col min="10480" max="10480" width="7" bestFit="1" customWidth="1"/>
    <col min="10481" max="10482" width="7.42578125" bestFit="1" customWidth="1"/>
    <col min="10483" max="10483" width="8.140625" bestFit="1" customWidth="1"/>
    <col min="10484" max="10484" width="7.7109375" bestFit="1" customWidth="1"/>
    <col min="10485" max="10485" width="8.28515625" bestFit="1" customWidth="1"/>
    <col min="10486" max="10486" width="8" bestFit="1" customWidth="1"/>
    <col min="10487" max="10487" width="6" bestFit="1" customWidth="1"/>
    <col min="10488" max="10488" width="6.28515625" bestFit="1" customWidth="1"/>
    <col min="10490" max="10490" width="4" bestFit="1" customWidth="1"/>
    <col min="10491" max="10491" width="7.7109375" bestFit="1" customWidth="1"/>
    <col min="10492" max="10492" width="4.7109375" bestFit="1" customWidth="1"/>
    <col min="10493" max="10493" width="8" bestFit="1" customWidth="1"/>
    <col min="10494" max="10494" width="7.5703125" bestFit="1" customWidth="1"/>
    <col min="10495" max="10495" width="4" bestFit="1" customWidth="1"/>
    <col min="10496" max="10496" width="3.85546875" bestFit="1" customWidth="1"/>
    <col min="10497" max="10497" width="8" bestFit="1" customWidth="1"/>
    <col min="10498" max="10498" width="7.5703125" bestFit="1" customWidth="1"/>
    <col min="10499" max="10499" width="8.140625" bestFit="1" customWidth="1"/>
    <col min="10500" max="10500" width="70.5703125" bestFit="1" customWidth="1"/>
    <col min="10724" max="10724" width="5" bestFit="1" customWidth="1"/>
    <col min="10725" max="10725" width="10.140625" customWidth="1"/>
    <col min="10726" max="10726" width="36.5703125" bestFit="1" customWidth="1"/>
    <col min="10727" max="10727" width="8.42578125" bestFit="1" customWidth="1"/>
    <col min="10728" max="10728" width="5.5703125" bestFit="1" customWidth="1"/>
    <col min="10729" max="10729" width="6" bestFit="1" customWidth="1"/>
    <col min="10731" max="10731" width="7.140625" bestFit="1" customWidth="1"/>
    <col min="10732" max="10732" width="7.42578125" bestFit="1" customWidth="1"/>
    <col min="10733" max="10733" width="6.140625" bestFit="1" customWidth="1"/>
    <col min="10734" max="10734" width="5.5703125" bestFit="1" customWidth="1"/>
    <col min="10735" max="10735" width="6" bestFit="1" customWidth="1"/>
    <col min="10736" max="10736" width="7" bestFit="1" customWidth="1"/>
    <col min="10737" max="10738" width="7.42578125" bestFit="1" customWidth="1"/>
    <col min="10739" max="10739" width="8.140625" bestFit="1" customWidth="1"/>
    <col min="10740" max="10740" width="7.7109375" bestFit="1" customWidth="1"/>
    <col min="10741" max="10741" width="8.28515625" bestFit="1" customWidth="1"/>
    <col min="10742" max="10742" width="8" bestFit="1" customWidth="1"/>
    <col min="10743" max="10743" width="6" bestFit="1" customWidth="1"/>
    <col min="10744" max="10744" width="6.28515625" bestFit="1" customWidth="1"/>
    <col min="10746" max="10746" width="4" bestFit="1" customWidth="1"/>
    <col min="10747" max="10747" width="7.7109375" bestFit="1" customWidth="1"/>
    <col min="10748" max="10748" width="4.7109375" bestFit="1" customWidth="1"/>
    <col min="10749" max="10749" width="8" bestFit="1" customWidth="1"/>
    <col min="10750" max="10750" width="7.5703125" bestFit="1" customWidth="1"/>
    <col min="10751" max="10751" width="4" bestFit="1" customWidth="1"/>
    <col min="10752" max="10752" width="3.85546875" bestFit="1" customWidth="1"/>
    <col min="10753" max="10753" width="8" bestFit="1" customWidth="1"/>
    <col min="10754" max="10754" width="7.5703125" bestFit="1" customWidth="1"/>
    <col min="10755" max="10755" width="8.140625" bestFit="1" customWidth="1"/>
    <col min="10756" max="10756" width="70.5703125" bestFit="1" customWidth="1"/>
    <col min="10980" max="10980" width="5" bestFit="1" customWidth="1"/>
    <col min="10981" max="10981" width="10.140625" customWidth="1"/>
    <col min="10982" max="10982" width="36.5703125" bestFit="1" customWidth="1"/>
    <col min="10983" max="10983" width="8.42578125" bestFit="1" customWidth="1"/>
    <col min="10984" max="10984" width="5.5703125" bestFit="1" customWidth="1"/>
    <col min="10985" max="10985" width="6" bestFit="1" customWidth="1"/>
    <col min="10987" max="10987" width="7.140625" bestFit="1" customWidth="1"/>
    <col min="10988" max="10988" width="7.42578125" bestFit="1" customWidth="1"/>
    <col min="10989" max="10989" width="6.140625" bestFit="1" customWidth="1"/>
    <col min="10990" max="10990" width="5.5703125" bestFit="1" customWidth="1"/>
    <col min="10991" max="10991" width="6" bestFit="1" customWidth="1"/>
    <col min="10992" max="10992" width="7" bestFit="1" customWidth="1"/>
    <col min="10993" max="10994" width="7.42578125" bestFit="1" customWidth="1"/>
    <col min="10995" max="10995" width="8.140625" bestFit="1" customWidth="1"/>
    <col min="10996" max="10996" width="7.7109375" bestFit="1" customWidth="1"/>
    <col min="10997" max="10997" width="8.28515625" bestFit="1" customWidth="1"/>
    <col min="10998" max="10998" width="8" bestFit="1" customWidth="1"/>
    <col min="10999" max="10999" width="6" bestFit="1" customWidth="1"/>
    <col min="11000" max="11000" width="6.28515625" bestFit="1" customWidth="1"/>
    <col min="11002" max="11002" width="4" bestFit="1" customWidth="1"/>
    <col min="11003" max="11003" width="7.7109375" bestFit="1" customWidth="1"/>
    <col min="11004" max="11004" width="4.7109375" bestFit="1" customWidth="1"/>
    <col min="11005" max="11005" width="8" bestFit="1" customWidth="1"/>
    <col min="11006" max="11006" width="7.5703125" bestFit="1" customWidth="1"/>
    <col min="11007" max="11007" width="4" bestFit="1" customWidth="1"/>
    <col min="11008" max="11008" width="3.85546875" bestFit="1" customWidth="1"/>
    <col min="11009" max="11009" width="8" bestFit="1" customWidth="1"/>
    <col min="11010" max="11010" width="7.5703125" bestFit="1" customWidth="1"/>
    <col min="11011" max="11011" width="8.140625" bestFit="1" customWidth="1"/>
    <col min="11012" max="11012" width="70.5703125" bestFit="1" customWidth="1"/>
    <col min="11236" max="11236" width="5" bestFit="1" customWidth="1"/>
    <col min="11237" max="11237" width="10.140625" customWidth="1"/>
    <col min="11238" max="11238" width="36.5703125" bestFit="1" customWidth="1"/>
    <col min="11239" max="11239" width="8.42578125" bestFit="1" customWidth="1"/>
    <col min="11240" max="11240" width="5.5703125" bestFit="1" customWidth="1"/>
    <col min="11241" max="11241" width="6" bestFit="1" customWidth="1"/>
    <col min="11243" max="11243" width="7.140625" bestFit="1" customWidth="1"/>
    <col min="11244" max="11244" width="7.42578125" bestFit="1" customWidth="1"/>
    <col min="11245" max="11245" width="6.140625" bestFit="1" customWidth="1"/>
    <col min="11246" max="11246" width="5.5703125" bestFit="1" customWidth="1"/>
    <col min="11247" max="11247" width="6" bestFit="1" customWidth="1"/>
    <col min="11248" max="11248" width="7" bestFit="1" customWidth="1"/>
    <col min="11249" max="11250" width="7.42578125" bestFit="1" customWidth="1"/>
    <col min="11251" max="11251" width="8.140625" bestFit="1" customWidth="1"/>
    <col min="11252" max="11252" width="7.7109375" bestFit="1" customWidth="1"/>
    <col min="11253" max="11253" width="8.28515625" bestFit="1" customWidth="1"/>
    <col min="11254" max="11254" width="8" bestFit="1" customWidth="1"/>
    <col min="11255" max="11255" width="6" bestFit="1" customWidth="1"/>
    <col min="11256" max="11256" width="6.28515625" bestFit="1" customWidth="1"/>
    <col min="11258" max="11258" width="4" bestFit="1" customWidth="1"/>
    <col min="11259" max="11259" width="7.7109375" bestFit="1" customWidth="1"/>
    <col min="11260" max="11260" width="4.7109375" bestFit="1" customWidth="1"/>
    <col min="11261" max="11261" width="8" bestFit="1" customWidth="1"/>
    <col min="11262" max="11262" width="7.5703125" bestFit="1" customWidth="1"/>
    <col min="11263" max="11263" width="4" bestFit="1" customWidth="1"/>
    <col min="11264" max="11264" width="3.85546875" bestFit="1" customWidth="1"/>
    <col min="11265" max="11265" width="8" bestFit="1" customWidth="1"/>
    <col min="11266" max="11266" width="7.5703125" bestFit="1" customWidth="1"/>
    <col min="11267" max="11267" width="8.140625" bestFit="1" customWidth="1"/>
    <col min="11268" max="11268" width="70.5703125" bestFit="1" customWidth="1"/>
    <col min="11492" max="11492" width="5" bestFit="1" customWidth="1"/>
    <col min="11493" max="11493" width="10.140625" customWidth="1"/>
    <col min="11494" max="11494" width="36.5703125" bestFit="1" customWidth="1"/>
    <col min="11495" max="11495" width="8.42578125" bestFit="1" customWidth="1"/>
    <col min="11496" max="11496" width="5.5703125" bestFit="1" customWidth="1"/>
    <col min="11497" max="11497" width="6" bestFit="1" customWidth="1"/>
    <col min="11499" max="11499" width="7.140625" bestFit="1" customWidth="1"/>
    <col min="11500" max="11500" width="7.42578125" bestFit="1" customWidth="1"/>
    <col min="11501" max="11501" width="6.140625" bestFit="1" customWidth="1"/>
    <col min="11502" max="11502" width="5.5703125" bestFit="1" customWidth="1"/>
    <col min="11503" max="11503" width="6" bestFit="1" customWidth="1"/>
    <col min="11504" max="11504" width="7" bestFit="1" customWidth="1"/>
    <col min="11505" max="11506" width="7.42578125" bestFit="1" customWidth="1"/>
    <col min="11507" max="11507" width="8.140625" bestFit="1" customWidth="1"/>
    <col min="11508" max="11508" width="7.7109375" bestFit="1" customWidth="1"/>
    <col min="11509" max="11509" width="8.28515625" bestFit="1" customWidth="1"/>
    <col min="11510" max="11510" width="8" bestFit="1" customWidth="1"/>
    <col min="11511" max="11511" width="6" bestFit="1" customWidth="1"/>
    <col min="11512" max="11512" width="6.28515625" bestFit="1" customWidth="1"/>
    <col min="11514" max="11514" width="4" bestFit="1" customWidth="1"/>
    <col min="11515" max="11515" width="7.7109375" bestFit="1" customWidth="1"/>
    <col min="11516" max="11516" width="4.7109375" bestFit="1" customWidth="1"/>
    <col min="11517" max="11517" width="8" bestFit="1" customWidth="1"/>
    <col min="11518" max="11518" width="7.5703125" bestFit="1" customWidth="1"/>
    <col min="11519" max="11519" width="4" bestFit="1" customWidth="1"/>
    <col min="11520" max="11520" width="3.85546875" bestFit="1" customWidth="1"/>
    <col min="11521" max="11521" width="8" bestFit="1" customWidth="1"/>
    <col min="11522" max="11522" width="7.5703125" bestFit="1" customWidth="1"/>
    <col min="11523" max="11523" width="8.140625" bestFit="1" customWidth="1"/>
    <col min="11524" max="11524" width="70.5703125" bestFit="1" customWidth="1"/>
    <col min="11748" max="11748" width="5" bestFit="1" customWidth="1"/>
    <col min="11749" max="11749" width="10.140625" customWidth="1"/>
    <col min="11750" max="11750" width="36.5703125" bestFit="1" customWidth="1"/>
    <col min="11751" max="11751" width="8.42578125" bestFit="1" customWidth="1"/>
    <col min="11752" max="11752" width="5.5703125" bestFit="1" customWidth="1"/>
    <col min="11753" max="11753" width="6" bestFit="1" customWidth="1"/>
    <col min="11755" max="11755" width="7.140625" bestFit="1" customWidth="1"/>
    <col min="11756" max="11756" width="7.42578125" bestFit="1" customWidth="1"/>
    <col min="11757" max="11757" width="6.140625" bestFit="1" customWidth="1"/>
    <col min="11758" max="11758" width="5.5703125" bestFit="1" customWidth="1"/>
    <col min="11759" max="11759" width="6" bestFit="1" customWidth="1"/>
    <col min="11760" max="11760" width="7" bestFit="1" customWidth="1"/>
    <col min="11761" max="11762" width="7.42578125" bestFit="1" customWidth="1"/>
    <col min="11763" max="11763" width="8.140625" bestFit="1" customWidth="1"/>
    <col min="11764" max="11764" width="7.7109375" bestFit="1" customWidth="1"/>
    <col min="11765" max="11765" width="8.28515625" bestFit="1" customWidth="1"/>
    <col min="11766" max="11766" width="8" bestFit="1" customWidth="1"/>
    <col min="11767" max="11767" width="6" bestFit="1" customWidth="1"/>
    <col min="11768" max="11768" width="6.28515625" bestFit="1" customWidth="1"/>
    <col min="11770" max="11770" width="4" bestFit="1" customWidth="1"/>
    <col min="11771" max="11771" width="7.7109375" bestFit="1" customWidth="1"/>
    <col min="11772" max="11772" width="4.7109375" bestFit="1" customWidth="1"/>
    <col min="11773" max="11773" width="8" bestFit="1" customWidth="1"/>
    <col min="11774" max="11774" width="7.5703125" bestFit="1" customWidth="1"/>
    <col min="11775" max="11775" width="4" bestFit="1" customWidth="1"/>
    <col min="11776" max="11776" width="3.85546875" bestFit="1" customWidth="1"/>
    <col min="11777" max="11777" width="8" bestFit="1" customWidth="1"/>
    <col min="11778" max="11778" width="7.5703125" bestFit="1" customWidth="1"/>
    <col min="11779" max="11779" width="8.140625" bestFit="1" customWidth="1"/>
    <col min="11780" max="11780" width="70.5703125" bestFit="1" customWidth="1"/>
    <col min="12004" max="12004" width="5" bestFit="1" customWidth="1"/>
    <col min="12005" max="12005" width="10.140625" customWidth="1"/>
    <col min="12006" max="12006" width="36.5703125" bestFit="1" customWidth="1"/>
    <col min="12007" max="12007" width="8.42578125" bestFit="1" customWidth="1"/>
    <col min="12008" max="12008" width="5.5703125" bestFit="1" customWidth="1"/>
    <col min="12009" max="12009" width="6" bestFit="1" customWidth="1"/>
    <col min="12011" max="12011" width="7.140625" bestFit="1" customWidth="1"/>
    <col min="12012" max="12012" width="7.42578125" bestFit="1" customWidth="1"/>
    <col min="12013" max="12013" width="6.140625" bestFit="1" customWidth="1"/>
    <col min="12014" max="12014" width="5.5703125" bestFit="1" customWidth="1"/>
    <col min="12015" max="12015" width="6" bestFit="1" customWidth="1"/>
    <col min="12016" max="12016" width="7" bestFit="1" customWidth="1"/>
    <col min="12017" max="12018" width="7.42578125" bestFit="1" customWidth="1"/>
    <col min="12019" max="12019" width="8.140625" bestFit="1" customWidth="1"/>
    <col min="12020" max="12020" width="7.7109375" bestFit="1" customWidth="1"/>
    <col min="12021" max="12021" width="8.28515625" bestFit="1" customWidth="1"/>
    <col min="12022" max="12022" width="8" bestFit="1" customWidth="1"/>
    <col min="12023" max="12023" width="6" bestFit="1" customWidth="1"/>
    <col min="12024" max="12024" width="6.28515625" bestFit="1" customWidth="1"/>
    <col min="12026" max="12026" width="4" bestFit="1" customWidth="1"/>
    <col min="12027" max="12027" width="7.7109375" bestFit="1" customWidth="1"/>
    <col min="12028" max="12028" width="4.7109375" bestFit="1" customWidth="1"/>
    <col min="12029" max="12029" width="8" bestFit="1" customWidth="1"/>
    <col min="12030" max="12030" width="7.5703125" bestFit="1" customWidth="1"/>
    <col min="12031" max="12031" width="4" bestFit="1" customWidth="1"/>
    <col min="12032" max="12032" width="3.85546875" bestFit="1" customWidth="1"/>
    <col min="12033" max="12033" width="8" bestFit="1" customWidth="1"/>
    <col min="12034" max="12034" width="7.5703125" bestFit="1" customWidth="1"/>
    <col min="12035" max="12035" width="8.140625" bestFit="1" customWidth="1"/>
    <col min="12036" max="12036" width="70.5703125" bestFit="1" customWidth="1"/>
    <col min="12260" max="12260" width="5" bestFit="1" customWidth="1"/>
    <col min="12261" max="12261" width="10.140625" customWidth="1"/>
    <col min="12262" max="12262" width="36.5703125" bestFit="1" customWidth="1"/>
    <col min="12263" max="12263" width="8.42578125" bestFit="1" customWidth="1"/>
    <col min="12264" max="12264" width="5.5703125" bestFit="1" customWidth="1"/>
    <col min="12265" max="12265" width="6" bestFit="1" customWidth="1"/>
    <col min="12267" max="12267" width="7.140625" bestFit="1" customWidth="1"/>
    <col min="12268" max="12268" width="7.42578125" bestFit="1" customWidth="1"/>
    <col min="12269" max="12269" width="6.140625" bestFit="1" customWidth="1"/>
    <col min="12270" max="12270" width="5.5703125" bestFit="1" customWidth="1"/>
    <col min="12271" max="12271" width="6" bestFit="1" customWidth="1"/>
    <col min="12272" max="12272" width="7" bestFit="1" customWidth="1"/>
    <col min="12273" max="12274" width="7.42578125" bestFit="1" customWidth="1"/>
    <col min="12275" max="12275" width="8.140625" bestFit="1" customWidth="1"/>
    <col min="12276" max="12276" width="7.7109375" bestFit="1" customWidth="1"/>
    <col min="12277" max="12277" width="8.28515625" bestFit="1" customWidth="1"/>
    <col min="12278" max="12278" width="8" bestFit="1" customWidth="1"/>
    <col min="12279" max="12279" width="6" bestFit="1" customWidth="1"/>
    <col min="12280" max="12280" width="6.28515625" bestFit="1" customWidth="1"/>
    <col min="12282" max="12282" width="4" bestFit="1" customWidth="1"/>
    <col min="12283" max="12283" width="7.7109375" bestFit="1" customWidth="1"/>
    <col min="12284" max="12284" width="4.7109375" bestFit="1" customWidth="1"/>
    <col min="12285" max="12285" width="8" bestFit="1" customWidth="1"/>
    <col min="12286" max="12286" width="7.5703125" bestFit="1" customWidth="1"/>
    <col min="12287" max="12287" width="4" bestFit="1" customWidth="1"/>
    <col min="12288" max="12288" width="3.85546875" bestFit="1" customWidth="1"/>
    <col min="12289" max="12289" width="8" bestFit="1" customWidth="1"/>
    <col min="12290" max="12290" width="7.5703125" bestFit="1" customWidth="1"/>
    <col min="12291" max="12291" width="8.140625" bestFit="1" customWidth="1"/>
    <col min="12292" max="12292" width="70.5703125" bestFit="1" customWidth="1"/>
    <col min="12516" max="12516" width="5" bestFit="1" customWidth="1"/>
    <col min="12517" max="12517" width="10.140625" customWidth="1"/>
    <col min="12518" max="12518" width="36.5703125" bestFit="1" customWidth="1"/>
    <col min="12519" max="12519" width="8.42578125" bestFit="1" customWidth="1"/>
    <col min="12520" max="12520" width="5.5703125" bestFit="1" customWidth="1"/>
    <col min="12521" max="12521" width="6" bestFit="1" customWidth="1"/>
    <col min="12523" max="12523" width="7.140625" bestFit="1" customWidth="1"/>
    <col min="12524" max="12524" width="7.42578125" bestFit="1" customWidth="1"/>
    <col min="12525" max="12525" width="6.140625" bestFit="1" customWidth="1"/>
    <col min="12526" max="12526" width="5.5703125" bestFit="1" customWidth="1"/>
    <col min="12527" max="12527" width="6" bestFit="1" customWidth="1"/>
    <col min="12528" max="12528" width="7" bestFit="1" customWidth="1"/>
    <col min="12529" max="12530" width="7.42578125" bestFit="1" customWidth="1"/>
    <col min="12531" max="12531" width="8.140625" bestFit="1" customWidth="1"/>
    <col min="12532" max="12532" width="7.7109375" bestFit="1" customWidth="1"/>
    <col min="12533" max="12533" width="8.28515625" bestFit="1" customWidth="1"/>
    <col min="12534" max="12534" width="8" bestFit="1" customWidth="1"/>
    <col min="12535" max="12535" width="6" bestFit="1" customWidth="1"/>
    <col min="12536" max="12536" width="6.28515625" bestFit="1" customWidth="1"/>
    <col min="12538" max="12538" width="4" bestFit="1" customWidth="1"/>
    <col min="12539" max="12539" width="7.7109375" bestFit="1" customWidth="1"/>
    <col min="12540" max="12540" width="4.7109375" bestFit="1" customWidth="1"/>
    <col min="12541" max="12541" width="8" bestFit="1" customWidth="1"/>
    <col min="12542" max="12542" width="7.5703125" bestFit="1" customWidth="1"/>
    <col min="12543" max="12543" width="4" bestFit="1" customWidth="1"/>
    <col min="12544" max="12544" width="3.85546875" bestFit="1" customWidth="1"/>
    <col min="12545" max="12545" width="8" bestFit="1" customWidth="1"/>
    <col min="12546" max="12546" width="7.5703125" bestFit="1" customWidth="1"/>
    <col min="12547" max="12547" width="8.140625" bestFit="1" customWidth="1"/>
    <col min="12548" max="12548" width="70.5703125" bestFit="1" customWidth="1"/>
    <col min="12772" max="12772" width="5" bestFit="1" customWidth="1"/>
    <col min="12773" max="12773" width="10.140625" customWidth="1"/>
    <col min="12774" max="12774" width="36.5703125" bestFit="1" customWidth="1"/>
    <col min="12775" max="12775" width="8.42578125" bestFit="1" customWidth="1"/>
    <col min="12776" max="12776" width="5.5703125" bestFit="1" customWidth="1"/>
    <col min="12777" max="12777" width="6" bestFit="1" customWidth="1"/>
    <col min="12779" max="12779" width="7.140625" bestFit="1" customWidth="1"/>
    <col min="12780" max="12780" width="7.42578125" bestFit="1" customWidth="1"/>
    <col min="12781" max="12781" width="6.140625" bestFit="1" customWidth="1"/>
    <col min="12782" max="12782" width="5.5703125" bestFit="1" customWidth="1"/>
    <col min="12783" max="12783" width="6" bestFit="1" customWidth="1"/>
    <col min="12784" max="12784" width="7" bestFit="1" customWidth="1"/>
    <col min="12785" max="12786" width="7.42578125" bestFit="1" customWidth="1"/>
    <col min="12787" max="12787" width="8.140625" bestFit="1" customWidth="1"/>
    <col min="12788" max="12788" width="7.7109375" bestFit="1" customWidth="1"/>
    <col min="12789" max="12789" width="8.28515625" bestFit="1" customWidth="1"/>
    <col min="12790" max="12790" width="8" bestFit="1" customWidth="1"/>
    <col min="12791" max="12791" width="6" bestFit="1" customWidth="1"/>
    <col min="12792" max="12792" width="6.28515625" bestFit="1" customWidth="1"/>
    <col min="12794" max="12794" width="4" bestFit="1" customWidth="1"/>
    <col min="12795" max="12795" width="7.7109375" bestFit="1" customWidth="1"/>
    <col min="12796" max="12796" width="4.7109375" bestFit="1" customWidth="1"/>
    <col min="12797" max="12797" width="8" bestFit="1" customWidth="1"/>
    <col min="12798" max="12798" width="7.5703125" bestFit="1" customWidth="1"/>
    <col min="12799" max="12799" width="4" bestFit="1" customWidth="1"/>
    <col min="12800" max="12800" width="3.85546875" bestFit="1" customWidth="1"/>
    <col min="12801" max="12801" width="8" bestFit="1" customWidth="1"/>
    <col min="12802" max="12802" width="7.5703125" bestFit="1" customWidth="1"/>
    <col min="12803" max="12803" width="8.140625" bestFit="1" customWidth="1"/>
    <col min="12804" max="12804" width="70.5703125" bestFit="1" customWidth="1"/>
    <col min="13028" max="13028" width="5" bestFit="1" customWidth="1"/>
    <col min="13029" max="13029" width="10.140625" customWidth="1"/>
    <col min="13030" max="13030" width="36.5703125" bestFit="1" customWidth="1"/>
    <col min="13031" max="13031" width="8.42578125" bestFit="1" customWidth="1"/>
    <col min="13032" max="13032" width="5.5703125" bestFit="1" customWidth="1"/>
    <col min="13033" max="13033" width="6" bestFit="1" customWidth="1"/>
    <col min="13035" max="13035" width="7.140625" bestFit="1" customWidth="1"/>
    <col min="13036" max="13036" width="7.42578125" bestFit="1" customWidth="1"/>
    <col min="13037" max="13037" width="6.140625" bestFit="1" customWidth="1"/>
    <col min="13038" max="13038" width="5.5703125" bestFit="1" customWidth="1"/>
    <col min="13039" max="13039" width="6" bestFit="1" customWidth="1"/>
    <col min="13040" max="13040" width="7" bestFit="1" customWidth="1"/>
    <col min="13041" max="13042" width="7.42578125" bestFit="1" customWidth="1"/>
    <col min="13043" max="13043" width="8.140625" bestFit="1" customWidth="1"/>
    <col min="13044" max="13044" width="7.7109375" bestFit="1" customWidth="1"/>
    <col min="13045" max="13045" width="8.28515625" bestFit="1" customWidth="1"/>
    <col min="13046" max="13046" width="8" bestFit="1" customWidth="1"/>
    <col min="13047" max="13047" width="6" bestFit="1" customWidth="1"/>
    <col min="13048" max="13048" width="6.28515625" bestFit="1" customWidth="1"/>
    <col min="13050" max="13050" width="4" bestFit="1" customWidth="1"/>
    <col min="13051" max="13051" width="7.7109375" bestFit="1" customWidth="1"/>
    <col min="13052" max="13052" width="4.7109375" bestFit="1" customWidth="1"/>
    <col min="13053" max="13053" width="8" bestFit="1" customWidth="1"/>
    <col min="13054" max="13054" width="7.5703125" bestFit="1" customWidth="1"/>
    <col min="13055" max="13055" width="4" bestFit="1" customWidth="1"/>
    <col min="13056" max="13056" width="3.85546875" bestFit="1" customWidth="1"/>
    <col min="13057" max="13057" width="8" bestFit="1" customWidth="1"/>
    <col min="13058" max="13058" width="7.5703125" bestFit="1" customWidth="1"/>
    <col min="13059" max="13059" width="8.140625" bestFit="1" customWidth="1"/>
    <col min="13060" max="13060" width="70.5703125" bestFit="1" customWidth="1"/>
    <col min="13284" max="13284" width="5" bestFit="1" customWidth="1"/>
    <col min="13285" max="13285" width="10.140625" customWidth="1"/>
    <col min="13286" max="13286" width="36.5703125" bestFit="1" customWidth="1"/>
    <col min="13287" max="13287" width="8.42578125" bestFit="1" customWidth="1"/>
    <col min="13288" max="13288" width="5.5703125" bestFit="1" customWidth="1"/>
    <col min="13289" max="13289" width="6" bestFit="1" customWidth="1"/>
    <col min="13291" max="13291" width="7.140625" bestFit="1" customWidth="1"/>
    <col min="13292" max="13292" width="7.42578125" bestFit="1" customWidth="1"/>
    <col min="13293" max="13293" width="6.140625" bestFit="1" customWidth="1"/>
    <col min="13294" max="13294" width="5.5703125" bestFit="1" customWidth="1"/>
    <col min="13295" max="13295" width="6" bestFit="1" customWidth="1"/>
    <col min="13296" max="13296" width="7" bestFit="1" customWidth="1"/>
    <col min="13297" max="13298" width="7.42578125" bestFit="1" customWidth="1"/>
    <col min="13299" max="13299" width="8.140625" bestFit="1" customWidth="1"/>
    <col min="13300" max="13300" width="7.7109375" bestFit="1" customWidth="1"/>
    <col min="13301" max="13301" width="8.28515625" bestFit="1" customWidth="1"/>
    <col min="13302" max="13302" width="8" bestFit="1" customWidth="1"/>
    <col min="13303" max="13303" width="6" bestFit="1" customWidth="1"/>
    <col min="13304" max="13304" width="6.28515625" bestFit="1" customWidth="1"/>
    <col min="13306" max="13306" width="4" bestFit="1" customWidth="1"/>
    <col min="13307" max="13307" width="7.7109375" bestFit="1" customWidth="1"/>
    <col min="13308" max="13308" width="4.7109375" bestFit="1" customWidth="1"/>
    <col min="13309" max="13309" width="8" bestFit="1" customWidth="1"/>
    <col min="13310" max="13310" width="7.5703125" bestFit="1" customWidth="1"/>
    <col min="13311" max="13311" width="4" bestFit="1" customWidth="1"/>
    <col min="13312" max="13312" width="3.85546875" bestFit="1" customWidth="1"/>
    <col min="13313" max="13313" width="8" bestFit="1" customWidth="1"/>
    <col min="13314" max="13314" width="7.5703125" bestFit="1" customWidth="1"/>
    <col min="13315" max="13315" width="8.140625" bestFit="1" customWidth="1"/>
    <col min="13316" max="13316" width="70.5703125" bestFit="1" customWidth="1"/>
    <col min="13540" max="13540" width="5" bestFit="1" customWidth="1"/>
    <col min="13541" max="13541" width="10.140625" customWidth="1"/>
    <col min="13542" max="13542" width="36.5703125" bestFit="1" customWidth="1"/>
    <col min="13543" max="13543" width="8.42578125" bestFit="1" customWidth="1"/>
    <col min="13544" max="13544" width="5.5703125" bestFit="1" customWidth="1"/>
    <col min="13545" max="13545" width="6" bestFit="1" customWidth="1"/>
    <col min="13547" max="13547" width="7.140625" bestFit="1" customWidth="1"/>
    <col min="13548" max="13548" width="7.42578125" bestFit="1" customWidth="1"/>
    <col min="13549" max="13549" width="6.140625" bestFit="1" customWidth="1"/>
    <col min="13550" max="13550" width="5.5703125" bestFit="1" customWidth="1"/>
    <col min="13551" max="13551" width="6" bestFit="1" customWidth="1"/>
    <col min="13552" max="13552" width="7" bestFit="1" customWidth="1"/>
    <col min="13553" max="13554" width="7.42578125" bestFit="1" customWidth="1"/>
    <col min="13555" max="13555" width="8.140625" bestFit="1" customWidth="1"/>
    <col min="13556" max="13556" width="7.7109375" bestFit="1" customWidth="1"/>
    <col min="13557" max="13557" width="8.28515625" bestFit="1" customWidth="1"/>
    <col min="13558" max="13558" width="8" bestFit="1" customWidth="1"/>
    <col min="13559" max="13559" width="6" bestFit="1" customWidth="1"/>
    <col min="13560" max="13560" width="6.28515625" bestFit="1" customWidth="1"/>
    <col min="13562" max="13562" width="4" bestFit="1" customWidth="1"/>
    <col min="13563" max="13563" width="7.7109375" bestFit="1" customWidth="1"/>
    <col min="13564" max="13564" width="4.7109375" bestFit="1" customWidth="1"/>
    <col min="13565" max="13565" width="8" bestFit="1" customWidth="1"/>
    <col min="13566" max="13566" width="7.5703125" bestFit="1" customWidth="1"/>
    <col min="13567" max="13567" width="4" bestFit="1" customWidth="1"/>
    <col min="13568" max="13568" width="3.85546875" bestFit="1" customWidth="1"/>
    <col min="13569" max="13569" width="8" bestFit="1" customWidth="1"/>
    <col min="13570" max="13570" width="7.5703125" bestFit="1" customWidth="1"/>
    <col min="13571" max="13571" width="8.140625" bestFit="1" customWidth="1"/>
    <col min="13572" max="13572" width="70.5703125" bestFit="1" customWidth="1"/>
    <col min="13796" max="13796" width="5" bestFit="1" customWidth="1"/>
    <col min="13797" max="13797" width="10.140625" customWidth="1"/>
    <col min="13798" max="13798" width="36.5703125" bestFit="1" customWidth="1"/>
    <col min="13799" max="13799" width="8.42578125" bestFit="1" customWidth="1"/>
    <col min="13800" max="13800" width="5.5703125" bestFit="1" customWidth="1"/>
    <col min="13801" max="13801" width="6" bestFit="1" customWidth="1"/>
    <col min="13803" max="13803" width="7.140625" bestFit="1" customWidth="1"/>
    <col min="13804" max="13804" width="7.42578125" bestFit="1" customWidth="1"/>
    <col min="13805" max="13805" width="6.140625" bestFit="1" customWidth="1"/>
    <col min="13806" max="13806" width="5.5703125" bestFit="1" customWidth="1"/>
    <col min="13807" max="13807" width="6" bestFit="1" customWidth="1"/>
    <col min="13808" max="13808" width="7" bestFit="1" customWidth="1"/>
    <col min="13809" max="13810" width="7.42578125" bestFit="1" customWidth="1"/>
    <col min="13811" max="13811" width="8.140625" bestFit="1" customWidth="1"/>
    <col min="13812" max="13812" width="7.7109375" bestFit="1" customWidth="1"/>
    <col min="13813" max="13813" width="8.28515625" bestFit="1" customWidth="1"/>
    <col min="13814" max="13814" width="8" bestFit="1" customWidth="1"/>
    <col min="13815" max="13815" width="6" bestFit="1" customWidth="1"/>
    <col min="13816" max="13816" width="6.28515625" bestFit="1" customWidth="1"/>
    <col min="13818" max="13818" width="4" bestFit="1" customWidth="1"/>
    <col min="13819" max="13819" width="7.7109375" bestFit="1" customWidth="1"/>
    <col min="13820" max="13820" width="4.7109375" bestFit="1" customWidth="1"/>
    <col min="13821" max="13821" width="8" bestFit="1" customWidth="1"/>
    <col min="13822" max="13822" width="7.5703125" bestFit="1" customWidth="1"/>
    <col min="13823" max="13823" width="4" bestFit="1" customWidth="1"/>
    <col min="13824" max="13824" width="3.85546875" bestFit="1" customWidth="1"/>
    <col min="13825" max="13825" width="8" bestFit="1" customWidth="1"/>
    <col min="13826" max="13826" width="7.5703125" bestFit="1" customWidth="1"/>
    <col min="13827" max="13827" width="8.140625" bestFit="1" customWidth="1"/>
    <col min="13828" max="13828" width="70.5703125" bestFit="1" customWidth="1"/>
    <col min="14052" max="14052" width="5" bestFit="1" customWidth="1"/>
    <col min="14053" max="14053" width="10.140625" customWidth="1"/>
    <col min="14054" max="14054" width="36.5703125" bestFit="1" customWidth="1"/>
    <col min="14055" max="14055" width="8.42578125" bestFit="1" customWidth="1"/>
    <col min="14056" max="14056" width="5.5703125" bestFit="1" customWidth="1"/>
    <col min="14057" max="14057" width="6" bestFit="1" customWidth="1"/>
    <col min="14059" max="14059" width="7.140625" bestFit="1" customWidth="1"/>
    <col min="14060" max="14060" width="7.42578125" bestFit="1" customWidth="1"/>
    <col min="14061" max="14061" width="6.140625" bestFit="1" customWidth="1"/>
    <col min="14062" max="14062" width="5.5703125" bestFit="1" customWidth="1"/>
    <col min="14063" max="14063" width="6" bestFit="1" customWidth="1"/>
    <col min="14064" max="14064" width="7" bestFit="1" customWidth="1"/>
    <col min="14065" max="14066" width="7.42578125" bestFit="1" customWidth="1"/>
    <col min="14067" max="14067" width="8.140625" bestFit="1" customWidth="1"/>
    <col min="14068" max="14068" width="7.7109375" bestFit="1" customWidth="1"/>
    <col min="14069" max="14069" width="8.28515625" bestFit="1" customWidth="1"/>
    <col min="14070" max="14070" width="8" bestFit="1" customWidth="1"/>
    <col min="14071" max="14071" width="6" bestFit="1" customWidth="1"/>
    <col min="14072" max="14072" width="6.28515625" bestFit="1" customWidth="1"/>
    <col min="14074" max="14074" width="4" bestFit="1" customWidth="1"/>
    <col min="14075" max="14075" width="7.7109375" bestFit="1" customWidth="1"/>
    <col min="14076" max="14076" width="4.7109375" bestFit="1" customWidth="1"/>
    <col min="14077" max="14077" width="8" bestFit="1" customWidth="1"/>
    <col min="14078" max="14078" width="7.5703125" bestFit="1" customWidth="1"/>
    <col min="14079" max="14079" width="4" bestFit="1" customWidth="1"/>
    <col min="14080" max="14080" width="3.85546875" bestFit="1" customWidth="1"/>
    <col min="14081" max="14081" width="8" bestFit="1" customWidth="1"/>
    <col min="14082" max="14082" width="7.5703125" bestFit="1" customWidth="1"/>
    <col min="14083" max="14083" width="8.140625" bestFit="1" customWidth="1"/>
    <col min="14084" max="14084" width="70.5703125" bestFit="1" customWidth="1"/>
    <col min="14308" max="14308" width="5" bestFit="1" customWidth="1"/>
    <col min="14309" max="14309" width="10.140625" customWidth="1"/>
    <col min="14310" max="14310" width="36.5703125" bestFit="1" customWidth="1"/>
    <col min="14311" max="14311" width="8.42578125" bestFit="1" customWidth="1"/>
    <col min="14312" max="14312" width="5.5703125" bestFit="1" customWidth="1"/>
    <col min="14313" max="14313" width="6" bestFit="1" customWidth="1"/>
    <col min="14315" max="14315" width="7.140625" bestFit="1" customWidth="1"/>
    <col min="14316" max="14316" width="7.42578125" bestFit="1" customWidth="1"/>
    <col min="14317" max="14317" width="6.140625" bestFit="1" customWidth="1"/>
    <col min="14318" max="14318" width="5.5703125" bestFit="1" customWidth="1"/>
    <col min="14319" max="14319" width="6" bestFit="1" customWidth="1"/>
    <col min="14320" max="14320" width="7" bestFit="1" customWidth="1"/>
    <col min="14321" max="14322" width="7.42578125" bestFit="1" customWidth="1"/>
    <col min="14323" max="14323" width="8.140625" bestFit="1" customWidth="1"/>
    <col min="14324" max="14324" width="7.7109375" bestFit="1" customWidth="1"/>
    <col min="14325" max="14325" width="8.28515625" bestFit="1" customWidth="1"/>
    <col min="14326" max="14326" width="8" bestFit="1" customWidth="1"/>
    <col min="14327" max="14327" width="6" bestFit="1" customWidth="1"/>
    <col min="14328" max="14328" width="6.28515625" bestFit="1" customWidth="1"/>
    <col min="14330" max="14330" width="4" bestFit="1" customWidth="1"/>
    <col min="14331" max="14331" width="7.7109375" bestFit="1" customWidth="1"/>
    <col min="14332" max="14332" width="4.7109375" bestFit="1" customWidth="1"/>
    <col min="14333" max="14333" width="8" bestFit="1" customWidth="1"/>
    <col min="14334" max="14334" width="7.5703125" bestFit="1" customWidth="1"/>
    <col min="14335" max="14335" width="4" bestFit="1" customWidth="1"/>
    <col min="14336" max="14336" width="3.85546875" bestFit="1" customWidth="1"/>
    <col min="14337" max="14337" width="8" bestFit="1" customWidth="1"/>
    <col min="14338" max="14338" width="7.5703125" bestFit="1" customWidth="1"/>
    <col min="14339" max="14339" width="8.140625" bestFit="1" customWidth="1"/>
    <col min="14340" max="14340" width="70.5703125" bestFit="1" customWidth="1"/>
    <col min="14564" max="14564" width="5" bestFit="1" customWidth="1"/>
    <col min="14565" max="14565" width="10.140625" customWidth="1"/>
    <col min="14566" max="14566" width="36.5703125" bestFit="1" customWidth="1"/>
    <col min="14567" max="14567" width="8.42578125" bestFit="1" customWidth="1"/>
    <col min="14568" max="14568" width="5.5703125" bestFit="1" customWidth="1"/>
    <col min="14569" max="14569" width="6" bestFit="1" customWidth="1"/>
    <col min="14571" max="14571" width="7.140625" bestFit="1" customWidth="1"/>
    <col min="14572" max="14572" width="7.42578125" bestFit="1" customWidth="1"/>
    <col min="14573" max="14573" width="6.140625" bestFit="1" customWidth="1"/>
    <col min="14574" max="14574" width="5.5703125" bestFit="1" customWidth="1"/>
    <col min="14575" max="14575" width="6" bestFit="1" customWidth="1"/>
    <col min="14576" max="14576" width="7" bestFit="1" customWidth="1"/>
    <col min="14577" max="14578" width="7.42578125" bestFit="1" customWidth="1"/>
    <col min="14579" max="14579" width="8.140625" bestFit="1" customWidth="1"/>
    <col min="14580" max="14580" width="7.7109375" bestFit="1" customWidth="1"/>
    <col min="14581" max="14581" width="8.28515625" bestFit="1" customWidth="1"/>
    <col min="14582" max="14582" width="8" bestFit="1" customWidth="1"/>
    <col min="14583" max="14583" width="6" bestFit="1" customWidth="1"/>
    <col min="14584" max="14584" width="6.28515625" bestFit="1" customWidth="1"/>
    <col min="14586" max="14586" width="4" bestFit="1" customWidth="1"/>
    <col min="14587" max="14587" width="7.7109375" bestFit="1" customWidth="1"/>
    <col min="14588" max="14588" width="4.7109375" bestFit="1" customWidth="1"/>
    <col min="14589" max="14589" width="8" bestFit="1" customWidth="1"/>
    <col min="14590" max="14590" width="7.5703125" bestFit="1" customWidth="1"/>
    <col min="14591" max="14591" width="4" bestFit="1" customWidth="1"/>
    <col min="14592" max="14592" width="3.85546875" bestFit="1" customWidth="1"/>
    <col min="14593" max="14593" width="8" bestFit="1" customWidth="1"/>
    <col min="14594" max="14594" width="7.5703125" bestFit="1" customWidth="1"/>
    <col min="14595" max="14595" width="8.140625" bestFit="1" customWidth="1"/>
    <col min="14596" max="14596" width="70.5703125" bestFit="1" customWidth="1"/>
    <col min="14820" max="14820" width="5" bestFit="1" customWidth="1"/>
    <col min="14821" max="14821" width="10.140625" customWidth="1"/>
    <col min="14822" max="14822" width="36.5703125" bestFit="1" customWidth="1"/>
    <col min="14823" max="14823" width="8.42578125" bestFit="1" customWidth="1"/>
    <col min="14824" max="14824" width="5.5703125" bestFit="1" customWidth="1"/>
    <col min="14825" max="14825" width="6" bestFit="1" customWidth="1"/>
    <col min="14827" max="14827" width="7.140625" bestFit="1" customWidth="1"/>
    <col min="14828" max="14828" width="7.42578125" bestFit="1" customWidth="1"/>
    <col min="14829" max="14829" width="6.140625" bestFit="1" customWidth="1"/>
    <col min="14830" max="14830" width="5.5703125" bestFit="1" customWidth="1"/>
    <col min="14831" max="14831" width="6" bestFit="1" customWidth="1"/>
    <col min="14832" max="14832" width="7" bestFit="1" customWidth="1"/>
    <col min="14833" max="14834" width="7.42578125" bestFit="1" customWidth="1"/>
    <col min="14835" max="14835" width="8.140625" bestFit="1" customWidth="1"/>
    <col min="14836" max="14836" width="7.7109375" bestFit="1" customWidth="1"/>
    <col min="14837" max="14837" width="8.28515625" bestFit="1" customWidth="1"/>
    <col min="14838" max="14838" width="8" bestFit="1" customWidth="1"/>
    <col min="14839" max="14839" width="6" bestFit="1" customWidth="1"/>
    <col min="14840" max="14840" width="6.28515625" bestFit="1" customWidth="1"/>
    <col min="14842" max="14842" width="4" bestFit="1" customWidth="1"/>
    <col min="14843" max="14843" width="7.7109375" bestFit="1" customWidth="1"/>
    <col min="14844" max="14844" width="4.7109375" bestFit="1" customWidth="1"/>
    <col min="14845" max="14845" width="8" bestFit="1" customWidth="1"/>
    <col min="14846" max="14846" width="7.5703125" bestFit="1" customWidth="1"/>
    <col min="14847" max="14847" width="4" bestFit="1" customWidth="1"/>
    <col min="14848" max="14848" width="3.85546875" bestFit="1" customWidth="1"/>
    <col min="14849" max="14849" width="8" bestFit="1" customWidth="1"/>
    <col min="14850" max="14850" width="7.5703125" bestFit="1" customWidth="1"/>
    <col min="14851" max="14851" width="8.140625" bestFit="1" customWidth="1"/>
    <col min="14852" max="14852" width="70.5703125" bestFit="1" customWidth="1"/>
    <col min="15076" max="15076" width="5" bestFit="1" customWidth="1"/>
    <col min="15077" max="15077" width="10.140625" customWidth="1"/>
    <col min="15078" max="15078" width="36.5703125" bestFit="1" customWidth="1"/>
    <col min="15079" max="15079" width="8.42578125" bestFit="1" customWidth="1"/>
    <col min="15080" max="15080" width="5.5703125" bestFit="1" customWidth="1"/>
    <col min="15081" max="15081" width="6" bestFit="1" customWidth="1"/>
    <col min="15083" max="15083" width="7.140625" bestFit="1" customWidth="1"/>
    <col min="15084" max="15084" width="7.42578125" bestFit="1" customWidth="1"/>
    <col min="15085" max="15085" width="6.140625" bestFit="1" customWidth="1"/>
    <col min="15086" max="15086" width="5.5703125" bestFit="1" customWidth="1"/>
    <col min="15087" max="15087" width="6" bestFit="1" customWidth="1"/>
    <col min="15088" max="15088" width="7" bestFit="1" customWidth="1"/>
    <col min="15089" max="15090" width="7.42578125" bestFit="1" customWidth="1"/>
    <col min="15091" max="15091" width="8.140625" bestFit="1" customWidth="1"/>
    <col min="15092" max="15092" width="7.7109375" bestFit="1" customWidth="1"/>
    <col min="15093" max="15093" width="8.28515625" bestFit="1" customWidth="1"/>
    <col min="15094" max="15094" width="8" bestFit="1" customWidth="1"/>
    <col min="15095" max="15095" width="6" bestFit="1" customWidth="1"/>
    <col min="15096" max="15096" width="6.28515625" bestFit="1" customWidth="1"/>
    <col min="15098" max="15098" width="4" bestFit="1" customWidth="1"/>
    <col min="15099" max="15099" width="7.7109375" bestFit="1" customWidth="1"/>
    <col min="15100" max="15100" width="4.7109375" bestFit="1" customWidth="1"/>
    <col min="15101" max="15101" width="8" bestFit="1" customWidth="1"/>
    <col min="15102" max="15102" width="7.5703125" bestFit="1" customWidth="1"/>
    <col min="15103" max="15103" width="4" bestFit="1" customWidth="1"/>
    <col min="15104" max="15104" width="3.85546875" bestFit="1" customWidth="1"/>
    <col min="15105" max="15105" width="8" bestFit="1" customWidth="1"/>
    <col min="15106" max="15106" width="7.5703125" bestFit="1" customWidth="1"/>
    <col min="15107" max="15107" width="8.140625" bestFit="1" customWidth="1"/>
    <col min="15108" max="15108" width="70.5703125" bestFit="1" customWidth="1"/>
    <col min="15332" max="15332" width="5" bestFit="1" customWidth="1"/>
    <col min="15333" max="15333" width="10.140625" customWidth="1"/>
    <col min="15334" max="15334" width="36.5703125" bestFit="1" customWidth="1"/>
    <col min="15335" max="15335" width="8.42578125" bestFit="1" customWidth="1"/>
    <col min="15336" max="15336" width="5.5703125" bestFit="1" customWidth="1"/>
    <col min="15337" max="15337" width="6" bestFit="1" customWidth="1"/>
    <col min="15339" max="15339" width="7.140625" bestFit="1" customWidth="1"/>
    <col min="15340" max="15340" width="7.42578125" bestFit="1" customWidth="1"/>
    <col min="15341" max="15341" width="6.140625" bestFit="1" customWidth="1"/>
    <col min="15342" max="15342" width="5.5703125" bestFit="1" customWidth="1"/>
    <col min="15343" max="15343" width="6" bestFit="1" customWidth="1"/>
    <col min="15344" max="15344" width="7" bestFit="1" customWidth="1"/>
    <col min="15345" max="15346" width="7.42578125" bestFit="1" customWidth="1"/>
    <col min="15347" max="15347" width="8.140625" bestFit="1" customWidth="1"/>
    <col min="15348" max="15348" width="7.7109375" bestFit="1" customWidth="1"/>
    <col min="15349" max="15349" width="8.28515625" bestFit="1" customWidth="1"/>
    <col min="15350" max="15350" width="8" bestFit="1" customWidth="1"/>
    <col min="15351" max="15351" width="6" bestFit="1" customWidth="1"/>
    <col min="15352" max="15352" width="6.28515625" bestFit="1" customWidth="1"/>
    <col min="15354" max="15354" width="4" bestFit="1" customWidth="1"/>
    <col min="15355" max="15355" width="7.7109375" bestFit="1" customWidth="1"/>
    <col min="15356" max="15356" width="4.7109375" bestFit="1" customWidth="1"/>
    <col min="15357" max="15357" width="8" bestFit="1" customWidth="1"/>
    <col min="15358" max="15358" width="7.5703125" bestFit="1" customWidth="1"/>
    <col min="15359" max="15359" width="4" bestFit="1" customWidth="1"/>
    <col min="15360" max="15360" width="3.85546875" bestFit="1" customWidth="1"/>
    <col min="15361" max="15361" width="8" bestFit="1" customWidth="1"/>
    <col min="15362" max="15362" width="7.5703125" bestFit="1" customWidth="1"/>
    <col min="15363" max="15363" width="8.140625" bestFit="1" customWidth="1"/>
    <col min="15364" max="15364" width="70.5703125" bestFit="1" customWidth="1"/>
    <col min="15588" max="15588" width="5" bestFit="1" customWidth="1"/>
    <col min="15589" max="15589" width="10.140625" customWidth="1"/>
    <col min="15590" max="15590" width="36.5703125" bestFit="1" customWidth="1"/>
    <col min="15591" max="15591" width="8.42578125" bestFit="1" customWidth="1"/>
    <col min="15592" max="15592" width="5.5703125" bestFit="1" customWidth="1"/>
    <col min="15593" max="15593" width="6" bestFit="1" customWidth="1"/>
    <col min="15595" max="15595" width="7.140625" bestFit="1" customWidth="1"/>
    <col min="15596" max="15596" width="7.42578125" bestFit="1" customWidth="1"/>
    <col min="15597" max="15597" width="6.140625" bestFit="1" customWidth="1"/>
    <col min="15598" max="15598" width="5.5703125" bestFit="1" customWidth="1"/>
    <col min="15599" max="15599" width="6" bestFit="1" customWidth="1"/>
    <col min="15600" max="15600" width="7" bestFit="1" customWidth="1"/>
    <col min="15601" max="15602" width="7.42578125" bestFit="1" customWidth="1"/>
    <col min="15603" max="15603" width="8.140625" bestFit="1" customWidth="1"/>
    <col min="15604" max="15604" width="7.7109375" bestFit="1" customWidth="1"/>
    <col min="15605" max="15605" width="8.28515625" bestFit="1" customWidth="1"/>
    <col min="15606" max="15606" width="8" bestFit="1" customWidth="1"/>
    <col min="15607" max="15607" width="6" bestFit="1" customWidth="1"/>
    <col min="15608" max="15608" width="6.28515625" bestFit="1" customWidth="1"/>
    <col min="15610" max="15610" width="4" bestFit="1" customWidth="1"/>
    <col min="15611" max="15611" width="7.7109375" bestFit="1" customWidth="1"/>
    <col min="15612" max="15612" width="4.7109375" bestFit="1" customWidth="1"/>
    <col min="15613" max="15613" width="8" bestFit="1" customWidth="1"/>
    <col min="15614" max="15614" width="7.5703125" bestFit="1" customWidth="1"/>
    <col min="15615" max="15615" width="4" bestFit="1" customWidth="1"/>
    <col min="15616" max="15616" width="3.85546875" bestFit="1" customWidth="1"/>
    <col min="15617" max="15617" width="8" bestFit="1" customWidth="1"/>
    <col min="15618" max="15618" width="7.5703125" bestFit="1" customWidth="1"/>
    <col min="15619" max="15619" width="8.140625" bestFit="1" customWidth="1"/>
    <col min="15620" max="15620" width="70.5703125" bestFit="1" customWidth="1"/>
    <col min="15844" max="15844" width="5" bestFit="1" customWidth="1"/>
    <col min="15845" max="15845" width="10.140625" customWidth="1"/>
    <col min="15846" max="15846" width="36.5703125" bestFit="1" customWidth="1"/>
    <col min="15847" max="15847" width="8.42578125" bestFit="1" customWidth="1"/>
    <col min="15848" max="15848" width="5.5703125" bestFit="1" customWidth="1"/>
    <col min="15849" max="15849" width="6" bestFit="1" customWidth="1"/>
    <col min="15851" max="15851" width="7.140625" bestFit="1" customWidth="1"/>
    <col min="15852" max="15852" width="7.42578125" bestFit="1" customWidth="1"/>
    <col min="15853" max="15853" width="6.140625" bestFit="1" customWidth="1"/>
    <col min="15854" max="15854" width="5.5703125" bestFit="1" customWidth="1"/>
    <col min="15855" max="15855" width="6" bestFit="1" customWidth="1"/>
    <col min="15856" max="15856" width="7" bestFit="1" customWidth="1"/>
    <col min="15857" max="15858" width="7.42578125" bestFit="1" customWidth="1"/>
    <col min="15859" max="15859" width="8.140625" bestFit="1" customWidth="1"/>
    <col min="15860" max="15860" width="7.7109375" bestFit="1" customWidth="1"/>
    <col min="15861" max="15861" width="8.28515625" bestFit="1" customWidth="1"/>
    <col min="15862" max="15862" width="8" bestFit="1" customWidth="1"/>
    <col min="15863" max="15863" width="6" bestFit="1" customWidth="1"/>
    <col min="15864" max="15864" width="6.28515625" bestFit="1" customWidth="1"/>
    <col min="15866" max="15866" width="4" bestFit="1" customWidth="1"/>
    <col min="15867" max="15867" width="7.7109375" bestFit="1" customWidth="1"/>
    <col min="15868" max="15868" width="4.7109375" bestFit="1" customWidth="1"/>
    <col min="15869" max="15869" width="8" bestFit="1" customWidth="1"/>
    <col min="15870" max="15870" width="7.5703125" bestFit="1" customWidth="1"/>
    <col min="15871" max="15871" width="4" bestFit="1" customWidth="1"/>
    <col min="15872" max="15872" width="3.85546875" bestFit="1" customWidth="1"/>
    <col min="15873" max="15873" width="8" bestFit="1" customWidth="1"/>
    <col min="15874" max="15874" width="7.5703125" bestFit="1" customWidth="1"/>
    <col min="15875" max="15875" width="8.140625" bestFit="1" customWidth="1"/>
    <col min="15876" max="15876" width="70.5703125" bestFit="1" customWidth="1"/>
    <col min="16100" max="16100" width="5" bestFit="1" customWidth="1"/>
    <col min="16101" max="16101" width="10.140625" customWidth="1"/>
    <col min="16102" max="16102" width="36.5703125" bestFit="1" customWidth="1"/>
    <col min="16103" max="16103" width="8.42578125" bestFit="1" customWidth="1"/>
    <col min="16104" max="16104" width="5.5703125" bestFit="1" customWidth="1"/>
    <col min="16105" max="16105" width="6" bestFit="1" customWidth="1"/>
    <col min="16107" max="16107" width="7.140625" bestFit="1" customWidth="1"/>
    <col min="16108" max="16108" width="7.42578125" bestFit="1" customWidth="1"/>
    <col min="16109" max="16109" width="6.140625" bestFit="1" customWidth="1"/>
    <col min="16110" max="16110" width="5.5703125" bestFit="1" customWidth="1"/>
    <col min="16111" max="16111" width="6" bestFit="1" customWidth="1"/>
    <col min="16112" max="16112" width="7" bestFit="1" customWidth="1"/>
    <col min="16113" max="16114" width="7.42578125" bestFit="1" customWidth="1"/>
    <col min="16115" max="16115" width="8.140625" bestFit="1" customWidth="1"/>
    <col min="16116" max="16116" width="7.7109375" bestFit="1" customWidth="1"/>
    <col min="16117" max="16117" width="8.28515625" bestFit="1" customWidth="1"/>
    <col min="16118" max="16118" width="8" bestFit="1" customWidth="1"/>
    <col min="16119" max="16119" width="6" bestFit="1" customWidth="1"/>
    <col min="16120" max="16120" width="6.28515625" bestFit="1" customWidth="1"/>
    <col min="16122" max="16122" width="4" bestFit="1" customWidth="1"/>
    <col min="16123" max="16123" width="7.7109375" bestFit="1" customWidth="1"/>
    <col min="16124" max="16124" width="4.7109375" bestFit="1" customWidth="1"/>
    <col min="16125" max="16125" width="8" bestFit="1" customWidth="1"/>
    <col min="16126" max="16126" width="7.5703125" bestFit="1" customWidth="1"/>
    <col min="16127" max="16127" width="4" bestFit="1" customWidth="1"/>
    <col min="16128" max="16128" width="3.85546875" bestFit="1" customWidth="1"/>
    <col min="16129" max="16129" width="8" bestFit="1" customWidth="1"/>
    <col min="16130" max="16130" width="7.5703125" bestFit="1" customWidth="1"/>
    <col min="16131" max="16131" width="8.140625" bestFit="1" customWidth="1"/>
    <col min="16132" max="16132" width="70.5703125" bestFit="1" customWidth="1"/>
  </cols>
  <sheetData>
    <row r="1" spans="1:21" ht="13.5" thickBot="1" x14ac:dyDescent="0.25">
      <c r="A1" t="s">
        <v>1</v>
      </c>
      <c r="B1" t="s">
        <v>2</v>
      </c>
      <c r="C1" t="s">
        <v>97</v>
      </c>
      <c r="D1" t="s">
        <v>4</v>
      </c>
      <c r="E1" t="s">
        <v>5</v>
      </c>
      <c r="F1" t="s">
        <v>6</v>
      </c>
      <c r="H1" t="s">
        <v>53</v>
      </c>
      <c r="I1" t="s">
        <v>54</v>
      </c>
      <c r="L1">
        <f>SUM(I:I)</f>
        <v>259</v>
      </c>
      <c r="U1" s="5"/>
    </row>
    <row r="2" spans="1:21" x14ac:dyDescent="0.2">
      <c r="A2" s="1">
        <v>38273</v>
      </c>
      <c r="B2">
        <v>1</v>
      </c>
      <c r="C2">
        <v>300</v>
      </c>
      <c r="D2" t="s">
        <v>86</v>
      </c>
      <c r="E2">
        <v>134</v>
      </c>
      <c r="F2">
        <v>0</v>
      </c>
      <c r="H2">
        <v>1</v>
      </c>
      <c r="I2">
        <f>COUNTIF(B:B,"=1")</f>
        <v>1</v>
      </c>
      <c r="J2" s="10" t="s">
        <v>33</v>
      </c>
      <c r="K2" s="10"/>
    </row>
    <row r="3" spans="1:21" x14ac:dyDescent="0.2">
      <c r="A3" s="1">
        <v>38273</v>
      </c>
      <c r="B3">
        <v>2</v>
      </c>
      <c r="C3">
        <v>300</v>
      </c>
      <c r="D3" t="s">
        <v>86</v>
      </c>
      <c r="E3">
        <v>102</v>
      </c>
      <c r="F3">
        <v>0</v>
      </c>
      <c r="H3">
        <v>2</v>
      </c>
      <c r="I3">
        <f>COUNTIF(B:B,"=2")</f>
        <v>3</v>
      </c>
      <c r="J3" s="8"/>
      <c r="K3" s="8"/>
    </row>
    <row r="4" spans="1:21" x14ac:dyDescent="0.2">
      <c r="A4" s="1">
        <v>38273</v>
      </c>
      <c r="B4">
        <v>2</v>
      </c>
      <c r="C4">
        <v>300</v>
      </c>
      <c r="D4" t="s">
        <v>86</v>
      </c>
      <c r="E4">
        <v>106</v>
      </c>
      <c r="F4">
        <v>0</v>
      </c>
      <c r="H4">
        <v>3</v>
      </c>
      <c r="I4">
        <f>COUNTIF(B:B,"=3")</f>
        <v>5</v>
      </c>
      <c r="J4" s="8" t="s">
        <v>34</v>
      </c>
      <c r="K4" s="8">
        <v>5.395833333333333</v>
      </c>
    </row>
    <row r="5" spans="1:21" x14ac:dyDescent="0.2">
      <c r="A5" s="1">
        <v>38273</v>
      </c>
      <c r="B5">
        <v>2</v>
      </c>
      <c r="C5">
        <v>300</v>
      </c>
      <c r="D5" t="s">
        <v>86</v>
      </c>
      <c r="E5">
        <v>104</v>
      </c>
      <c r="F5">
        <v>0</v>
      </c>
      <c r="H5">
        <v>4</v>
      </c>
      <c r="I5">
        <f>COUNTIF(B:B,"=4")</f>
        <v>1</v>
      </c>
      <c r="J5" s="8" t="s">
        <v>35</v>
      </c>
      <c r="K5" s="8">
        <v>1.2536257993512476</v>
      </c>
    </row>
    <row r="6" spans="1:21" x14ac:dyDescent="0.2">
      <c r="A6" s="1">
        <v>38273</v>
      </c>
      <c r="B6">
        <v>3</v>
      </c>
      <c r="C6">
        <v>300</v>
      </c>
      <c r="D6" t="s">
        <v>86</v>
      </c>
      <c r="E6">
        <v>135</v>
      </c>
      <c r="F6">
        <v>0</v>
      </c>
      <c r="H6">
        <v>5</v>
      </c>
      <c r="I6">
        <f>COUNTIF(B:B,"=5")</f>
        <v>2</v>
      </c>
      <c r="J6" s="8" t="s">
        <v>36</v>
      </c>
      <c r="K6" s="8">
        <v>2</v>
      </c>
    </row>
    <row r="7" spans="1:21" x14ac:dyDescent="0.2">
      <c r="A7" s="1">
        <v>38273</v>
      </c>
      <c r="B7">
        <v>3</v>
      </c>
      <c r="C7">
        <v>300</v>
      </c>
      <c r="D7" t="s">
        <v>86</v>
      </c>
      <c r="E7">
        <v>146</v>
      </c>
      <c r="F7">
        <v>0</v>
      </c>
      <c r="H7">
        <v>6</v>
      </c>
      <c r="I7">
        <f>COUNTIF(B:B,"=6")</f>
        <v>1</v>
      </c>
      <c r="J7" s="8" t="s">
        <v>37</v>
      </c>
      <c r="K7" s="8">
        <v>0</v>
      </c>
    </row>
    <row r="8" spans="1:21" x14ac:dyDescent="0.2">
      <c r="A8" s="1">
        <v>38273</v>
      </c>
      <c r="B8">
        <v>3</v>
      </c>
      <c r="C8">
        <v>300</v>
      </c>
      <c r="D8" t="s">
        <v>86</v>
      </c>
      <c r="E8">
        <v>120</v>
      </c>
      <c r="F8">
        <v>0</v>
      </c>
      <c r="H8">
        <v>7</v>
      </c>
      <c r="I8">
        <f>COUNTIF(B:B,"=7")</f>
        <v>4</v>
      </c>
      <c r="J8" s="8" t="s">
        <v>38</v>
      </c>
      <c r="K8" s="8">
        <v>8.6853743126220309</v>
      </c>
    </row>
    <row r="9" spans="1:21" x14ac:dyDescent="0.2">
      <c r="A9" s="1">
        <v>38273</v>
      </c>
      <c r="B9">
        <v>3</v>
      </c>
      <c r="C9">
        <v>300</v>
      </c>
      <c r="D9" t="s">
        <v>86</v>
      </c>
      <c r="E9">
        <v>110</v>
      </c>
      <c r="F9">
        <v>0</v>
      </c>
      <c r="H9">
        <v>8</v>
      </c>
      <c r="I9">
        <f>COUNTIF(B:B,"=8")</f>
        <v>4</v>
      </c>
      <c r="J9" s="8" t="s">
        <v>39</v>
      </c>
      <c r="K9" s="8">
        <v>75.435726950354621</v>
      </c>
    </row>
    <row r="10" spans="1:21" x14ac:dyDescent="0.2">
      <c r="A10" s="1">
        <v>38273</v>
      </c>
      <c r="B10">
        <v>3</v>
      </c>
      <c r="C10">
        <v>300</v>
      </c>
      <c r="D10" t="s">
        <v>86</v>
      </c>
      <c r="E10">
        <v>115</v>
      </c>
      <c r="F10">
        <v>0</v>
      </c>
      <c r="H10">
        <v>9</v>
      </c>
      <c r="I10">
        <f>COUNTIF(B:B,"=9")</f>
        <v>3</v>
      </c>
      <c r="J10" s="8" t="s">
        <v>40</v>
      </c>
      <c r="K10" s="8">
        <v>5.748446411421205</v>
      </c>
    </row>
    <row r="11" spans="1:21" x14ac:dyDescent="0.2">
      <c r="A11" s="1">
        <v>38273</v>
      </c>
      <c r="B11">
        <v>4</v>
      </c>
      <c r="C11">
        <v>300</v>
      </c>
      <c r="D11" t="s">
        <v>86</v>
      </c>
      <c r="E11">
        <v>141</v>
      </c>
      <c r="F11">
        <v>20</v>
      </c>
      <c r="H11">
        <v>10</v>
      </c>
      <c r="I11">
        <f>COUNTIF(B:B,"=10")</f>
        <v>0</v>
      </c>
      <c r="J11" s="8" t="s">
        <v>41</v>
      </c>
      <c r="K11" s="8">
        <v>2.4741423349241614</v>
      </c>
    </row>
    <row r="12" spans="1:21" x14ac:dyDescent="0.2">
      <c r="A12" s="1">
        <v>38273</v>
      </c>
      <c r="B12">
        <v>5</v>
      </c>
      <c r="C12">
        <v>300</v>
      </c>
      <c r="D12" t="s">
        <v>86</v>
      </c>
      <c r="E12">
        <v>103</v>
      </c>
      <c r="F12">
        <v>0</v>
      </c>
      <c r="H12">
        <v>11</v>
      </c>
      <c r="I12">
        <f>COUNTIF(B:B,"=11")</f>
        <v>7</v>
      </c>
      <c r="J12" s="8" t="s">
        <v>42</v>
      </c>
      <c r="K12" s="8">
        <v>35</v>
      </c>
    </row>
    <row r="13" spans="1:21" x14ac:dyDescent="0.2">
      <c r="A13" s="1">
        <v>38273</v>
      </c>
      <c r="B13">
        <v>5</v>
      </c>
      <c r="C13">
        <v>300</v>
      </c>
      <c r="D13" t="s">
        <v>86</v>
      </c>
      <c r="E13">
        <v>143</v>
      </c>
      <c r="F13">
        <v>0</v>
      </c>
      <c r="H13">
        <v>12</v>
      </c>
      <c r="I13">
        <f>COUNTIF(B:B,"=12")</f>
        <v>0</v>
      </c>
      <c r="J13" s="8" t="s">
        <v>43</v>
      </c>
      <c r="K13" s="8">
        <v>0</v>
      </c>
    </row>
    <row r="14" spans="1:21" x14ac:dyDescent="0.2">
      <c r="A14" s="1">
        <v>38274</v>
      </c>
      <c r="B14">
        <v>6</v>
      </c>
      <c r="C14">
        <v>300</v>
      </c>
      <c r="D14" t="s">
        <v>86</v>
      </c>
      <c r="E14">
        <v>146</v>
      </c>
      <c r="F14">
        <v>0</v>
      </c>
      <c r="H14">
        <v>13</v>
      </c>
      <c r="I14">
        <f>COUNTIF(B:B,"=13")</f>
        <v>8</v>
      </c>
      <c r="J14" s="8" t="s">
        <v>44</v>
      </c>
      <c r="K14" s="8">
        <v>35</v>
      </c>
    </row>
    <row r="15" spans="1:21" x14ac:dyDescent="0.2">
      <c r="A15" s="1">
        <v>38274</v>
      </c>
      <c r="B15">
        <v>7</v>
      </c>
      <c r="C15">
        <v>300</v>
      </c>
      <c r="D15" t="s">
        <v>86</v>
      </c>
      <c r="E15">
        <v>102</v>
      </c>
      <c r="F15">
        <v>0</v>
      </c>
      <c r="H15">
        <v>14</v>
      </c>
      <c r="I15">
        <f>COUNTIF(B:B,"=14")</f>
        <v>0</v>
      </c>
      <c r="J15" s="8" t="s">
        <v>45</v>
      </c>
      <c r="K15" s="8">
        <v>259</v>
      </c>
    </row>
    <row r="16" spans="1:21" x14ac:dyDescent="0.2">
      <c r="A16" s="1">
        <v>38274</v>
      </c>
      <c r="B16">
        <v>7</v>
      </c>
      <c r="C16">
        <v>300</v>
      </c>
      <c r="D16" t="s">
        <v>86</v>
      </c>
      <c r="E16">
        <v>134</v>
      </c>
      <c r="F16">
        <v>0</v>
      </c>
      <c r="H16">
        <v>15</v>
      </c>
      <c r="I16">
        <f>COUNTIF(B:B,"=15")</f>
        <v>2</v>
      </c>
      <c r="J16" s="8" t="s">
        <v>46</v>
      </c>
      <c r="K16" s="8">
        <v>48</v>
      </c>
    </row>
    <row r="17" spans="1:15" ht="13.5" thickBot="1" x14ac:dyDescent="0.25">
      <c r="A17" s="1">
        <v>38274</v>
      </c>
      <c r="B17">
        <v>7</v>
      </c>
      <c r="C17">
        <v>300</v>
      </c>
      <c r="D17" t="s">
        <v>86</v>
      </c>
      <c r="E17">
        <v>98</v>
      </c>
      <c r="F17">
        <v>0</v>
      </c>
      <c r="H17">
        <v>16</v>
      </c>
      <c r="I17">
        <f>COUNTIF(B:B,"=16")</f>
        <v>2</v>
      </c>
      <c r="J17" s="9" t="s">
        <v>47</v>
      </c>
      <c r="K17" s="9">
        <v>2.5219698096117651</v>
      </c>
    </row>
    <row r="18" spans="1:15" x14ac:dyDescent="0.2">
      <c r="A18" s="1">
        <v>38274</v>
      </c>
      <c r="B18">
        <v>7</v>
      </c>
      <c r="C18">
        <v>300</v>
      </c>
      <c r="D18" t="s">
        <v>86</v>
      </c>
      <c r="E18">
        <v>106</v>
      </c>
      <c r="F18">
        <v>0</v>
      </c>
      <c r="H18">
        <v>17</v>
      </c>
      <c r="I18">
        <f>COUNTIF(B:B,"=17")</f>
        <v>1</v>
      </c>
    </row>
    <row r="19" spans="1:15" ht="13.5" thickBot="1" x14ac:dyDescent="0.25">
      <c r="A19" s="1">
        <v>38274</v>
      </c>
      <c r="B19">
        <v>8</v>
      </c>
      <c r="C19">
        <v>300</v>
      </c>
      <c r="D19" t="s">
        <v>86</v>
      </c>
      <c r="E19">
        <v>102</v>
      </c>
      <c r="F19">
        <v>0</v>
      </c>
      <c r="H19">
        <v>18</v>
      </c>
      <c r="I19">
        <f>COUNTIF(B:B,"=18")</f>
        <v>0</v>
      </c>
    </row>
    <row r="20" spans="1:15" x14ac:dyDescent="0.2">
      <c r="A20" s="1">
        <v>38274</v>
      </c>
      <c r="B20">
        <v>8</v>
      </c>
      <c r="C20">
        <v>300</v>
      </c>
      <c r="D20" t="s">
        <v>86</v>
      </c>
      <c r="E20">
        <v>134</v>
      </c>
      <c r="F20">
        <v>0</v>
      </c>
      <c r="H20">
        <v>19</v>
      </c>
      <c r="I20">
        <f>COUNTIF(B:B,"=19")</f>
        <v>3</v>
      </c>
      <c r="K20" s="11" t="s">
        <v>50</v>
      </c>
      <c r="L20" s="11" t="s">
        <v>52</v>
      </c>
    </row>
    <row r="21" spans="1:15" x14ac:dyDescent="0.2">
      <c r="A21" s="1">
        <v>38274</v>
      </c>
      <c r="B21">
        <v>8</v>
      </c>
      <c r="C21">
        <v>300</v>
      </c>
      <c r="D21" t="s">
        <v>86</v>
      </c>
      <c r="E21">
        <v>98</v>
      </c>
      <c r="F21">
        <v>0</v>
      </c>
      <c r="H21">
        <v>20</v>
      </c>
      <c r="I21">
        <f>COUNTIF(B:B,"=20")</f>
        <v>4</v>
      </c>
      <c r="J21">
        <v>75</v>
      </c>
      <c r="K21" s="12">
        <v>75</v>
      </c>
      <c r="L21" s="8">
        <v>1</v>
      </c>
      <c r="M21" s="6">
        <f>(L21/259)*100</f>
        <v>0.38610038610038611</v>
      </c>
      <c r="O21" t="s">
        <v>32</v>
      </c>
    </row>
    <row r="22" spans="1:15" x14ac:dyDescent="0.2">
      <c r="A22" s="1">
        <v>38274</v>
      </c>
      <c r="B22">
        <v>8</v>
      </c>
      <c r="C22">
        <v>300</v>
      </c>
      <c r="D22" t="s">
        <v>86</v>
      </c>
      <c r="E22">
        <v>106</v>
      </c>
      <c r="F22">
        <v>0</v>
      </c>
      <c r="H22">
        <v>21</v>
      </c>
      <c r="I22">
        <f>COUNTIF(B:B,"=21")</f>
        <v>14</v>
      </c>
      <c r="J22">
        <v>80</v>
      </c>
      <c r="K22" s="12">
        <v>80</v>
      </c>
      <c r="L22" s="8">
        <v>0</v>
      </c>
      <c r="M22" s="6">
        <f t="shared" ref="M22:M46" si="0">(L22/259)*100</f>
        <v>0</v>
      </c>
    </row>
    <row r="23" spans="1:15" x14ac:dyDescent="0.2">
      <c r="A23" s="1">
        <v>38274</v>
      </c>
      <c r="B23">
        <v>9</v>
      </c>
      <c r="C23">
        <v>300</v>
      </c>
      <c r="D23" t="s">
        <v>86</v>
      </c>
      <c r="E23">
        <v>134</v>
      </c>
      <c r="F23">
        <v>0</v>
      </c>
      <c r="H23">
        <v>22</v>
      </c>
      <c r="I23">
        <f>COUNTIF(B:B,"=22")</f>
        <v>3</v>
      </c>
      <c r="J23">
        <v>85</v>
      </c>
      <c r="K23" s="12">
        <v>85</v>
      </c>
      <c r="L23" s="8">
        <v>0</v>
      </c>
      <c r="M23" s="6">
        <f t="shared" si="0"/>
        <v>0</v>
      </c>
    </row>
    <row r="24" spans="1:15" x14ac:dyDescent="0.2">
      <c r="A24" s="1">
        <v>38274</v>
      </c>
      <c r="B24">
        <v>9</v>
      </c>
      <c r="C24">
        <v>300</v>
      </c>
      <c r="D24" t="s">
        <v>86</v>
      </c>
      <c r="E24">
        <v>98</v>
      </c>
      <c r="F24">
        <v>0</v>
      </c>
      <c r="H24">
        <v>23</v>
      </c>
      <c r="I24">
        <f>COUNTIF(B:B,"=23")</f>
        <v>0</v>
      </c>
      <c r="J24">
        <v>90</v>
      </c>
      <c r="K24" s="12">
        <v>90</v>
      </c>
      <c r="L24" s="8">
        <v>2</v>
      </c>
      <c r="M24" s="6">
        <f t="shared" si="0"/>
        <v>0.77220077220077221</v>
      </c>
    </row>
    <row r="25" spans="1:15" x14ac:dyDescent="0.2">
      <c r="A25" s="1">
        <v>38274</v>
      </c>
      <c r="B25">
        <v>9</v>
      </c>
      <c r="C25">
        <v>300</v>
      </c>
      <c r="D25" t="s">
        <v>86</v>
      </c>
      <c r="E25">
        <v>106</v>
      </c>
      <c r="F25">
        <v>0</v>
      </c>
      <c r="H25">
        <v>24</v>
      </c>
      <c r="I25">
        <f>COUNTIF(B:B,"=24")</f>
        <v>0</v>
      </c>
      <c r="J25">
        <v>95</v>
      </c>
      <c r="K25" s="12">
        <v>95</v>
      </c>
      <c r="L25" s="8">
        <v>0</v>
      </c>
      <c r="M25" s="6">
        <f t="shared" si="0"/>
        <v>0</v>
      </c>
    </row>
    <row r="26" spans="1:15" x14ac:dyDescent="0.2">
      <c r="A26" s="1">
        <v>38279</v>
      </c>
      <c r="B26">
        <v>11</v>
      </c>
      <c r="C26">
        <v>300</v>
      </c>
      <c r="D26" t="s">
        <v>86</v>
      </c>
      <c r="E26">
        <v>120</v>
      </c>
      <c r="F26">
        <v>0</v>
      </c>
      <c r="H26">
        <v>25</v>
      </c>
      <c r="I26">
        <f>COUNTIF(B:B,"=25")</f>
        <v>0</v>
      </c>
      <c r="J26">
        <v>100</v>
      </c>
      <c r="K26" s="12">
        <v>100</v>
      </c>
      <c r="L26" s="8">
        <v>8</v>
      </c>
      <c r="M26" s="6">
        <f t="shared" si="0"/>
        <v>3.0888030888030888</v>
      </c>
    </row>
    <row r="27" spans="1:15" x14ac:dyDescent="0.2">
      <c r="A27" s="1">
        <v>38279</v>
      </c>
      <c r="B27">
        <v>11</v>
      </c>
      <c r="C27">
        <v>300</v>
      </c>
      <c r="D27" t="s">
        <v>86</v>
      </c>
      <c r="E27">
        <v>120</v>
      </c>
      <c r="F27">
        <v>0</v>
      </c>
      <c r="H27">
        <v>26</v>
      </c>
      <c r="I27">
        <f>COUNTIF(B:B,"=26")</f>
        <v>0</v>
      </c>
      <c r="J27">
        <v>105</v>
      </c>
      <c r="K27" s="12">
        <v>105</v>
      </c>
      <c r="L27" s="8">
        <v>24</v>
      </c>
      <c r="M27" s="6">
        <f t="shared" si="0"/>
        <v>9.2664092664092657</v>
      </c>
    </row>
    <row r="28" spans="1:15" x14ac:dyDescent="0.2">
      <c r="A28" s="1">
        <v>38279</v>
      </c>
      <c r="B28">
        <v>11</v>
      </c>
      <c r="C28">
        <v>300</v>
      </c>
      <c r="D28" t="s">
        <v>86</v>
      </c>
      <c r="E28">
        <v>123</v>
      </c>
      <c r="F28">
        <v>0</v>
      </c>
      <c r="H28">
        <v>27</v>
      </c>
      <c r="I28">
        <f>COUNTIF(B:B,"=27")</f>
        <v>0</v>
      </c>
      <c r="J28">
        <v>110</v>
      </c>
      <c r="K28" s="12">
        <v>110</v>
      </c>
      <c r="L28" s="8">
        <v>31</v>
      </c>
      <c r="M28" s="6">
        <f t="shared" si="0"/>
        <v>11.969111969111969</v>
      </c>
    </row>
    <row r="29" spans="1:15" x14ac:dyDescent="0.2">
      <c r="A29" s="1">
        <v>38279</v>
      </c>
      <c r="B29">
        <v>11</v>
      </c>
      <c r="C29">
        <v>300</v>
      </c>
      <c r="D29" t="s">
        <v>86</v>
      </c>
      <c r="E29">
        <v>112</v>
      </c>
      <c r="F29">
        <v>0</v>
      </c>
      <c r="H29">
        <v>28</v>
      </c>
      <c r="I29">
        <f>COUNTIF(B:B,"=28")</f>
        <v>0</v>
      </c>
      <c r="J29">
        <v>115</v>
      </c>
      <c r="K29" s="12">
        <v>115</v>
      </c>
      <c r="L29" s="8">
        <v>30</v>
      </c>
      <c r="M29" s="6">
        <f t="shared" si="0"/>
        <v>11.583011583011583</v>
      </c>
    </row>
    <row r="30" spans="1:15" x14ac:dyDescent="0.2">
      <c r="A30" s="1">
        <v>38279</v>
      </c>
      <c r="B30">
        <v>11</v>
      </c>
      <c r="C30">
        <v>300</v>
      </c>
      <c r="D30" t="s">
        <v>86</v>
      </c>
      <c r="E30">
        <v>118</v>
      </c>
      <c r="F30">
        <v>0</v>
      </c>
      <c r="H30">
        <v>29</v>
      </c>
      <c r="I30">
        <f>COUNTIF(B:B,"=29")</f>
        <v>0</v>
      </c>
      <c r="J30">
        <v>120</v>
      </c>
      <c r="K30" s="12">
        <v>120</v>
      </c>
      <c r="L30" s="8">
        <v>21</v>
      </c>
      <c r="M30" s="6">
        <f t="shared" si="0"/>
        <v>8.1081081081081088</v>
      </c>
    </row>
    <row r="31" spans="1:15" x14ac:dyDescent="0.2">
      <c r="A31" s="1">
        <v>38279</v>
      </c>
      <c r="B31">
        <v>11</v>
      </c>
      <c r="C31">
        <v>300</v>
      </c>
      <c r="D31" t="s">
        <v>86</v>
      </c>
      <c r="E31">
        <v>110</v>
      </c>
      <c r="F31">
        <v>0</v>
      </c>
      <c r="H31">
        <v>30</v>
      </c>
      <c r="I31">
        <f>COUNTIF(B:B,"=30")</f>
        <v>35</v>
      </c>
      <c r="J31">
        <v>125</v>
      </c>
      <c r="K31" s="12">
        <v>125</v>
      </c>
      <c r="L31" s="8">
        <v>13</v>
      </c>
      <c r="M31" s="6">
        <f t="shared" si="0"/>
        <v>5.019305019305019</v>
      </c>
    </row>
    <row r="32" spans="1:15" x14ac:dyDescent="0.2">
      <c r="A32" s="1">
        <v>38279</v>
      </c>
      <c r="B32">
        <v>11</v>
      </c>
      <c r="C32">
        <v>300</v>
      </c>
      <c r="D32" t="s">
        <v>86</v>
      </c>
      <c r="E32">
        <v>147</v>
      </c>
      <c r="F32">
        <v>0</v>
      </c>
      <c r="H32">
        <v>31</v>
      </c>
      <c r="I32">
        <f>COUNTIF(B:B,"=31")</f>
        <v>13</v>
      </c>
      <c r="J32">
        <v>130</v>
      </c>
      <c r="K32" s="12">
        <v>130</v>
      </c>
      <c r="L32" s="8">
        <v>11</v>
      </c>
      <c r="M32" s="6">
        <f t="shared" si="0"/>
        <v>4.2471042471042466</v>
      </c>
    </row>
    <row r="33" spans="1:13" x14ac:dyDescent="0.2">
      <c r="A33" s="1">
        <v>38279</v>
      </c>
      <c r="B33">
        <v>13</v>
      </c>
      <c r="C33">
        <v>300</v>
      </c>
      <c r="D33" t="s">
        <v>86</v>
      </c>
      <c r="E33">
        <v>128</v>
      </c>
      <c r="F33">
        <v>0</v>
      </c>
      <c r="H33">
        <v>32</v>
      </c>
      <c r="I33">
        <f>COUNTIF(B:B,"=32")</f>
        <v>2</v>
      </c>
      <c r="J33">
        <v>135</v>
      </c>
      <c r="K33" s="12">
        <v>135</v>
      </c>
      <c r="L33" s="8">
        <v>50</v>
      </c>
      <c r="M33" s="6">
        <f t="shared" si="0"/>
        <v>19.305019305019304</v>
      </c>
    </row>
    <row r="34" spans="1:13" x14ac:dyDescent="0.2">
      <c r="A34" s="1">
        <v>38279</v>
      </c>
      <c r="B34">
        <v>13</v>
      </c>
      <c r="C34">
        <v>300</v>
      </c>
      <c r="D34" t="s">
        <v>86</v>
      </c>
      <c r="E34">
        <v>103</v>
      </c>
      <c r="F34">
        <v>0</v>
      </c>
      <c r="H34">
        <v>33</v>
      </c>
      <c r="I34">
        <f>COUNTIF(B:B,"=33")</f>
        <v>5</v>
      </c>
      <c r="J34">
        <v>140</v>
      </c>
      <c r="K34" s="12">
        <v>140</v>
      </c>
      <c r="L34" s="8">
        <v>32</v>
      </c>
      <c r="M34" s="6">
        <f t="shared" si="0"/>
        <v>12.355212355212355</v>
      </c>
    </row>
    <row r="35" spans="1:13" x14ac:dyDescent="0.2">
      <c r="A35" s="1">
        <v>38279</v>
      </c>
      <c r="B35">
        <v>13</v>
      </c>
      <c r="C35">
        <v>300</v>
      </c>
      <c r="D35" t="s">
        <v>86</v>
      </c>
      <c r="E35">
        <v>103</v>
      </c>
      <c r="F35">
        <v>0</v>
      </c>
      <c r="H35">
        <v>34</v>
      </c>
      <c r="I35">
        <f>COUNTIF(B:B,"=34")</f>
        <v>14</v>
      </c>
      <c r="J35">
        <v>145</v>
      </c>
      <c r="K35" s="12">
        <v>145</v>
      </c>
      <c r="L35" s="8">
        <v>13</v>
      </c>
      <c r="M35" s="6">
        <f t="shared" si="0"/>
        <v>5.019305019305019</v>
      </c>
    </row>
    <row r="36" spans="1:13" x14ac:dyDescent="0.2">
      <c r="A36" s="1">
        <v>38279</v>
      </c>
      <c r="B36">
        <v>13</v>
      </c>
      <c r="C36">
        <v>300</v>
      </c>
      <c r="D36" t="s">
        <v>86</v>
      </c>
      <c r="E36">
        <v>108</v>
      </c>
      <c r="F36">
        <v>0</v>
      </c>
      <c r="H36">
        <v>35</v>
      </c>
      <c r="I36">
        <f>COUNTIF(B:B,"=35")</f>
        <v>1</v>
      </c>
      <c r="J36">
        <v>150</v>
      </c>
      <c r="K36" s="12">
        <v>150</v>
      </c>
      <c r="L36" s="8">
        <v>16</v>
      </c>
      <c r="M36" s="6">
        <f t="shared" si="0"/>
        <v>6.1776061776061777</v>
      </c>
    </row>
    <row r="37" spans="1:13" x14ac:dyDescent="0.2">
      <c r="A37" s="1">
        <v>38279</v>
      </c>
      <c r="B37">
        <v>13</v>
      </c>
      <c r="C37">
        <v>300</v>
      </c>
      <c r="D37" t="s">
        <v>86</v>
      </c>
      <c r="E37">
        <v>102</v>
      </c>
      <c r="F37">
        <v>0</v>
      </c>
      <c r="H37">
        <v>36</v>
      </c>
      <c r="I37">
        <f>COUNTIF(B:B,"=36")</f>
        <v>5</v>
      </c>
      <c r="J37">
        <v>155</v>
      </c>
      <c r="K37" s="12">
        <v>155</v>
      </c>
      <c r="L37" s="8">
        <v>6</v>
      </c>
      <c r="M37" s="6">
        <f t="shared" si="0"/>
        <v>2.3166023166023164</v>
      </c>
    </row>
    <row r="38" spans="1:13" x14ac:dyDescent="0.2">
      <c r="A38" s="1">
        <v>38279</v>
      </c>
      <c r="B38">
        <v>13</v>
      </c>
      <c r="C38">
        <v>300</v>
      </c>
      <c r="D38" t="s">
        <v>86</v>
      </c>
      <c r="E38">
        <v>105</v>
      </c>
      <c r="F38">
        <v>0</v>
      </c>
      <c r="H38">
        <v>37</v>
      </c>
      <c r="I38">
        <f>COUNTIF(B:B,"=37")</f>
        <v>1</v>
      </c>
      <c r="J38">
        <v>160</v>
      </c>
      <c r="K38" s="12">
        <v>160</v>
      </c>
      <c r="L38" s="8">
        <v>0</v>
      </c>
      <c r="M38" s="6">
        <f t="shared" si="0"/>
        <v>0</v>
      </c>
    </row>
    <row r="39" spans="1:13" x14ac:dyDescent="0.2">
      <c r="A39" s="1">
        <v>38279</v>
      </c>
      <c r="B39">
        <v>13</v>
      </c>
      <c r="C39">
        <v>300</v>
      </c>
      <c r="D39" t="s">
        <v>86</v>
      </c>
      <c r="E39">
        <v>111</v>
      </c>
      <c r="F39">
        <v>0</v>
      </c>
      <c r="H39">
        <v>38</v>
      </c>
      <c r="I39">
        <f>COUNTIF(B:B,"=38")</f>
        <v>1</v>
      </c>
      <c r="J39">
        <v>165</v>
      </c>
      <c r="K39" s="12">
        <v>165</v>
      </c>
      <c r="L39" s="8">
        <v>0</v>
      </c>
      <c r="M39" s="6">
        <f t="shared" si="0"/>
        <v>0</v>
      </c>
    </row>
    <row r="40" spans="1:13" x14ac:dyDescent="0.2">
      <c r="A40" s="1">
        <v>38279</v>
      </c>
      <c r="B40">
        <v>13</v>
      </c>
      <c r="C40">
        <v>300</v>
      </c>
      <c r="D40" t="s">
        <v>86</v>
      </c>
      <c r="E40">
        <v>108</v>
      </c>
      <c r="F40">
        <v>0</v>
      </c>
      <c r="H40">
        <v>39</v>
      </c>
      <c r="I40">
        <f>COUNTIF(B:B,"=39")</f>
        <v>9</v>
      </c>
      <c r="J40">
        <v>170</v>
      </c>
      <c r="K40" s="12">
        <v>170</v>
      </c>
      <c r="L40" s="8">
        <v>0</v>
      </c>
      <c r="M40" s="6">
        <f t="shared" si="0"/>
        <v>0</v>
      </c>
    </row>
    <row r="41" spans="1:13" x14ac:dyDescent="0.2">
      <c r="A41" s="1">
        <v>38279</v>
      </c>
      <c r="B41">
        <v>15</v>
      </c>
      <c r="C41">
        <v>300</v>
      </c>
      <c r="D41" t="s">
        <v>86</v>
      </c>
      <c r="E41">
        <v>105</v>
      </c>
      <c r="F41">
        <v>0</v>
      </c>
      <c r="H41">
        <v>40</v>
      </c>
      <c r="I41">
        <f>COUNTIF(B:B,"=40")</f>
        <v>0</v>
      </c>
      <c r="J41">
        <v>175</v>
      </c>
      <c r="K41" s="12">
        <v>175</v>
      </c>
      <c r="L41" s="8">
        <v>0</v>
      </c>
      <c r="M41" s="6">
        <f t="shared" si="0"/>
        <v>0</v>
      </c>
    </row>
    <row r="42" spans="1:13" x14ac:dyDescent="0.2">
      <c r="A42" s="1">
        <v>38279</v>
      </c>
      <c r="B42">
        <v>15</v>
      </c>
      <c r="C42">
        <v>300</v>
      </c>
      <c r="D42" t="s">
        <v>86</v>
      </c>
      <c r="E42">
        <v>90</v>
      </c>
      <c r="F42">
        <v>0</v>
      </c>
      <c r="H42">
        <v>41</v>
      </c>
      <c r="I42">
        <f>COUNTIF(B:B,"=41")</f>
        <v>1</v>
      </c>
      <c r="J42">
        <v>180</v>
      </c>
      <c r="K42" s="12">
        <v>180</v>
      </c>
      <c r="L42" s="8">
        <v>0</v>
      </c>
      <c r="M42" s="6">
        <f t="shared" si="0"/>
        <v>0</v>
      </c>
    </row>
    <row r="43" spans="1:13" x14ac:dyDescent="0.2">
      <c r="A43" s="1">
        <v>38279</v>
      </c>
      <c r="B43">
        <v>16</v>
      </c>
      <c r="C43">
        <v>300</v>
      </c>
      <c r="D43" t="s">
        <v>86</v>
      </c>
      <c r="E43">
        <v>105</v>
      </c>
      <c r="F43">
        <v>0</v>
      </c>
      <c r="H43">
        <v>42</v>
      </c>
      <c r="I43">
        <f>COUNTIF(B:B,"=42")</f>
        <v>0</v>
      </c>
      <c r="J43">
        <v>185</v>
      </c>
      <c r="K43" s="12">
        <v>185</v>
      </c>
      <c r="L43" s="8">
        <v>0</v>
      </c>
      <c r="M43" s="6">
        <f t="shared" si="0"/>
        <v>0</v>
      </c>
    </row>
    <row r="44" spans="1:13" x14ac:dyDescent="0.2">
      <c r="A44" s="1">
        <v>38279</v>
      </c>
      <c r="B44">
        <v>16</v>
      </c>
      <c r="C44">
        <v>300</v>
      </c>
      <c r="D44" t="s">
        <v>86</v>
      </c>
      <c r="E44">
        <v>90</v>
      </c>
      <c r="F44">
        <v>0</v>
      </c>
      <c r="H44">
        <v>43</v>
      </c>
      <c r="I44">
        <f>COUNTIF(B:B,"=43")</f>
        <v>7</v>
      </c>
      <c r="J44">
        <v>190</v>
      </c>
      <c r="K44" s="12">
        <v>190</v>
      </c>
      <c r="L44" s="8">
        <v>0</v>
      </c>
      <c r="M44" s="6">
        <f t="shared" si="0"/>
        <v>0</v>
      </c>
    </row>
    <row r="45" spans="1:13" x14ac:dyDescent="0.2">
      <c r="A45" s="1">
        <v>38280</v>
      </c>
      <c r="B45">
        <v>17</v>
      </c>
      <c r="C45">
        <v>300</v>
      </c>
      <c r="D45" t="s">
        <v>86</v>
      </c>
      <c r="E45">
        <v>134</v>
      </c>
      <c r="F45">
        <v>0</v>
      </c>
      <c r="H45">
        <v>44</v>
      </c>
      <c r="I45">
        <f>COUNTIF(B:B,"=44")</f>
        <v>6</v>
      </c>
      <c r="J45">
        <v>195</v>
      </c>
      <c r="K45" s="12">
        <v>195</v>
      </c>
      <c r="L45" s="8">
        <v>0</v>
      </c>
      <c r="M45" s="6">
        <f t="shared" si="0"/>
        <v>0</v>
      </c>
    </row>
    <row r="46" spans="1:13" x14ac:dyDescent="0.2">
      <c r="A46" s="1">
        <v>38280</v>
      </c>
      <c r="B46">
        <v>19</v>
      </c>
      <c r="C46">
        <v>300</v>
      </c>
      <c r="D46" t="s">
        <v>86</v>
      </c>
      <c r="E46">
        <v>106</v>
      </c>
      <c r="F46">
        <v>0</v>
      </c>
      <c r="H46">
        <v>45</v>
      </c>
      <c r="I46">
        <f>COUNTIF(B:B,"=45")</f>
        <v>3</v>
      </c>
      <c r="J46">
        <v>200</v>
      </c>
      <c r="K46" s="12">
        <v>200</v>
      </c>
      <c r="L46" s="8">
        <v>1</v>
      </c>
      <c r="M46" s="6">
        <f t="shared" si="0"/>
        <v>0.38610038610038611</v>
      </c>
    </row>
    <row r="47" spans="1:13" ht="13.5" thickBot="1" x14ac:dyDescent="0.25">
      <c r="A47" s="1">
        <v>38280</v>
      </c>
      <c r="B47">
        <v>19</v>
      </c>
      <c r="C47">
        <v>300</v>
      </c>
      <c r="D47" t="s">
        <v>86</v>
      </c>
      <c r="E47">
        <v>105</v>
      </c>
      <c r="F47">
        <v>0</v>
      </c>
      <c r="H47">
        <v>46</v>
      </c>
      <c r="I47">
        <f>COUNTIF(B:B,"=46")</f>
        <v>33</v>
      </c>
      <c r="K47" s="9" t="s">
        <v>51</v>
      </c>
      <c r="L47" s="9">
        <v>0</v>
      </c>
    </row>
    <row r="48" spans="1:13" x14ac:dyDescent="0.2">
      <c r="A48" s="1">
        <v>38280</v>
      </c>
      <c r="B48">
        <v>19</v>
      </c>
      <c r="C48">
        <v>300</v>
      </c>
      <c r="D48" t="s">
        <v>86</v>
      </c>
      <c r="E48">
        <v>107</v>
      </c>
      <c r="F48">
        <v>0</v>
      </c>
      <c r="H48">
        <v>47</v>
      </c>
      <c r="I48">
        <f>COUNTIF(B:B,"=47")</f>
        <v>21</v>
      </c>
      <c r="L48">
        <f>SUM(L21:L47)</f>
        <v>259</v>
      </c>
      <c r="M48" s="6">
        <f>SUM(M21:M47)</f>
        <v>100</v>
      </c>
    </row>
    <row r="49" spans="1:11" x14ac:dyDescent="0.2">
      <c r="A49" s="1">
        <v>38280</v>
      </c>
      <c r="B49">
        <v>20</v>
      </c>
      <c r="C49">
        <v>300</v>
      </c>
      <c r="D49" t="s">
        <v>86</v>
      </c>
      <c r="E49">
        <v>118</v>
      </c>
      <c r="F49">
        <v>0</v>
      </c>
      <c r="H49">
        <v>48</v>
      </c>
      <c r="I49">
        <f>COUNTIF(B:B,"=48")</f>
        <v>34</v>
      </c>
    </row>
    <row r="50" spans="1:11" x14ac:dyDescent="0.2">
      <c r="A50" s="1">
        <v>38280</v>
      </c>
      <c r="B50">
        <v>20</v>
      </c>
      <c r="C50">
        <v>300</v>
      </c>
      <c r="D50" t="s">
        <v>86</v>
      </c>
      <c r="E50">
        <v>146</v>
      </c>
      <c r="F50">
        <v>0</v>
      </c>
      <c r="H50">
        <v>49</v>
      </c>
      <c r="I50">
        <f>COUNTIF(B:B,"=49")</f>
        <v>0</v>
      </c>
    </row>
    <row r="51" spans="1:11" x14ac:dyDescent="0.2">
      <c r="A51" s="1">
        <v>38280</v>
      </c>
      <c r="B51">
        <v>20</v>
      </c>
      <c r="C51">
        <v>300</v>
      </c>
      <c r="D51" t="s">
        <v>86</v>
      </c>
      <c r="E51">
        <v>130</v>
      </c>
      <c r="F51">
        <v>0</v>
      </c>
      <c r="H51">
        <v>50</v>
      </c>
      <c r="I51">
        <f>COUNTIF(B:B,"=50")</f>
        <v>0</v>
      </c>
    </row>
    <row r="52" spans="1:11" x14ac:dyDescent="0.2">
      <c r="A52" s="1">
        <v>38280</v>
      </c>
      <c r="B52">
        <v>20</v>
      </c>
      <c r="C52">
        <v>300</v>
      </c>
      <c r="D52" t="s">
        <v>86</v>
      </c>
      <c r="E52">
        <v>151</v>
      </c>
      <c r="F52">
        <v>0</v>
      </c>
      <c r="H52">
        <v>51</v>
      </c>
      <c r="I52">
        <f>COUNTIF(B:B,"=51")</f>
        <v>0</v>
      </c>
      <c r="K52" t="s">
        <v>32</v>
      </c>
    </row>
    <row r="53" spans="1:11" x14ac:dyDescent="0.2">
      <c r="A53" s="1">
        <v>38280</v>
      </c>
      <c r="B53">
        <v>21</v>
      </c>
      <c r="C53">
        <v>300</v>
      </c>
      <c r="D53" t="s">
        <v>86</v>
      </c>
      <c r="E53">
        <v>115</v>
      </c>
      <c r="F53">
        <v>0</v>
      </c>
      <c r="H53">
        <v>52</v>
      </c>
      <c r="I53">
        <f>COUNTIF(B:B,"=52")</f>
        <v>0</v>
      </c>
    </row>
    <row r="54" spans="1:11" x14ac:dyDescent="0.2">
      <c r="A54" s="1">
        <v>38280</v>
      </c>
      <c r="B54">
        <v>21</v>
      </c>
      <c r="C54">
        <v>300</v>
      </c>
      <c r="D54" t="s">
        <v>86</v>
      </c>
      <c r="E54">
        <v>110</v>
      </c>
      <c r="F54">
        <v>0</v>
      </c>
      <c r="H54">
        <v>53</v>
      </c>
      <c r="I54">
        <f>COUNTIF(B:B,"=53")</f>
        <v>0</v>
      </c>
    </row>
    <row r="55" spans="1:11" x14ac:dyDescent="0.2">
      <c r="A55" s="1">
        <v>38280</v>
      </c>
      <c r="B55">
        <v>21</v>
      </c>
      <c r="C55">
        <v>300</v>
      </c>
      <c r="D55" t="s">
        <v>86</v>
      </c>
      <c r="E55">
        <v>120</v>
      </c>
      <c r="F55">
        <v>0</v>
      </c>
      <c r="H55">
        <v>54</v>
      </c>
      <c r="I55">
        <f>COUNTIF(B:B,"=54")</f>
        <v>0</v>
      </c>
    </row>
    <row r="56" spans="1:11" x14ac:dyDescent="0.2">
      <c r="A56" s="1">
        <v>38280</v>
      </c>
      <c r="B56">
        <v>21</v>
      </c>
      <c r="C56">
        <v>300</v>
      </c>
      <c r="D56" t="s">
        <v>86</v>
      </c>
      <c r="E56">
        <v>109</v>
      </c>
      <c r="F56">
        <v>0</v>
      </c>
      <c r="H56">
        <v>55</v>
      </c>
      <c r="I56">
        <f>COUNTIF(B:B,"=55")</f>
        <v>0</v>
      </c>
    </row>
    <row r="57" spans="1:11" x14ac:dyDescent="0.2">
      <c r="A57" s="1">
        <v>38280</v>
      </c>
      <c r="B57">
        <v>21</v>
      </c>
      <c r="C57">
        <v>300</v>
      </c>
      <c r="D57" t="s">
        <v>86</v>
      </c>
      <c r="E57">
        <v>113</v>
      </c>
      <c r="F57">
        <v>0</v>
      </c>
      <c r="H57">
        <v>56</v>
      </c>
      <c r="I57">
        <f>COUNTIF(B:B,"=56")</f>
        <v>0</v>
      </c>
    </row>
    <row r="58" spans="1:11" x14ac:dyDescent="0.2">
      <c r="A58" s="1">
        <v>38280</v>
      </c>
      <c r="B58">
        <v>21</v>
      </c>
      <c r="C58">
        <v>300</v>
      </c>
      <c r="D58" t="s">
        <v>86</v>
      </c>
      <c r="E58">
        <v>119</v>
      </c>
      <c r="F58">
        <v>0</v>
      </c>
      <c r="H58">
        <v>57</v>
      </c>
      <c r="I58">
        <f>COUNTIF(B:B,"=57")</f>
        <v>0</v>
      </c>
    </row>
    <row r="59" spans="1:11" x14ac:dyDescent="0.2">
      <c r="A59" s="1">
        <v>38280</v>
      </c>
      <c r="B59">
        <v>21</v>
      </c>
      <c r="C59">
        <v>300</v>
      </c>
      <c r="D59" t="s">
        <v>86</v>
      </c>
      <c r="E59">
        <v>118</v>
      </c>
      <c r="F59">
        <v>0</v>
      </c>
      <c r="H59">
        <v>58</v>
      </c>
      <c r="I59">
        <f>COUNTIF(B:B,"=58")</f>
        <v>0</v>
      </c>
    </row>
    <row r="60" spans="1:11" x14ac:dyDescent="0.2">
      <c r="A60" s="1">
        <v>38280</v>
      </c>
      <c r="B60">
        <v>21</v>
      </c>
      <c r="C60">
        <v>300</v>
      </c>
      <c r="D60" t="s">
        <v>86</v>
      </c>
      <c r="E60">
        <v>110</v>
      </c>
      <c r="F60">
        <v>0</v>
      </c>
      <c r="H60">
        <v>59</v>
      </c>
      <c r="I60">
        <f>COUNTIF(B:B,"=59")</f>
        <v>0</v>
      </c>
    </row>
    <row r="61" spans="1:11" x14ac:dyDescent="0.2">
      <c r="A61" s="1">
        <v>38280</v>
      </c>
      <c r="B61">
        <v>21</v>
      </c>
      <c r="C61">
        <v>300</v>
      </c>
      <c r="D61" t="s">
        <v>86</v>
      </c>
      <c r="E61">
        <v>144</v>
      </c>
      <c r="F61">
        <v>0</v>
      </c>
      <c r="H61">
        <v>60</v>
      </c>
      <c r="I61">
        <f>COUNTIF(B:B,"=60")</f>
        <v>0</v>
      </c>
    </row>
    <row r="62" spans="1:11" x14ac:dyDescent="0.2">
      <c r="A62" s="1">
        <v>38280</v>
      </c>
      <c r="B62">
        <v>21</v>
      </c>
      <c r="C62">
        <v>300</v>
      </c>
      <c r="D62" t="s">
        <v>86</v>
      </c>
      <c r="E62">
        <v>138</v>
      </c>
      <c r="F62">
        <v>0</v>
      </c>
      <c r="H62">
        <v>61</v>
      </c>
      <c r="I62">
        <f>COUNTIF(B:B,"=61")</f>
        <v>0</v>
      </c>
    </row>
    <row r="63" spans="1:11" x14ac:dyDescent="0.2">
      <c r="A63" s="1">
        <v>38280</v>
      </c>
      <c r="B63">
        <v>21</v>
      </c>
      <c r="C63">
        <v>300</v>
      </c>
      <c r="D63" t="s">
        <v>86</v>
      </c>
      <c r="E63">
        <v>140</v>
      </c>
      <c r="F63">
        <v>0</v>
      </c>
      <c r="H63">
        <v>62</v>
      </c>
      <c r="I63">
        <f>COUNTIF(B:B,"=62")</f>
        <v>0</v>
      </c>
    </row>
    <row r="64" spans="1:11" x14ac:dyDescent="0.2">
      <c r="A64" s="1">
        <v>38280</v>
      </c>
      <c r="B64">
        <v>21</v>
      </c>
      <c r="C64">
        <v>300</v>
      </c>
      <c r="D64" t="s">
        <v>86</v>
      </c>
      <c r="E64">
        <v>153</v>
      </c>
      <c r="F64">
        <v>0</v>
      </c>
      <c r="H64">
        <v>63</v>
      </c>
      <c r="I64">
        <f>COUNTIF(B:B,"=63")</f>
        <v>0</v>
      </c>
    </row>
    <row r="65" spans="1:9" x14ac:dyDescent="0.2">
      <c r="A65" s="1">
        <v>38280</v>
      </c>
      <c r="B65">
        <v>21</v>
      </c>
      <c r="C65">
        <v>300</v>
      </c>
      <c r="D65" t="s">
        <v>86</v>
      </c>
      <c r="E65">
        <v>140</v>
      </c>
      <c r="F65">
        <v>0</v>
      </c>
      <c r="H65">
        <v>64</v>
      </c>
      <c r="I65">
        <f>COUNTIF(B:B,"=64")</f>
        <v>0</v>
      </c>
    </row>
    <row r="66" spans="1:9" x14ac:dyDescent="0.2">
      <c r="A66" s="1">
        <v>38280</v>
      </c>
      <c r="B66">
        <v>21</v>
      </c>
      <c r="C66">
        <v>300</v>
      </c>
      <c r="D66" t="s">
        <v>86</v>
      </c>
      <c r="E66">
        <v>135</v>
      </c>
      <c r="F66">
        <v>0</v>
      </c>
      <c r="H66">
        <v>65</v>
      </c>
      <c r="I66">
        <f>COUNTIF(B:B,"=65")</f>
        <v>0</v>
      </c>
    </row>
    <row r="67" spans="1:9" x14ac:dyDescent="0.2">
      <c r="A67" s="1">
        <v>38280</v>
      </c>
      <c r="B67">
        <v>22</v>
      </c>
      <c r="C67">
        <v>300</v>
      </c>
      <c r="D67" t="s">
        <v>86</v>
      </c>
      <c r="E67">
        <v>128</v>
      </c>
      <c r="F67">
        <v>0</v>
      </c>
      <c r="H67">
        <v>66</v>
      </c>
      <c r="I67">
        <f>COUNTIF(B:B,"=66")</f>
        <v>0</v>
      </c>
    </row>
    <row r="68" spans="1:9" x14ac:dyDescent="0.2">
      <c r="A68" s="1">
        <v>38280</v>
      </c>
      <c r="B68">
        <v>22</v>
      </c>
      <c r="C68">
        <v>300</v>
      </c>
      <c r="D68" t="s">
        <v>86</v>
      </c>
      <c r="E68">
        <v>142</v>
      </c>
      <c r="F68">
        <v>0</v>
      </c>
      <c r="H68">
        <v>67</v>
      </c>
      <c r="I68">
        <f>COUNTIF(B:B,"=67")</f>
        <v>0</v>
      </c>
    </row>
    <row r="69" spans="1:9" x14ac:dyDescent="0.2">
      <c r="A69" s="1">
        <v>38280</v>
      </c>
      <c r="B69">
        <v>22</v>
      </c>
      <c r="C69">
        <v>300</v>
      </c>
      <c r="D69" t="s">
        <v>86</v>
      </c>
      <c r="E69">
        <v>143</v>
      </c>
      <c r="F69">
        <v>0</v>
      </c>
      <c r="H69">
        <v>68</v>
      </c>
      <c r="I69">
        <f>COUNTIF(B:B,"=68")</f>
        <v>0</v>
      </c>
    </row>
    <row r="70" spans="1:9" x14ac:dyDescent="0.2">
      <c r="A70" s="1">
        <v>38286</v>
      </c>
      <c r="B70">
        <v>30</v>
      </c>
      <c r="C70">
        <v>300</v>
      </c>
      <c r="D70" t="s">
        <v>86</v>
      </c>
      <c r="E70">
        <v>149</v>
      </c>
      <c r="F70">
        <v>0</v>
      </c>
      <c r="H70">
        <v>69</v>
      </c>
      <c r="I70">
        <f>COUNTIF(B:B,"=69")</f>
        <v>0</v>
      </c>
    </row>
    <row r="71" spans="1:9" x14ac:dyDescent="0.2">
      <c r="A71" s="1">
        <v>38286</v>
      </c>
      <c r="B71">
        <v>30</v>
      </c>
      <c r="C71">
        <v>300</v>
      </c>
      <c r="D71" t="s">
        <v>86</v>
      </c>
      <c r="E71">
        <v>132</v>
      </c>
      <c r="F71">
        <v>0</v>
      </c>
      <c r="H71">
        <v>70</v>
      </c>
      <c r="I71">
        <f>COUNTIF(B:B,"=70")</f>
        <v>0</v>
      </c>
    </row>
    <row r="72" spans="1:9" x14ac:dyDescent="0.2">
      <c r="A72" s="1">
        <v>38286</v>
      </c>
      <c r="B72">
        <v>30</v>
      </c>
      <c r="C72">
        <v>300</v>
      </c>
      <c r="D72" t="s">
        <v>86</v>
      </c>
      <c r="E72">
        <v>146</v>
      </c>
      <c r="F72">
        <v>0</v>
      </c>
      <c r="H72">
        <v>71</v>
      </c>
      <c r="I72">
        <f>COUNTIF(B:B,"=71")</f>
        <v>0</v>
      </c>
    </row>
    <row r="73" spans="1:9" x14ac:dyDescent="0.2">
      <c r="A73" s="1">
        <v>38286</v>
      </c>
      <c r="B73">
        <v>30</v>
      </c>
      <c r="C73">
        <v>300</v>
      </c>
      <c r="D73" t="s">
        <v>86</v>
      </c>
      <c r="E73">
        <v>129</v>
      </c>
      <c r="F73">
        <v>0</v>
      </c>
      <c r="H73">
        <v>72</v>
      </c>
      <c r="I73">
        <f>COUNTIF(B:B,"=72")</f>
        <v>0</v>
      </c>
    </row>
    <row r="74" spans="1:9" x14ac:dyDescent="0.2">
      <c r="A74" s="1">
        <v>38286</v>
      </c>
      <c r="B74">
        <v>30</v>
      </c>
      <c r="C74">
        <v>300</v>
      </c>
      <c r="D74" t="s">
        <v>86</v>
      </c>
      <c r="E74">
        <v>139</v>
      </c>
      <c r="F74">
        <v>0</v>
      </c>
      <c r="H74">
        <v>73</v>
      </c>
      <c r="I74">
        <f>COUNTIF(B:B,"=73")</f>
        <v>0</v>
      </c>
    </row>
    <row r="75" spans="1:9" x14ac:dyDescent="0.2">
      <c r="A75" s="1">
        <v>38286</v>
      </c>
      <c r="B75">
        <v>30</v>
      </c>
      <c r="C75">
        <v>300</v>
      </c>
      <c r="D75" t="s">
        <v>86</v>
      </c>
      <c r="E75">
        <v>154</v>
      </c>
      <c r="F75">
        <v>0</v>
      </c>
      <c r="H75">
        <v>74</v>
      </c>
      <c r="I75">
        <f>COUNTIF(B:B,"=74")</f>
        <v>0</v>
      </c>
    </row>
    <row r="76" spans="1:9" x14ac:dyDescent="0.2">
      <c r="A76" s="1">
        <v>38286</v>
      </c>
      <c r="B76">
        <v>30</v>
      </c>
      <c r="C76">
        <v>300</v>
      </c>
      <c r="D76" t="s">
        <v>86</v>
      </c>
      <c r="E76">
        <v>140</v>
      </c>
      <c r="F76">
        <v>0</v>
      </c>
      <c r="H76">
        <v>75</v>
      </c>
      <c r="I76">
        <f>COUNTIF(B:B,"=75")</f>
        <v>0</v>
      </c>
    </row>
    <row r="77" spans="1:9" x14ac:dyDescent="0.2">
      <c r="A77" s="1">
        <v>38286</v>
      </c>
      <c r="B77">
        <v>30</v>
      </c>
      <c r="C77">
        <v>300</v>
      </c>
      <c r="D77" t="s">
        <v>86</v>
      </c>
      <c r="E77">
        <v>134</v>
      </c>
      <c r="F77">
        <v>0</v>
      </c>
      <c r="H77">
        <v>76</v>
      </c>
      <c r="I77">
        <f>COUNTIF(B:B,"=76")</f>
        <v>0</v>
      </c>
    </row>
    <row r="78" spans="1:9" x14ac:dyDescent="0.2">
      <c r="A78" s="1">
        <v>38286</v>
      </c>
      <c r="B78">
        <v>30</v>
      </c>
      <c r="C78">
        <v>300</v>
      </c>
      <c r="D78" t="s">
        <v>86</v>
      </c>
      <c r="E78">
        <v>133</v>
      </c>
      <c r="F78">
        <v>0</v>
      </c>
      <c r="H78">
        <v>77</v>
      </c>
      <c r="I78">
        <f>COUNTIF(B:B,"=77")</f>
        <v>0</v>
      </c>
    </row>
    <row r="79" spans="1:9" x14ac:dyDescent="0.2">
      <c r="A79" s="1">
        <v>38286</v>
      </c>
      <c r="B79">
        <v>30</v>
      </c>
      <c r="C79">
        <v>300</v>
      </c>
      <c r="D79" t="s">
        <v>86</v>
      </c>
      <c r="E79">
        <v>121</v>
      </c>
      <c r="F79">
        <v>0</v>
      </c>
      <c r="H79">
        <v>78</v>
      </c>
      <c r="I79">
        <f>COUNTIF(B:B,"=78")</f>
        <v>0</v>
      </c>
    </row>
    <row r="80" spans="1:9" x14ac:dyDescent="0.2">
      <c r="A80" s="1">
        <v>38286</v>
      </c>
      <c r="B80">
        <v>30</v>
      </c>
      <c r="C80">
        <v>300</v>
      </c>
      <c r="D80" t="s">
        <v>86</v>
      </c>
      <c r="E80">
        <v>126</v>
      </c>
      <c r="F80">
        <v>0</v>
      </c>
      <c r="H80">
        <v>79</v>
      </c>
      <c r="I80">
        <f>COUNTIF(B:B,"=79")</f>
        <v>0</v>
      </c>
    </row>
    <row r="81" spans="1:9" x14ac:dyDescent="0.2">
      <c r="A81" s="1">
        <v>38286</v>
      </c>
      <c r="B81">
        <v>30</v>
      </c>
      <c r="C81">
        <v>300</v>
      </c>
      <c r="D81" t="s">
        <v>86</v>
      </c>
      <c r="E81">
        <v>119</v>
      </c>
      <c r="F81">
        <v>0</v>
      </c>
      <c r="H81">
        <v>80</v>
      </c>
      <c r="I81">
        <f>COUNTIF(B:B,"=80")</f>
        <v>0</v>
      </c>
    </row>
    <row r="82" spans="1:9" x14ac:dyDescent="0.2">
      <c r="A82" s="1">
        <v>38286</v>
      </c>
      <c r="B82">
        <v>30</v>
      </c>
      <c r="C82">
        <v>300</v>
      </c>
      <c r="D82" t="s">
        <v>86</v>
      </c>
      <c r="E82">
        <v>116</v>
      </c>
      <c r="F82">
        <v>0</v>
      </c>
      <c r="H82">
        <v>81</v>
      </c>
      <c r="I82">
        <f>COUNTIF(B:B,"=81")</f>
        <v>0</v>
      </c>
    </row>
    <row r="83" spans="1:9" x14ac:dyDescent="0.2">
      <c r="A83" s="1">
        <v>38286</v>
      </c>
      <c r="B83">
        <v>30</v>
      </c>
      <c r="C83">
        <v>300</v>
      </c>
      <c r="D83" t="s">
        <v>86</v>
      </c>
      <c r="E83">
        <v>105</v>
      </c>
      <c r="F83">
        <v>0</v>
      </c>
      <c r="H83">
        <v>82</v>
      </c>
      <c r="I83">
        <f>COUNTIF(B:B,"=82")</f>
        <v>0</v>
      </c>
    </row>
    <row r="84" spans="1:9" x14ac:dyDescent="0.2">
      <c r="A84" s="1">
        <v>38286</v>
      </c>
      <c r="B84">
        <v>30</v>
      </c>
      <c r="C84">
        <v>300</v>
      </c>
      <c r="D84" t="s">
        <v>86</v>
      </c>
      <c r="E84">
        <v>102</v>
      </c>
      <c r="F84">
        <v>0</v>
      </c>
      <c r="H84">
        <v>83</v>
      </c>
      <c r="I84">
        <f>COUNTIF(B:B,"=83")</f>
        <v>0</v>
      </c>
    </row>
    <row r="85" spans="1:9" x14ac:dyDescent="0.2">
      <c r="A85" s="1">
        <v>38286</v>
      </c>
      <c r="B85">
        <v>30</v>
      </c>
      <c r="C85">
        <v>300</v>
      </c>
      <c r="D85" t="s">
        <v>86</v>
      </c>
      <c r="E85">
        <v>111</v>
      </c>
      <c r="F85">
        <v>0</v>
      </c>
      <c r="H85">
        <v>84</v>
      </c>
      <c r="I85">
        <f>COUNTIF(B:B,"=84")</f>
        <v>0</v>
      </c>
    </row>
    <row r="86" spans="1:9" x14ac:dyDescent="0.2">
      <c r="A86" s="1">
        <v>38286</v>
      </c>
      <c r="B86">
        <v>30</v>
      </c>
      <c r="C86">
        <v>300</v>
      </c>
      <c r="D86" t="s">
        <v>86</v>
      </c>
      <c r="E86">
        <v>122</v>
      </c>
      <c r="F86">
        <v>0</v>
      </c>
      <c r="H86">
        <v>85</v>
      </c>
      <c r="I86">
        <f>COUNTIF(B:B,"=85")</f>
        <v>0</v>
      </c>
    </row>
    <row r="87" spans="1:9" x14ac:dyDescent="0.2">
      <c r="A87" s="1">
        <v>38286</v>
      </c>
      <c r="B87">
        <v>30</v>
      </c>
      <c r="C87">
        <v>300</v>
      </c>
      <c r="D87" t="s">
        <v>86</v>
      </c>
      <c r="E87">
        <v>121</v>
      </c>
      <c r="F87">
        <v>0</v>
      </c>
      <c r="H87">
        <v>86</v>
      </c>
      <c r="I87">
        <f>COUNTIF(B:B,"=86")</f>
        <v>0</v>
      </c>
    </row>
    <row r="88" spans="1:9" x14ac:dyDescent="0.2">
      <c r="A88" s="1">
        <v>38286</v>
      </c>
      <c r="B88">
        <v>30</v>
      </c>
      <c r="C88">
        <v>300</v>
      </c>
      <c r="D88" t="s">
        <v>86</v>
      </c>
      <c r="E88">
        <v>105</v>
      </c>
      <c r="F88">
        <v>0</v>
      </c>
      <c r="H88">
        <v>87</v>
      </c>
      <c r="I88">
        <f>COUNTIF(B:B,"=87")</f>
        <v>0</v>
      </c>
    </row>
    <row r="89" spans="1:9" x14ac:dyDescent="0.2">
      <c r="A89" s="1">
        <v>38286</v>
      </c>
      <c r="B89">
        <v>30</v>
      </c>
      <c r="C89">
        <v>300</v>
      </c>
      <c r="D89" t="s">
        <v>86</v>
      </c>
      <c r="E89">
        <v>121</v>
      </c>
      <c r="F89">
        <v>0</v>
      </c>
      <c r="H89">
        <v>88</v>
      </c>
      <c r="I89">
        <f>COUNTIF(B:B,"=88")</f>
        <v>0</v>
      </c>
    </row>
    <row r="90" spans="1:9" x14ac:dyDescent="0.2">
      <c r="A90" s="1">
        <v>38286</v>
      </c>
      <c r="B90">
        <v>30</v>
      </c>
      <c r="C90">
        <v>300</v>
      </c>
      <c r="D90" t="s">
        <v>86</v>
      </c>
      <c r="E90">
        <v>114</v>
      </c>
      <c r="F90">
        <v>0</v>
      </c>
      <c r="H90">
        <v>89</v>
      </c>
      <c r="I90">
        <f>COUNTIF(B:B,"=89")</f>
        <v>0</v>
      </c>
    </row>
    <row r="91" spans="1:9" x14ac:dyDescent="0.2">
      <c r="A91" s="1">
        <v>38286</v>
      </c>
      <c r="B91">
        <v>30</v>
      </c>
      <c r="C91">
        <v>300</v>
      </c>
      <c r="D91" t="s">
        <v>86</v>
      </c>
      <c r="E91">
        <v>121</v>
      </c>
      <c r="F91">
        <v>0</v>
      </c>
      <c r="H91">
        <v>90</v>
      </c>
      <c r="I91">
        <f>COUNTIF(B:B,"=90")</f>
        <v>0</v>
      </c>
    </row>
    <row r="92" spans="1:9" x14ac:dyDescent="0.2">
      <c r="A92" s="1">
        <v>38286</v>
      </c>
      <c r="B92">
        <v>30</v>
      </c>
      <c r="C92">
        <v>300</v>
      </c>
      <c r="D92" t="s">
        <v>86</v>
      </c>
      <c r="E92">
        <v>117</v>
      </c>
      <c r="F92">
        <v>0</v>
      </c>
      <c r="H92">
        <v>91</v>
      </c>
      <c r="I92">
        <f>COUNTIF(B:B,"=91")</f>
        <v>0</v>
      </c>
    </row>
    <row r="93" spans="1:9" x14ac:dyDescent="0.2">
      <c r="A93" s="1">
        <v>38286</v>
      </c>
      <c r="B93">
        <v>30</v>
      </c>
      <c r="C93">
        <v>300</v>
      </c>
      <c r="D93" t="s">
        <v>86</v>
      </c>
      <c r="E93">
        <v>112</v>
      </c>
      <c r="F93">
        <v>0</v>
      </c>
      <c r="H93">
        <v>92</v>
      </c>
      <c r="I93">
        <f>COUNTIF(B:B,"=92")</f>
        <v>0</v>
      </c>
    </row>
    <row r="94" spans="1:9" x14ac:dyDescent="0.2">
      <c r="A94" s="1">
        <v>38286</v>
      </c>
      <c r="B94">
        <v>30</v>
      </c>
      <c r="C94">
        <v>300</v>
      </c>
      <c r="D94" t="s">
        <v>86</v>
      </c>
      <c r="E94">
        <v>115</v>
      </c>
      <c r="F94">
        <v>0</v>
      </c>
      <c r="H94">
        <v>93</v>
      </c>
      <c r="I94">
        <f>COUNTIF(B:B,"=93")</f>
        <v>0</v>
      </c>
    </row>
    <row r="95" spans="1:9" x14ac:dyDescent="0.2">
      <c r="A95" s="1">
        <v>38286</v>
      </c>
      <c r="B95">
        <v>30</v>
      </c>
      <c r="C95">
        <v>300</v>
      </c>
      <c r="D95" t="s">
        <v>86</v>
      </c>
      <c r="E95">
        <v>108</v>
      </c>
      <c r="F95">
        <v>0</v>
      </c>
      <c r="H95">
        <v>94</v>
      </c>
      <c r="I95">
        <f>COUNTIF(B:B,"=94")</f>
        <v>0</v>
      </c>
    </row>
    <row r="96" spans="1:9" x14ac:dyDescent="0.2">
      <c r="A96" s="1">
        <v>38286</v>
      </c>
      <c r="B96">
        <v>30</v>
      </c>
      <c r="C96">
        <v>300</v>
      </c>
      <c r="D96" t="s">
        <v>86</v>
      </c>
      <c r="E96">
        <v>118</v>
      </c>
      <c r="F96">
        <v>0</v>
      </c>
      <c r="H96">
        <v>95</v>
      </c>
      <c r="I96">
        <f>COUNTIF(B:B,"=95")</f>
        <v>0</v>
      </c>
    </row>
    <row r="97" spans="1:9" x14ac:dyDescent="0.2">
      <c r="A97" s="1">
        <v>38286</v>
      </c>
      <c r="B97">
        <v>30</v>
      </c>
      <c r="C97">
        <v>300</v>
      </c>
      <c r="D97" t="s">
        <v>86</v>
      </c>
      <c r="E97">
        <v>113</v>
      </c>
      <c r="F97">
        <v>0</v>
      </c>
      <c r="H97">
        <v>96</v>
      </c>
      <c r="I97">
        <f>COUNTIF(B:B,"=96")</f>
        <v>0</v>
      </c>
    </row>
    <row r="98" spans="1:9" x14ac:dyDescent="0.2">
      <c r="A98" s="1">
        <v>38286</v>
      </c>
      <c r="B98">
        <v>30</v>
      </c>
      <c r="C98">
        <v>300</v>
      </c>
      <c r="D98" t="s">
        <v>86</v>
      </c>
      <c r="E98">
        <v>105</v>
      </c>
      <c r="F98">
        <v>0</v>
      </c>
    </row>
    <row r="99" spans="1:9" x14ac:dyDescent="0.2">
      <c r="A99" s="1">
        <v>38286</v>
      </c>
      <c r="B99">
        <v>30</v>
      </c>
      <c r="C99">
        <v>300</v>
      </c>
      <c r="D99" t="s">
        <v>86</v>
      </c>
      <c r="E99">
        <v>116</v>
      </c>
      <c r="F99">
        <v>0</v>
      </c>
    </row>
    <row r="100" spans="1:9" x14ac:dyDescent="0.2">
      <c r="A100" s="1">
        <v>38286</v>
      </c>
      <c r="B100">
        <v>30</v>
      </c>
      <c r="C100">
        <v>300</v>
      </c>
      <c r="D100" t="s">
        <v>86</v>
      </c>
      <c r="E100">
        <v>112</v>
      </c>
      <c r="F100">
        <v>0</v>
      </c>
    </row>
    <row r="101" spans="1:9" x14ac:dyDescent="0.2">
      <c r="A101" s="1">
        <v>38286</v>
      </c>
      <c r="B101">
        <v>30</v>
      </c>
      <c r="C101">
        <v>300</v>
      </c>
      <c r="D101" t="s">
        <v>86</v>
      </c>
      <c r="E101">
        <v>111</v>
      </c>
      <c r="F101">
        <v>0</v>
      </c>
    </row>
    <row r="102" spans="1:9" x14ac:dyDescent="0.2">
      <c r="A102" s="1">
        <v>38286</v>
      </c>
      <c r="B102">
        <v>30</v>
      </c>
      <c r="C102">
        <v>300</v>
      </c>
      <c r="D102" t="s">
        <v>86</v>
      </c>
      <c r="E102">
        <v>110</v>
      </c>
      <c r="F102">
        <v>0</v>
      </c>
    </row>
    <row r="103" spans="1:9" x14ac:dyDescent="0.2">
      <c r="A103" s="1">
        <v>38286</v>
      </c>
      <c r="B103">
        <v>30</v>
      </c>
      <c r="C103">
        <v>300</v>
      </c>
      <c r="D103" t="s">
        <v>86</v>
      </c>
      <c r="E103">
        <v>124</v>
      </c>
      <c r="F103">
        <v>0</v>
      </c>
    </row>
    <row r="104" spans="1:9" x14ac:dyDescent="0.2">
      <c r="A104" s="1">
        <v>38286</v>
      </c>
      <c r="B104">
        <v>30</v>
      </c>
      <c r="C104">
        <v>300</v>
      </c>
      <c r="D104" t="s">
        <v>86</v>
      </c>
      <c r="E104">
        <v>111</v>
      </c>
      <c r="F104">
        <v>0</v>
      </c>
    </row>
    <row r="105" spans="1:9" x14ac:dyDescent="0.2">
      <c r="A105" s="1">
        <v>38286</v>
      </c>
      <c r="B105">
        <v>31</v>
      </c>
      <c r="C105">
        <v>300</v>
      </c>
      <c r="D105" t="s">
        <v>86</v>
      </c>
      <c r="E105">
        <v>136</v>
      </c>
      <c r="F105">
        <v>0</v>
      </c>
    </row>
    <row r="106" spans="1:9" x14ac:dyDescent="0.2">
      <c r="A106" s="1">
        <v>38286</v>
      </c>
      <c r="B106">
        <v>31</v>
      </c>
      <c r="C106">
        <v>300</v>
      </c>
      <c r="D106" t="s">
        <v>86</v>
      </c>
      <c r="E106">
        <v>139</v>
      </c>
      <c r="F106">
        <v>0</v>
      </c>
    </row>
    <row r="107" spans="1:9" x14ac:dyDescent="0.2">
      <c r="A107" s="1">
        <v>38286</v>
      </c>
      <c r="B107">
        <v>31</v>
      </c>
      <c r="C107">
        <v>300</v>
      </c>
      <c r="D107" t="s">
        <v>86</v>
      </c>
      <c r="E107">
        <v>139</v>
      </c>
      <c r="F107">
        <v>0</v>
      </c>
    </row>
    <row r="108" spans="1:9" x14ac:dyDescent="0.2">
      <c r="A108" s="1">
        <v>38286</v>
      </c>
      <c r="B108">
        <v>31</v>
      </c>
      <c r="C108">
        <v>300</v>
      </c>
      <c r="D108" t="s">
        <v>86</v>
      </c>
      <c r="E108">
        <v>136</v>
      </c>
      <c r="F108">
        <v>0</v>
      </c>
    </row>
    <row r="109" spans="1:9" x14ac:dyDescent="0.2">
      <c r="A109" s="1">
        <v>38286</v>
      </c>
      <c r="B109">
        <v>31</v>
      </c>
      <c r="C109">
        <v>300</v>
      </c>
      <c r="D109" t="s">
        <v>86</v>
      </c>
      <c r="E109">
        <v>134</v>
      </c>
      <c r="F109">
        <v>0</v>
      </c>
    </row>
    <row r="110" spans="1:9" x14ac:dyDescent="0.2">
      <c r="A110" s="1">
        <v>38286</v>
      </c>
      <c r="B110">
        <v>31</v>
      </c>
      <c r="C110">
        <v>300</v>
      </c>
      <c r="D110" t="s">
        <v>86</v>
      </c>
      <c r="E110">
        <v>139</v>
      </c>
      <c r="F110">
        <v>0</v>
      </c>
    </row>
    <row r="111" spans="1:9" x14ac:dyDescent="0.2">
      <c r="A111" s="1">
        <v>38286</v>
      </c>
      <c r="B111">
        <v>31</v>
      </c>
      <c r="C111">
        <v>300</v>
      </c>
      <c r="D111" t="s">
        <v>86</v>
      </c>
      <c r="E111">
        <v>140</v>
      </c>
      <c r="F111">
        <v>0</v>
      </c>
    </row>
    <row r="112" spans="1:9" x14ac:dyDescent="0.2">
      <c r="A112" s="1">
        <v>38286</v>
      </c>
      <c r="B112">
        <v>31</v>
      </c>
      <c r="C112">
        <v>300</v>
      </c>
      <c r="D112" t="s">
        <v>86</v>
      </c>
      <c r="E112">
        <v>153</v>
      </c>
      <c r="F112">
        <v>0</v>
      </c>
    </row>
    <row r="113" spans="1:6" x14ac:dyDescent="0.2">
      <c r="A113" s="1">
        <v>38286</v>
      </c>
      <c r="B113">
        <v>31</v>
      </c>
      <c r="C113">
        <v>300</v>
      </c>
      <c r="D113" t="s">
        <v>86</v>
      </c>
      <c r="E113">
        <v>138</v>
      </c>
      <c r="F113">
        <v>0</v>
      </c>
    </row>
    <row r="114" spans="1:6" x14ac:dyDescent="0.2">
      <c r="A114" s="1">
        <v>38286</v>
      </c>
      <c r="B114">
        <v>31</v>
      </c>
      <c r="C114">
        <v>300</v>
      </c>
      <c r="D114" t="s">
        <v>86</v>
      </c>
      <c r="E114">
        <v>134</v>
      </c>
      <c r="F114">
        <v>0</v>
      </c>
    </row>
    <row r="115" spans="1:6" x14ac:dyDescent="0.2">
      <c r="A115" s="1">
        <v>38286</v>
      </c>
      <c r="B115">
        <v>31</v>
      </c>
      <c r="C115">
        <v>300</v>
      </c>
      <c r="D115" t="s">
        <v>86</v>
      </c>
      <c r="E115">
        <v>134</v>
      </c>
      <c r="F115">
        <v>0</v>
      </c>
    </row>
    <row r="116" spans="1:6" x14ac:dyDescent="0.2">
      <c r="A116" s="1">
        <v>38286</v>
      </c>
      <c r="B116">
        <v>31</v>
      </c>
      <c r="C116">
        <v>300</v>
      </c>
      <c r="D116" t="s">
        <v>86</v>
      </c>
      <c r="E116">
        <v>136</v>
      </c>
      <c r="F116">
        <v>0</v>
      </c>
    </row>
    <row r="117" spans="1:6" x14ac:dyDescent="0.2">
      <c r="A117" s="1">
        <v>38286</v>
      </c>
      <c r="B117">
        <v>31</v>
      </c>
      <c r="C117">
        <v>300</v>
      </c>
      <c r="D117" t="s">
        <v>86</v>
      </c>
      <c r="E117">
        <v>145</v>
      </c>
      <c r="F117">
        <v>0</v>
      </c>
    </row>
    <row r="118" spans="1:6" x14ac:dyDescent="0.2">
      <c r="A118" s="1">
        <v>38286</v>
      </c>
      <c r="B118">
        <v>32</v>
      </c>
      <c r="C118">
        <v>300</v>
      </c>
      <c r="D118" t="s">
        <v>86</v>
      </c>
      <c r="E118">
        <v>122</v>
      </c>
      <c r="F118">
        <v>0</v>
      </c>
    </row>
    <row r="119" spans="1:6" x14ac:dyDescent="0.2">
      <c r="A119" s="1">
        <v>38286</v>
      </c>
      <c r="B119">
        <v>32</v>
      </c>
      <c r="C119">
        <v>300</v>
      </c>
      <c r="D119" t="s">
        <v>86</v>
      </c>
      <c r="E119">
        <v>128</v>
      </c>
      <c r="F119">
        <v>0</v>
      </c>
    </row>
    <row r="120" spans="1:6" x14ac:dyDescent="0.2">
      <c r="A120" s="1">
        <v>38286</v>
      </c>
      <c r="B120">
        <v>33</v>
      </c>
      <c r="C120">
        <v>300</v>
      </c>
      <c r="D120" t="s">
        <v>86</v>
      </c>
      <c r="E120">
        <v>113</v>
      </c>
      <c r="F120">
        <v>0</v>
      </c>
    </row>
    <row r="121" spans="1:6" x14ac:dyDescent="0.2">
      <c r="A121" s="1">
        <v>38286</v>
      </c>
      <c r="B121">
        <v>33</v>
      </c>
      <c r="C121">
        <v>300</v>
      </c>
      <c r="D121" t="s">
        <v>86</v>
      </c>
      <c r="E121">
        <v>123</v>
      </c>
      <c r="F121">
        <v>0</v>
      </c>
    </row>
    <row r="122" spans="1:6" x14ac:dyDescent="0.2">
      <c r="A122" s="1">
        <v>38286</v>
      </c>
      <c r="B122">
        <v>33</v>
      </c>
      <c r="C122">
        <v>300</v>
      </c>
      <c r="D122" t="s">
        <v>86</v>
      </c>
      <c r="E122">
        <v>148</v>
      </c>
      <c r="F122">
        <v>0</v>
      </c>
    </row>
    <row r="123" spans="1:6" x14ac:dyDescent="0.2">
      <c r="A123" s="1">
        <v>38286</v>
      </c>
      <c r="B123">
        <v>33</v>
      </c>
      <c r="C123">
        <v>300</v>
      </c>
      <c r="D123" t="s">
        <v>86</v>
      </c>
      <c r="E123">
        <v>131</v>
      </c>
      <c r="F123">
        <v>0</v>
      </c>
    </row>
    <row r="124" spans="1:6" x14ac:dyDescent="0.2">
      <c r="A124" s="1">
        <v>38286</v>
      </c>
      <c r="B124">
        <v>33</v>
      </c>
      <c r="C124">
        <v>300</v>
      </c>
      <c r="D124" t="s">
        <v>86</v>
      </c>
      <c r="E124">
        <v>138</v>
      </c>
      <c r="F124">
        <v>0</v>
      </c>
    </row>
    <row r="125" spans="1:6" x14ac:dyDescent="0.2">
      <c r="A125" s="1">
        <v>38286</v>
      </c>
      <c r="B125">
        <v>34</v>
      </c>
      <c r="C125">
        <v>300</v>
      </c>
      <c r="D125" t="s">
        <v>86</v>
      </c>
      <c r="E125">
        <v>118</v>
      </c>
      <c r="F125">
        <v>0</v>
      </c>
    </row>
    <row r="126" spans="1:6" x14ac:dyDescent="0.2">
      <c r="A126" s="1">
        <v>38286</v>
      </c>
      <c r="B126">
        <v>34</v>
      </c>
      <c r="C126">
        <v>300</v>
      </c>
      <c r="D126" t="s">
        <v>86</v>
      </c>
      <c r="E126">
        <v>110</v>
      </c>
      <c r="F126">
        <v>0</v>
      </c>
    </row>
    <row r="127" spans="1:6" x14ac:dyDescent="0.2">
      <c r="A127" s="1">
        <v>38286</v>
      </c>
      <c r="B127">
        <v>34</v>
      </c>
      <c r="C127">
        <v>300</v>
      </c>
      <c r="D127" t="s">
        <v>86</v>
      </c>
      <c r="E127">
        <v>106</v>
      </c>
      <c r="F127">
        <v>0</v>
      </c>
    </row>
    <row r="128" spans="1:6" x14ac:dyDescent="0.2">
      <c r="A128" s="1">
        <v>38286</v>
      </c>
      <c r="B128">
        <v>34</v>
      </c>
      <c r="C128">
        <v>300</v>
      </c>
      <c r="D128" t="s">
        <v>86</v>
      </c>
      <c r="E128">
        <v>104</v>
      </c>
      <c r="F128">
        <v>0</v>
      </c>
    </row>
    <row r="129" spans="1:6" x14ac:dyDescent="0.2">
      <c r="A129" s="1">
        <v>38286</v>
      </c>
      <c r="B129">
        <v>34</v>
      </c>
      <c r="C129">
        <v>300</v>
      </c>
      <c r="D129" t="s">
        <v>86</v>
      </c>
      <c r="E129">
        <v>110</v>
      </c>
      <c r="F129">
        <v>0</v>
      </c>
    </row>
    <row r="130" spans="1:6" x14ac:dyDescent="0.2">
      <c r="A130" s="1">
        <v>38286</v>
      </c>
      <c r="B130">
        <v>34</v>
      </c>
      <c r="C130">
        <v>300</v>
      </c>
      <c r="D130" t="s">
        <v>86</v>
      </c>
      <c r="E130">
        <v>140</v>
      </c>
      <c r="F130">
        <v>0</v>
      </c>
    </row>
    <row r="131" spans="1:6" x14ac:dyDescent="0.2">
      <c r="A131" s="1">
        <v>38286</v>
      </c>
      <c r="B131">
        <v>34</v>
      </c>
      <c r="C131">
        <v>300</v>
      </c>
      <c r="D131" t="s">
        <v>86</v>
      </c>
      <c r="E131">
        <v>142</v>
      </c>
      <c r="F131">
        <v>0</v>
      </c>
    </row>
    <row r="132" spans="1:6" x14ac:dyDescent="0.2">
      <c r="A132" s="1">
        <v>38286</v>
      </c>
      <c r="B132">
        <v>34</v>
      </c>
      <c r="C132">
        <v>300</v>
      </c>
      <c r="D132" t="s">
        <v>86</v>
      </c>
      <c r="E132">
        <v>136</v>
      </c>
      <c r="F132">
        <v>0</v>
      </c>
    </row>
    <row r="133" spans="1:6" x14ac:dyDescent="0.2">
      <c r="A133" s="1">
        <v>38286</v>
      </c>
      <c r="B133">
        <v>34</v>
      </c>
      <c r="C133">
        <v>300</v>
      </c>
      <c r="D133" t="s">
        <v>86</v>
      </c>
      <c r="E133">
        <v>131</v>
      </c>
      <c r="F133">
        <v>0</v>
      </c>
    </row>
    <row r="134" spans="1:6" x14ac:dyDescent="0.2">
      <c r="A134" s="1">
        <v>38286</v>
      </c>
      <c r="B134">
        <v>34</v>
      </c>
      <c r="C134">
        <v>300</v>
      </c>
      <c r="D134" t="s">
        <v>86</v>
      </c>
      <c r="E134">
        <v>122</v>
      </c>
      <c r="F134">
        <v>0</v>
      </c>
    </row>
    <row r="135" spans="1:6" x14ac:dyDescent="0.2">
      <c r="A135" s="1">
        <v>38286</v>
      </c>
      <c r="B135">
        <v>34</v>
      </c>
      <c r="C135">
        <v>300</v>
      </c>
      <c r="D135" t="s">
        <v>86</v>
      </c>
      <c r="E135">
        <v>138</v>
      </c>
      <c r="F135">
        <v>0</v>
      </c>
    </row>
    <row r="136" spans="1:6" x14ac:dyDescent="0.2">
      <c r="A136" s="1">
        <v>38286</v>
      </c>
      <c r="B136">
        <v>34</v>
      </c>
      <c r="C136">
        <v>300</v>
      </c>
      <c r="D136" t="s">
        <v>86</v>
      </c>
      <c r="E136">
        <v>147</v>
      </c>
      <c r="F136">
        <v>0</v>
      </c>
    </row>
    <row r="137" spans="1:6" x14ac:dyDescent="0.2">
      <c r="A137" s="1">
        <v>38286</v>
      </c>
      <c r="B137">
        <v>34</v>
      </c>
      <c r="C137">
        <v>300</v>
      </c>
      <c r="D137" t="s">
        <v>86</v>
      </c>
      <c r="E137">
        <v>128</v>
      </c>
      <c r="F137">
        <v>0</v>
      </c>
    </row>
    <row r="138" spans="1:6" x14ac:dyDescent="0.2">
      <c r="A138" s="1">
        <v>38286</v>
      </c>
      <c r="B138">
        <v>34</v>
      </c>
      <c r="C138">
        <v>300</v>
      </c>
      <c r="D138" t="s">
        <v>86</v>
      </c>
      <c r="E138">
        <v>147</v>
      </c>
      <c r="F138">
        <v>0</v>
      </c>
    </row>
    <row r="139" spans="1:6" x14ac:dyDescent="0.2">
      <c r="A139" s="1">
        <v>38287</v>
      </c>
      <c r="B139">
        <v>35</v>
      </c>
      <c r="C139">
        <v>300</v>
      </c>
      <c r="D139" t="s">
        <v>86</v>
      </c>
      <c r="E139">
        <v>102</v>
      </c>
      <c r="F139">
        <v>0</v>
      </c>
    </row>
    <row r="140" spans="1:6" x14ac:dyDescent="0.2">
      <c r="A140" s="1">
        <v>38287</v>
      </c>
      <c r="B140">
        <v>36</v>
      </c>
      <c r="C140">
        <v>300</v>
      </c>
      <c r="D140" t="s">
        <v>86</v>
      </c>
      <c r="E140">
        <v>133</v>
      </c>
      <c r="F140">
        <v>0</v>
      </c>
    </row>
    <row r="141" spans="1:6" x14ac:dyDescent="0.2">
      <c r="A141" s="1">
        <v>38287</v>
      </c>
      <c r="B141">
        <v>36</v>
      </c>
      <c r="C141">
        <v>300</v>
      </c>
      <c r="D141" t="s">
        <v>86</v>
      </c>
      <c r="E141">
        <v>132</v>
      </c>
      <c r="F141">
        <v>0</v>
      </c>
    </row>
    <row r="142" spans="1:6" x14ac:dyDescent="0.2">
      <c r="A142" s="1">
        <v>38287</v>
      </c>
      <c r="B142">
        <v>36</v>
      </c>
      <c r="C142">
        <v>300</v>
      </c>
      <c r="D142" t="s">
        <v>86</v>
      </c>
      <c r="E142">
        <v>138</v>
      </c>
      <c r="F142">
        <v>0</v>
      </c>
    </row>
    <row r="143" spans="1:6" x14ac:dyDescent="0.2">
      <c r="A143" s="1">
        <v>38287</v>
      </c>
      <c r="B143">
        <v>36</v>
      </c>
      <c r="C143">
        <v>300</v>
      </c>
      <c r="D143" t="s">
        <v>86</v>
      </c>
      <c r="E143">
        <v>137</v>
      </c>
      <c r="F143">
        <v>0</v>
      </c>
    </row>
    <row r="144" spans="1:6" x14ac:dyDescent="0.2">
      <c r="A144" s="1">
        <v>38287</v>
      </c>
      <c r="B144">
        <v>36</v>
      </c>
      <c r="C144">
        <v>300</v>
      </c>
      <c r="D144" t="s">
        <v>86</v>
      </c>
      <c r="E144">
        <v>136</v>
      </c>
      <c r="F144">
        <v>0</v>
      </c>
    </row>
    <row r="145" spans="1:6" x14ac:dyDescent="0.2">
      <c r="A145" s="1">
        <v>38287</v>
      </c>
      <c r="B145">
        <v>37</v>
      </c>
      <c r="C145">
        <v>300</v>
      </c>
      <c r="D145" t="s">
        <v>86</v>
      </c>
      <c r="E145">
        <v>131</v>
      </c>
      <c r="F145">
        <v>0</v>
      </c>
    </row>
    <row r="146" spans="1:6" x14ac:dyDescent="0.2">
      <c r="A146" s="1">
        <v>38287</v>
      </c>
      <c r="B146">
        <v>38</v>
      </c>
      <c r="C146">
        <v>300</v>
      </c>
      <c r="D146" t="s">
        <v>86</v>
      </c>
      <c r="E146">
        <v>146</v>
      </c>
      <c r="F146">
        <v>0</v>
      </c>
    </row>
    <row r="147" spans="1:6" x14ac:dyDescent="0.2">
      <c r="A147" s="1">
        <v>38287</v>
      </c>
      <c r="B147">
        <v>39</v>
      </c>
      <c r="C147">
        <v>300</v>
      </c>
      <c r="D147" t="s">
        <v>86</v>
      </c>
      <c r="E147">
        <v>134</v>
      </c>
      <c r="F147">
        <v>0</v>
      </c>
    </row>
    <row r="148" spans="1:6" x14ac:dyDescent="0.2">
      <c r="A148" s="1">
        <v>38287</v>
      </c>
      <c r="B148">
        <v>39</v>
      </c>
      <c r="C148">
        <v>300</v>
      </c>
      <c r="D148" t="s">
        <v>86</v>
      </c>
      <c r="E148">
        <v>133</v>
      </c>
      <c r="F148">
        <v>0</v>
      </c>
    </row>
    <row r="149" spans="1:6" x14ac:dyDescent="0.2">
      <c r="A149" s="1">
        <v>38287</v>
      </c>
      <c r="B149">
        <v>39</v>
      </c>
      <c r="C149">
        <v>300</v>
      </c>
      <c r="D149" t="s">
        <v>86</v>
      </c>
      <c r="E149">
        <v>129</v>
      </c>
      <c r="F149">
        <v>0</v>
      </c>
    </row>
    <row r="150" spans="1:6" x14ac:dyDescent="0.2">
      <c r="A150" s="1">
        <v>38287</v>
      </c>
      <c r="B150">
        <v>39</v>
      </c>
      <c r="C150">
        <v>300</v>
      </c>
      <c r="D150" t="s">
        <v>86</v>
      </c>
      <c r="E150">
        <v>128</v>
      </c>
      <c r="F150">
        <v>0</v>
      </c>
    </row>
    <row r="151" spans="1:6" x14ac:dyDescent="0.2">
      <c r="A151" s="1">
        <v>38287</v>
      </c>
      <c r="B151">
        <v>39</v>
      </c>
      <c r="C151">
        <v>300</v>
      </c>
      <c r="D151" t="s">
        <v>86</v>
      </c>
      <c r="E151">
        <v>103</v>
      </c>
      <c r="F151">
        <v>0</v>
      </c>
    </row>
    <row r="152" spans="1:6" x14ac:dyDescent="0.2">
      <c r="A152" s="1">
        <v>38287</v>
      </c>
      <c r="B152">
        <v>39</v>
      </c>
      <c r="C152">
        <v>300</v>
      </c>
      <c r="D152" t="s">
        <v>86</v>
      </c>
      <c r="E152">
        <v>110</v>
      </c>
      <c r="F152">
        <v>0</v>
      </c>
    </row>
    <row r="153" spans="1:6" x14ac:dyDescent="0.2">
      <c r="A153" s="1">
        <v>38287</v>
      </c>
      <c r="B153">
        <v>39</v>
      </c>
      <c r="C153">
        <v>300</v>
      </c>
      <c r="D153" t="s">
        <v>86</v>
      </c>
      <c r="E153">
        <v>116</v>
      </c>
      <c r="F153">
        <v>0</v>
      </c>
    </row>
    <row r="154" spans="1:6" x14ac:dyDescent="0.2">
      <c r="A154" s="1">
        <v>38287</v>
      </c>
      <c r="B154">
        <v>39</v>
      </c>
      <c r="C154">
        <v>300</v>
      </c>
      <c r="D154" t="s">
        <v>86</v>
      </c>
      <c r="E154">
        <v>109</v>
      </c>
      <c r="F154">
        <v>0</v>
      </c>
    </row>
    <row r="155" spans="1:6" x14ac:dyDescent="0.2">
      <c r="A155" s="1">
        <v>38287</v>
      </c>
      <c r="B155">
        <v>39</v>
      </c>
      <c r="C155">
        <v>300</v>
      </c>
      <c r="D155" t="s">
        <v>86</v>
      </c>
      <c r="E155">
        <v>108</v>
      </c>
      <c r="F155">
        <v>0</v>
      </c>
    </row>
    <row r="156" spans="1:6" x14ac:dyDescent="0.2">
      <c r="A156" s="1">
        <v>38285</v>
      </c>
      <c r="B156">
        <v>41</v>
      </c>
      <c r="C156">
        <v>300</v>
      </c>
      <c r="D156" t="s">
        <v>86</v>
      </c>
      <c r="E156">
        <v>196</v>
      </c>
      <c r="F156">
        <v>0</v>
      </c>
    </row>
    <row r="157" spans="1:6" x14ac:dyDescent="0.2">
      <c r="A157" s="1">
        <v>38286</v>
      </c>
      <c r="B157">
        <v>43</v>
      </c>
      <c r="C157">
        <v>300</v>
      </c>
      <c r="D157" t="s">
        <v>86</v>
      </c>
      <c r="E157">
        <v>124</v>
      </c>
      <c r="F157">
        <v>0</v>
      </c>
    </row>
    <row r="158" spans="1:6" x14ac:dyDescent="0.2">
      <c r="A158" s="1">
        <v>38286</v>
      </c>
      <c r="B158">
        <v>43</v>
      </c>
      <c r="C158">
        <v>300</v>
      </c>
      <c r="D158" t="s">
        <v>86</v>
      </c>
      <c r="E158">
        <v>116</v>
      </c>
      <c r="F158">
        <v>0</v>
      </c>
    </row>
    <row r="159" spans="1:6" x14ac:dyDescent="0.2">
      <c r="A159" s="1">
        <v>38286</v>
      </c>
      <c r="B159">
        <v>43</v>
      </c>
      <c r="C159">
        <v>300</v>
      </c>
      <c r="D159" t="s">
        <v>86</v>
      </c>
      <c r="E159">
        <v>111</v>
      </c>
      <c r="F159">
        <v>0</v>
      </c>
    </row>
    <row r="160" spans="1:6" x14ac:dyDescent="0.2">
      <c r="A160" s="1">
        <v>38286</v>
      </c>
      <c r="B160">
        <v>43</v>
      </c>
      <c r="C160">
        <v>300</v>
      </c>
      <c r="D160" t="s">
        <v>86</v>
      </c>
      <c r="E160">
        <v>114</v>
      </c>
      <c r="F160">
        <v>0</v>
      </c>
    </row>
    <row r="161" spans="1:6" x14ac:dyDescent="0.2">
      <c r="A161" s="1">
        <v>38286</v>
      </c>
      <c r="B161">
        <v>43</v>
      </c>
      <c r="C161">
        <v>300</v>
      </c>
      <c r="D161" t="s">
        <v>86</v>
      </c>
      <c r="E161">
        <v>104</v>
      </c>
      <c r="F161">
        <v>0</v>
      </c>
    </row>
    <row r="162" spans="1:6" x14ac:dyDescent="0.2">
      <c r="A162" s="1">
        <v>38286</v>
      </c>
      <c r="B162">
        <v>43</v>
      </c>
      <c r="C162">
        <v>300</v>
      </c>
      <c r="D162" t="s">
        <v>86</v>
      </c>
      <c r="E162">
        <v>102</v>
      </c>
      <c r="F162">
        <v>0</v>
      </c>
    </row>
    <row r="163" spans="1:6" x14ac:dyDescent="0.2">
      <c r="A163" s="1">
        <v>38286</v>
      </c>
      <c r="B163">
        <v>43</v>
      </c>
      <c r="C163">
        <v>300</v>
      </c>
      <c r="D163" t="s">
        <v>86</v>
      </c>
      <c r="E163">
        <v>0</v>
      </c>
      <c r="F163">
        <v>0</v>
      </c>
    </row>
    <row r="164" spans="1:6" x14ac:dyDescent="0.2">
      <c r="A164" s="1">
        <v>38286</v>
      </c>
      <c r="B164">
        <v>44</v>
      </c>
      <c r="C164">
        <v>300</v>
      </c>
      <c r="D164" t="s">
        <v>86</v>
      </c>
      <c r="E164">
        <v>148</v>
      </c>
      <c r="F164">
        <v>0</v>
      </c>
    </row>
    <row r="165" spans="1:6" x14ac:dyDescent="0.2">
      <c r="A165" s="1">
        <v>38286</v>
      </c>
      <c r="B165">
        <v>44</v>
      </c>
      <c r="C165">
        <v>300</v>
      </c>
      <c r="D165" t="s">
        <v>86</v>
      </c>
      <c r="E165">
        <v>134</v>
      </c>
      <c r="F165">
        <v>0</v>
      </c>
    </row>
    <row r="166" spans="1:6" x14ac:dyDescent="0.2">
      <c r="A166" s="1">
        <v>38286</v>
      </c>
      <c r="B166">
        <v>44</v>
      </c>
      <c r="C166">
        <v>300</v>
      </c>
      <c r="D166" t="s">
        <v>86</v>
      </c>
      <c r="E166">
        <v>111</v>
      </c>
      <c r="F166">
        <v>0</v>
      </c>
    </row>
    <row r="167" spans="1:6" x14ac:dyDescent="0.2">
      <c r="A167" s="1">
        <v>38286</v>
      </c>
      <c r="B167">
        <v>44</v>
      </c>
      <c r="C167">
        <v>300</v>
      </c>
      <c r="D167" t="s">
        <v>86</v>
      </c>
      <c r="E167">
        <v>134</v>
      </c>
      <c r="F167">
        <v>0</v>
      </c>
    </row>
    <row r="168" spans="1:6" x14ac:dyDescent="0.2">
      <c r="A168" s="1">
        <v>38286</v>
      </c>
      <c r="B168">
        <v>44</v>
      </c>
      <c r="C168">
        <v>300</v>
      </c>
      <c r="D168" t="s">
        <v>86</v>
      </c>
      <c r="E168">
        <v>132</v>
      </c>
      <c r="F168">
        <v>0</v>
      </c>
    </row>
    <row r="169" spans="1:6" x14ac:dyDescent="0.2">
      <c r="A169" s="1">
        <v>38286</v>
      </c>
      <c r="B169">
        <v>44</v>
      </c>
      <c r="C169">
        <v>300</v>
      </c>
      <c r="D169" t="s">
        <v>86</v>
      </c>
      <c r="E169">
        <v>133</v>
      </c>
      <c r="F169">
        <v>0</v>
      </c>
    </row>
    <row r="170" spans="1:6" x14ac:dyDescent="0.2">
      <c r="A170" s="1">
        <v>38286</v>
      </c>
      <c r="B170">
        <v>45</v>
      </c>
      <c r="C170">
        <v>300</v>
      </c>
      <c r="D170" t="s">
        <v>86</v>
      </c>
      <c r="E170">
        <v>134</v>
      </c>
      <c r="F170">
        <v>0</v>
      </c>
    </row>
    <row r="171" spans="1:6" x14ac:dyDescent="0.2">
      <c r="A171" s="1">
        <v>38286</v>
      </c>
      <c r="B171">
        <v>45</v>
      </c>
      <c r="C171">
        <v>300</v>
      </c>
      <c r="D171" t="s">
        <v>86</v>
      </c>
      <c r="E171">
        <v>132</v>
      </c>
      <c r="F171">
        <v>0</v>
      </c>
    </row>
    <row r="172" spans="1:6" x14ac:dyDescent="0.2">
      <c r="A172" s="1">
        <v>38286</v>
      </c>
      <c r="B172">
        <v>45</v>
      </c>
      <c r="C172">
        <v>300</v>
      </c>
      <c r="D172" t="s">
        <v>86</v>
      </c>
      <c r="E172">
        <v>133</v>
      </c>
      <c r="F172">
        <v>0</v>
      </c>
    </row>
    <row r="173" spans="1:6" x14ac:dyDescent="0.2">
      <c r="A173" s="1">
        <v>38287</v>
      </c>
      <c r="B173">
        <v>46</v>
      </c>
      <c r="C173">
        <v>300</v>
      </c>
      <c r="D173" t="s">
        <v>86</v>
      </c>
      <c r="E173">
        <v>140</v>
      </c>
      <c r="F173">
        <v>0</v>
      </c>
    </row>
    <row r="174" spans="1:6" x14ac:dyDescent="0.2">
      <c r="A174" s="1">
        <v>38287</v>
      </c>
      <c r="B174">
        <v>46</v>
      </c>
      <c r="C174">
        <v>300</v>
      </c>
      <c r="D174" t="s">
        <v>86</v>
      </c>
      <c r="E174">
        <v>146</v>
      </c>
      <c r="F174">
        <v>0</v>
      </c>
    </row>
    <row r="175" spans="1:6" x14ac:dyDescent="0.2">
      <c r="A175" s="1">
        <v>38287</v>
      </c>
      <c r="B175">
        <v>46</v>
      </c>
      <c r="C175">
        <v>300</v>
      </c>
      <c r="D175" t="s">
        <v>86</v>
      </c>
      <c r="E175">
        <v>132</v>
      </c>
      <c r="F175">
        <v>0</v>
      </c>
    </row>
    <row r="176" spans="1:6" x14ac:dyDescent="0.2">
      <c r="A176" s="1">
        <v>38287</v>
      </c>
      <c r="B176">
        <v>46</v>
      </c>
      <c r="C176">
        <v>300</v>
      </c>
      <c r="D176" t="s">
        <v>86</v>
      </c>
      <c r="E176">
        <v>136</v>
      </c>
      <c r="F176">
        <v>0</v>
      </c>
    </row>
    <row r="177" spans="1:6" x14ac:dyDescent="0.2">
      <c r="A177" s="1">
        <v>38287</v>
      </c>
      <c r="B177">
        <v>46</v>
      </c>
      <c r="C177">
        <v>300</v>
      </c>
      <c r="D177" t="s">
        <v>86</v>
      </c>
      <c r="E177">
        <v>116</v>
      </c>
      <c r="F177">
        <v>0</v>
      </c>
    </row>
    <row r="178" spans="1:6" x14ac:dyDescent="0.2">
      <c r="A178" s="1">
        <v>38287</v>
      </c>
      <c r="B178">
        <v>46</v>
      </c>
      <c r="C178">
        <v>300</v>
      </c>
      <c r="D178" t="s">
        <v>86</v>
      </c>
      <c r="E178">
        <v>118</v>
      </c>
      <c r="F178">
        <v>0</v>
      </c>
    </row>
    <row r="179" spans="1:6" x14ac:dyDescent="0.2">
      <c r="A179" s="1">
        <v>38287</v>
      </c>
      <c r="B179">
        <v>46</v>
      </c>
      <c r="C179">
        <v>300</v>
      </c>
      <c r="D179" t="s">
        <v>86</v>
      </c>
      <c r="E179">
        <v>107</v>
      </c>
      <c r="F179">
        <v>0</v>
      </c>
    </row>
    <row r="180" spans="1:6" x14ac:dyDescent="0.2">
      <c r="A180" s="1">
        <v>38287</v>
      </c>
      <c r="B180">
        <v>46</v>
      </c>
      <c r="C180">
        <v>300</v>
      </c>
      <c r="D180" t="s">
        <v>86</v>
      </c>
      <c r="E180">
        <v>108</v>
      </c>
      <c r="F180">
        <v>0</v>
      </c>
    </row>
    <row r="181" spans="1:6" x14ac:dyDescent="0.2">
      <c r="A181" s="1">
        <v>38287</v>
      </c>
      <c r="B181">
        <v>46</v>
      </c>
      <c r="C181">
        <v>300</v>
      </c>
      <c r="D181" t="s">
        <v>86</v>
      </c>
      <c r="E181">
        <v>110</v>
      </c>
      <c r="F181">
        <v>0</v>
      </c>
    </row>
    <row r="182" spans="1:6" x14ac:dyDescent="0.2">
      <c r="A182" s="1">
        <v>38287</v>
      </c>
      <c r="B182">
        <v>46</v>
      </c>
      <c r="C182">
        <v>300</v>
      </c>
      <c r="D182" t="s">
        <v>86</v>
      </c>
      <c r="E182">
        <v>110</v>
      </c>
      <c r="F182">
        <v>0</v>
      </c>
    </row>
    <row r="183" spans="1:6" x14ac:dyDescent="0.2">
      <c r="A183" s="1">
        <v>38287</v>
      </c>
      <c r="B183">
        <v>46</v>
      </c>
      <c r="C183">
        <v>300</v>
      </c>
      <c r="D183" t="s">
        <v>86</v>
      </c>
      <c r="E183">
        <v>114</v>
      </c>
      <c r="F183">
        <v>0</v>
      </c>
    </row>
    <row r="184" spans="1:6" x14ac:dyDescent="0.2">
      <c r="A184" s="1">
        <v>38287</v>
      </c>
      <c r="B184">
        <v>46</v>
      </c>
      <c r="C184">
        <v>300</v>
      </c>
      <c r="D184" t="s">
        <v>86</v>
      </c>
      <c r="E184">
        <v>112</v>
      </c>
      <c r="F184">
        <v>0</v>
      </c>
    </row>
    <row r="185" spans="1:6" x14ac:dyDescent="0.2">
      <c r="A185" s="1">
        <v>38287</v>
      </c>
      <c r="B185">
        <v>46</v>
      </c>
      <c r="C185">
        <v>300</v>
      </c>
      <c r="D185" t="s">
        <v>86</v>
      </c>
      <c r="E185">
        <v>112</v>
      </c>
      <c r="F185">
        <v>0</v>
      </c>
    </row>
    <row r="186" spans="1:6" x14ac:dyDescent="0.2">
      <c r="A186" s="1">
        <v>38287</v>
      </c>
      <c r="B186">
        <v>46</v>
      </c>
      <c r="C186">
        <v>300</v>
      </c>
      <c r="D186" t="s">
        <v>86</v>
      </c>
      <c r="E186">
        <v>116</v>
      </c>
      <c r="F186">
        <v>0</v>
      </c>
    </row>
    <row r="187" spans="1:6" x14ac:dyDescent="0.2">
      <c r="A187" s="1">
        <v>38287</v>
      </c>
      <c r="B187">
        <v>46</v>
      </c>
      <c r="C187">
        <v>300</v>
      </c>
      <c r="D187" t="s">
        <v>86</v>
      </c>
      <c r="E187">
        <v>114</v>
      </c>
      <c r="F187">
        <v>0</v>
      </c>
    </row>
    <row r="188" spans="1:6" x14ac:dyDescent="0.2">
      <c r="A188" s="1">
        <v>38287</v>
      </c>
      <c r="B188">
        <v>46</v>
      </c>
      <c r="C188">
        <v>300</v>
      </c>
      <c r="D188" t="s">
        <v>86</v>
      </c>
      <c r="E188">
        <v>106</v>
      </c>
      <c r="F188">
        <v>0</v>
      </c>
    </row>
    <row r="189" spans="1:6" x14ac:dyDescent="0.2">
      <c r="A189" s="1">
        <v>38287</v>
      </c>
      <c r="B189">
        <v>46</v>
      </c>
      <c r="C189">
        <v>300</v>
      </c>
      <c r="D189" t="s">
        <v>86</v>
      </c>
      <c r="E189">
        <v>111</v>
      </c>
      <c r="F189">
        <v>0</v>
      </c>
    </row>
    <row r="190" spans="1:6" x14ac:dyDescent="0.2">
      <c r="A190" s="1">
        <v>38287</v>
      </c>
      <c r="B190">
        <v>46</v>
      </c>
      <c r="C190">
        <v>300</v>
      </c>
      <c r="D190" t="s">
        <v>86</v>
      </c>
      <c r="E190">
        <v>110</v>
      </c>
      <c r="F190">
        <v>0</v>
      </c>
    </row>
    <row r="191" spans="1:6" x14ac:dyDescent="0.2">
      <c r="A191" s="1">
        <v>38287</v>
      </c>
      <c r="B191">
        <v>46</v>
      </c>
      <c r="C191">
        <v>300</v>
      </c>
      <c r="D191" t="s">
        <v>86</v>
      </c>
      <c r="E191">
        <v>100</v>
      </c>
      <c r="F191">
        <v>0</v>
      </c>
    </row>
    <row r="192" spans="1:6" x14ac:dyDescent="0.2">
      <c r="A192" s="1">
        <v>38287</v>
      </c>
      <c r="B192">
        <v>46</v>
      </c>
      <c r="C192">
        <v>300</v>
      </c>
      <c r="D192" t="s">
        <v>86</v>
      </c>
      <c r="E192">
        <v>105</v>
      </c>
      <c r="F192">
        <v>0</v>
      </c>
    </row>
    <row r="193" spans="1:6" x14ac:dyDescent="0.2">
      <c r="A193" s="1">
        <v>38287</v>
      </c>
      <c r="B193">
        <v>46</v>
      </c>
      <c r="C193">
        <v>300</v>
      </c>
      <c r="D193" t="s">
        <v>86</v>
      </c>
      <c r="E193">
        <v>146</v>
      </c>
      <c r="F193">
        <v>0</v>
      </c>
    </row>
    <row r="194" spans="1:6" x14ac:dyDescent="0.2">
      <c r="A194" s="1">
        <v>38287</v>
      </c>
      <c r="B194">
        <v>46</v>
      </c>
      <c r="C194">
        <v>300</v>
      </c>
      <c r="D194" t="s">
        <v>86</v>
      </c>
      <c r="E194">
        <v>133</v>
      </c>
      <c r="F194">
        <v>0</v>
      </c>
    </row>
    <row r="195" spans="1:6" x14ac:dyDescent="0.2">
      <c r="A195" s="1">
        <v>38287</v>
      </c>
      <c r="B195">
        <v>46</v>
      </c>
      <c r="C195">
        <v>300</v>
      </c>
      <c r="D195" t="s">
        <v>86</v>
      </c>
      <c r="E195">
        <v>142</v>
      </c>
      <c r="F195">
        <v>0</v>
      </c>
    </row>
    <row r="196" spans="1:6" x14ac:dyDescent="0.2">
      <c r="A196" s="1">
        <v>38287</v>
      </c>
      <c r="B196">
        <v>46</v>
      </c>
      <c r="C196">
        <v>300</v>
      </c>
      <c r="D196" t="s">
        <v>86</v>
      </c>
      <c r="E196">
        <v>150</v>
      </c>
      <c r="F196">
        <v>0</v>
      </c>
    </row>
    <row r="197" spans="1:6" x14ac:dyDescent="0.2">
      <c r="A197" s="1">
        <v>38287</v>
      </c>
      <c r="B197">
        <v>46</v>
      </c>
      <c r="C197">
        <v>300</v>
      </c>
      <c r="D197" t="s">
        <v>86</v>
      </c>
      <c r="E197">
        <v>135</v>
      </c>
      <c r="F197">
        <v>0</v>
      </c>
    </row>
    <row r="198" spans="1:6" x14ac:dyDescent="0.2">
      <c r="A198" s="1">
        <v>38287</v>
      </c>
      <c r="B198">
        <v>46</v>
      </c>
      <c r="C198">
        <v>300</v>
      </c>
      <c r="D198" t="s">
        <v>86</v>
      </c>
      <c r="E198">
        <v>133</v>
      </c>
      <c r="F198">
        <v>0</v>
      </c>
    </row>
    <row r="199" spans="1:6" x14ac:dyDescent="0.2">
      <c r="A199" s="1">
        <v>38287</v>
      </c>
      <c r="B199">
        <v>46</v>
      </c>
      <c r="C199">
        <v>300</v>
      </c>
      <c r="D199" t="s">
        <v>86</v>
      </c>
      <c r="E199">
        <v>134</v>
      </c>
      <c r="F199">
        <v>0</v>
      </c>
    </row>
    <row r="200" spans="1:6" x14ac:dyDescent="0.2">
      <c r="A200" s="1">
        <v>38287</v>
      </c>
      <c r="B200">
        <v>46</v>
      </c>
      <c r="C200">
        <v>300</v>
      </c>
      <c r="D200" t="s">
        <v>86</v>
      </c>
      <c r="E200">
        <v>134</v>
      </c>
      <c r="F200">
        <v>0</v>
      </c>
    </row>
    <row r="201" spans="1:6" x14ac:dyDescent="0.2">
      <c r="A201" s="1">
        <v>38287</v>
      </c>
      <c r="B201">
        <v>46</v>
      </c>
      <c r="C201">
        <v>300</v>
      </c>
      <c r="D201" t="s">
        <v>86</v>
      </c>
      <c r="E201">
        <v>128</v>
      </c>
      <c r="F201">
        <v>0</v>
      </c>
    </row>
    <row r="202" spans="1:6" x14ac:dyDescent="0.2">
      <c r="A202" s="1">
        <v>38287</v>
      </c>
      <c r="B202">
        <v>46</v>
      </c>
      <c r="C202">
        <v>300</v>
      </c>
      <c r="D202" t="s">
        <v>86</v>
      </c>
      <c r="E202">
        <v>135</v>
      </c>
      <c r="F202">
        <v>0</v>
      </c>
    </row>
    <row r="203" spans="1:6" x14ac:dyDescent="0.2">
      <c r="A203" s="1">
        <v>38287</v>
      </c>
      <c r="B203">
        <v>46</v>
      </c>
      <c r="C203">
        <v>300</v>
      </c>
      <c r="D203" t="s">
        <v>86</v>
      </c>
      <c r="E203">
        <v>114</v>
      </c>
      <c r="F203">
        <v>0</v>
      </c>
    </row>
    <row r="204" spans="1:6" x14ac:dyDescent="0.2">
      <c r="A204" s="1">
        <v>38287</v>
      </c>
      <c r="B204">
        <v>46</v>
      </c>
      <c r="C204">
        <v>300</v>
      </c>
      <c r="D204" t="s">
        <v>86</v>
      </c>
      <c r="E204">
        <v>99</v>
      </c>
      <c r="F204">
        <v>0</v>
      </c>
    </row>
    <row r="205" spans="1:6" x14ac:dyDescent="0.2">
      <c r="A205" s="1">
        <v>38287</v>
      </c>
      <c r="B205">
        <v>46</v>
      </c>
      <c r="C205">
        <v>300</v>
      </c>
      <c r="D205" t="s">
        <v>86</v>
      </c>
      <c r="E205">
        <v>107</v>
      </c>
      <c r="F205">
        <v>0</v>
      </c>
    </row>
    <row r="206" spans="1:6" x14ac:dyDescent="0.2">
      <c r="A206" s="1">
        <v>38287</v>
      </c>
      <c r="B206">
        <v>47</v>
      </c>
      <c r="C206">
        <v>300</v>
      </c>
      <c r="D206" t="s">
        <v>86</v>
      </c>
      <c r="E206">
        <v>123</v>
      </c>
      <c r="F206">
        <v>0</v>
      </c>
    </row>
    <row r="207" spans="1:6" x14ac:dyDescent="0.2">
      <c r="A207" s="1">
        <v>38287</v>
      </c>
      <c r="B207">
        <v>47</v>
      </c>
      <c r="C207">
        <v>300</v>
      </c>
      <c r="D207" t="s">
        <v>86</v>
      </c>
      <c r="E207">
        <v>136</v>
      </c>
      <c r="F207">
        <v>0</v>
      </c>
    </row>
    <row r="208" spans="1:6" x14ac:dyDescent="0.2">
      <c r="A208" s="1">
        <v>38287</v>
      </c>
      <c r="B208">
        <v>47</v>
      </c>
      <c r="C208">
        <v>300</v>
      </c>
      <c r="D208" t="s">
        <v>86</v>
      </c>
      <c r="E208">
        <v>117</v>
      </c>
      <c r="F208">
        <v>0</v>
      </c>
    </row>
    <row r="209" spans="1:6" x14ac:dyDescent="0.2">
      <c r="A209" s="1">
        <v>38287</v>
      </c>
      <c r="B209">
        <v>47</v>
      </c>
      <c r="C209">
        <v>300</v>
      </c>
      <c r="D209" t="s">
        <v>86</v>
      </c>
      <c r="E209">
        <v>114</v>
      </c>
      <c r="F209">
        <v>0</v>
      </c>
    </row>
    <row r="210" spans="1:6" x14ac:dyDescent="0.2">
      <c r="A210" s="1">
        <v>38287</v>
      </c>
      <c r="B210">
        <v>47</v>
      </c>
      <c r="C210">
        <v>300</v>
      </c>
      <c r="D210" t="s">
        <v>86</v>
      </c>
      <c r="E210">
        <v>112</v>
      </c>
      <c r="F210">
        <v>0</v>
      </c>
    </row>
    <row r="211" spans="1:6" x14ac:dyDescent="0.2">
      <c r="A211" s="1">
        <v>38287</v>
      </c>
      <c r="B211">
        <v>47</v>
      </c>
      <c r="C211">
        <v>300</v>
      </c>
      <c r="D211" t="s">
        <v>86</v>
      </c>
      <c r="E211">
        <v>108</v>
      </c>
      <c r="F211">
        <v>0</v>
      </c>
    </row>
    <row r="212" spans="1:6" x14ac:dyDescent="0.2">
      <c r="A212" s="1">
        <v>38287</v>
      </c>
      <c r="B212">
        <v>47</v>
      </c>
      <c r="C212">
        <v>300</v>
      </c>
      <c r="D212" t="s">
        <v>86</v>
      </c>
      <c r="E212">
        <v>113</v>
      </c>
      <c r="F212">
        <v>0</v>
      </c>
    </row>
    <row r="213" spans="1:6" x14ac:dyDescent="0.2">
      <c r="A213" s="1">
        <v>38287</v>
      </c>
      <c r="B213">
        <v>47</v>
      </c>
      <c r="C213">
        <v>300</v>
      </c>
      <c r="D213" t="s">
        <v>86</v>
      </c>
      <c r="E213">
        <v>102</v>
      </c>
      <c r="F213">
        <v>0</v>
      </c>
    </row>
    <row r="214" spans="1:6" x14ac:dyDescent="0.2">
      <c r="A214" s="1">
        <v>38287</v>
      </c>
      <c r="B214">
        <v>47</v>
      </c>
      <c r="C214">
        <v>300</v>
      </c>
      <c r="D214" t="s">
        <v>86</v>
      </c>
      <c r="E214">
        <v>100</v>
      </c>
      <c r="F214">
        <v>0</v>
      </c>
    </row>
    <row r="215" spans="1:6" x14ac:dyDescent="0.2">
      <c r="A215" s="1">
        <v>38287</v>
      </c>
      <c r="B215">
        <v>47</v>
      </c>
      <c r="C215">
        <v>300</v>
      </c>
      <c r="D215" t="s">
        <v>86</v>
      </c>
      <c r="E215">
        <v>141</v>
      </c>
      <c r="F215">
        <v>0</v>
      </c>
    </row>
    <row r="216" spans="1:6" x14ac:dyDescent="0.2">
      <c r="A216" s="1">
        <v>38287</v>
      </c>
      <c r="B216">
        <v>47</v>
      </c>
      <c r="C216">
        <v>300</v>
      </c>
      <c r="D216" t="s">
        <v>86</v>
      </c>
      <c r="E216">
        <v>138</v>
      </c>
      <c r="F216">
        <v>0</v>
      </c>
    </row>
    <row r="217" spans="1:6" x14ac:dyDescent="0.2">
      <c r="A217" s="1">
        <v>38287</v>
      </c>
      <c r="B217">
        <v>47</v>
      </c>
      <c r="C217">
        <v>300</v>
      </c>
      <c r="D217" t="s">
        <v>86</v>
      </c>
      <c r="E217">
        <v>142</v>
      </c>
      <c r="F217">
        <v>0</v>
      </c>
    </row>
    <row r="218" spans="1:6" x14ac:dyDescent="0.2">
      <c r="A218" s="1">
        <v>38287</v>
      </c>
      <c r="B218">
        <v>47</v>
      </c>
      <c r="C218">
        <v>300</v>
      </c>
      <c r="D218" t="s">
        <v>86</v>
      </c>
      <c r="E218">
        <v>133</v>
      </c>
      <c r="F218">
        <v>0</v>
      </c>
    </row>
    <row r="219" spans="1:6" x14ac:dyDescent="0.2">
      <c r="A219" s="1">
        <v>38287</v>
      </c>
      <c r="B219">
        <v>47</v>
      </c>
      <c r="C219">
        <v>300</v>
      </c>
      <c r="D219" t="s">
        <v>86</v>
      </c>
      <c r="E219">
        <v>140</v>
      </c>
      <c r="F219">
        <v>0</v>
      </c>
    </row>
    <row r="220" spans="1:6" x14ac:dyDescent="0.2">
      <c r="A220" s="1">
        <v>38287</v>
      </c>
      <c r="B220">
        <v>47</v>
      </c>
      <c r="C220">
        <v>300</v>
      </c>
      <c r="D220" t="s">
        <v>86</v>
      </c>
      <c r="E220">
        <v>132</v>
      </c>
      <c r="F220">
        <v>0</v>
      </c>
    </row>
    <row r="221" spans="1:6" x14ac:dyDescent="0.2">
      <c r="A221" s="1">
        <v>38287</v>
      </c>
      <c r="B221">
        <v>47</v>
      </c>
      <c r="C221">
        <v>300</v>
      </c>
      <c r="D221" t="s">
        <v>86</v>
      </c>
      <c r="E221">
        <v>153</v>
      </c>
      <c r="F221">
        <v>0</v>
      </c>
    </row>
    <row r="222" spans="1:6" x14ac:dyDescent="0.2">
      <c r="A222" s="1">
        <v>38287</v>
      </c>
      <c r="B222">
        <v>47</v>
      </c>
      <c r="C222">
        <v>300</v>
      </c>
      <c r="D222" t="s">
        <v>86</v>
      </c>
      <c r="E222">
        <v>137</v>
      </c>
      <c r="F222">
        <v>0</v>
      </c>
    </row>
    <row r="223" spans="1:6" x14ac:dyDescent="0.2">
      <c r="A223" s="1">
        <v>38287</v>
      </c>
      <c r="B223">
        <v>47</v>
      </c>
      <c r="C223">
        <v>300</v>
      </c>
      <c r="D223" t="s">
        <v>86</v>
      </c>
      <c r="E223">
        <v>131</v>
      </c>
      <c r="F223">
        <v>0</v>
      </c>
    </row>
    <row r="224" spans="1:6" x14ac:dyDescent="0.2">
      <c r="A224" s="1">
        <v>38287</v>
      </c>
      <c r="B224">
        <v>47</v>
      </c>
      <c r="C224">
        <v>300</v>
      </c>
      <c r="D224" t="s">
        <v>86</v>
      </c>
      <c r="E224">
        <v>133</v>
      </c>
      <c r="F224">
        <v>0</v>
      </c>
    </row>
    <row r="225" spans="1:6" x14ac:dyDescent="0.2">
      <c r="A225" s="1">
        <v>38287</v>
      </c>
      <c r="B225">
        <v>47</v>
      </c>
      <c r="C225">
        <v>300</v>
      </c>
      <c r="D225" t="s">
        <v>86</v>
      </c>
      <c r="E225">
        <v>136</v>
      </c>
      <c r="F225">
        <v>0</v>
      </c>
    </row>
    <row r="226" spans="1:6" x14ac:dyDescent="0.2">
      <c r="A226" s="1">
        <v>38287</v>
      </c>
      <c r="B226">
        <v>47</v>
      </c>
      <c r="C226">
        <v>300</v>
      </c>
      <c r="D226" t="s">
        <v>86</v>
      </c>
      <c r="E226">
        <v>135</v>
      </c>
      <c r="F226">
        <v>0</v>
      </c>
    </row>
    <row r="227" spans="1:6" x14ac:dyDescent="0.2">
      <c r="A227" s="1">
        <v>38287</v>
      </c>
      <c r="B227">
        <v>48</v>
      </c>
      <c r="C227">
        <v>300</v>
      </c>
      <c r="D227" t="s">
        <v>86</v>
      </c>
      <c r="E227">
        <v>146</v>
      </c>
      <c r="F227">
        <v>0</v>
      </c>
    </row>
    <row r="228" spans="1:6" x14ac:dyDescent="0.2">
      <c r="A228" s="1">
        <v>38287</v>
      </c>
      <c r="B228">
        <v>48</v>
      </c>
      <c r="C228">
        <v>300</v>
      </c>
      <c r="D228" t="s">
        <v>86</v>
      </c>
      <c r="E228">
        <v>133</v>
      </c>
      <c r="F228">
        <v>0</v>
      </c>
    </row>
    <row r="229" spans="1:6" x14ac:dyDescent="0.2">
      <c r="A229" s="1">
        <v>38287</v>
      </c>
      <c r="B229">
        <v>48</v>
      </c>
      <c r="C229">
        <v>300</v>
      </c>
      <c r="D229" t="s">
        <v>86</v>
      </c>
      <c r="E229">
        <v>142</v>
      </c>
      <c r="F229">
        <v>0</v>
      </c>
    </row>
    <row r="230" spans="1:6" x14ac:dyDescent="0.2">
      <c r="A230" s="1">
        <v>38287</v>
      </c>
      <c r="B230">
        <v>48</v>
      </c>
      <c r="C230">
        <v>300</v>
      </c>
      <c r="D230" t="s">
        <v>86</v>
      </c>
      <c r="E230">
        <v>150</v>
      </c>
      <c r="F230">
        <v>0</v>
      </c>
    </row>
    <row r="231" spans="1:6" x14ac:dyDescent="0.2">
      <c r="A231" s="1">
        <v>38287</v>
      </c>
      <c r="B231">
        <v>48</v>
      </c>
      <c r="C231">
        <v>300</v>
      </c>
      <c r="D231" t="s">
        <v>86</v>
      </c>
      <c r="E231">
        <v>135</v>
      </c>
      <c r="F231">
        <v>0</v>
      </c>
    </row>
    <row r="232" spans="1:6" x14ac:dyDescent="0.2">
      <c r="A232" s="1">
        <v>38287</v>
      </c>
      <c r="B232">
        <v>48</v>
      </c>
      <c r="C232">
        <v>300</v>
      </c>
      <c r="D232" t="s">
        <v>86</v>
      </c>
      <c r="E232">
        <v>133</v>
      </c>
      <c r="F232">
        <v>0</v>
      </c>
    </row>
    <row r="233" spans="1:6" x14ac:dyDescent="0.2">
      <c r="A233" s="1">
        <v>38287</v>
      </c>
      <c r="B233">
        <v>48</v>
      </c>
      <c r="C233">
        <v>300</v>
      </c>
      <c r="D233" t="s">
        <v>86</v>
      </c>
      <c r="E233">
        <v>134</v>
      </c>
      <c r="F233">
        <v>0</v>
      </c>
    </row>
    <row r="234" spans="1:6" x14ac:dyDescent="0.2">
      <c r="A234" s="1">
        <v>38287</v>
      </c>
      <c r="B234">
        <v>48</v>
      </c>
      <c r="C234">
        <v>300</v>
      </c>
      <c r="D234" t="s">
        <v>86</v>
      </c>
      <c r="E234">
        <v>134</v>
      </c>
      <c r="F234">
        <v>0</v>
      </c>
    </row>
    <row r="235" spans="1:6" x14ac:dyDescent="0.2">
      <c r="A235" s="1">
        <v>38287</v>
      </c>
      <c r="B235">
        <v>48</v>
      </c>
      <c r="C235">
        <v>300</v>
      </c>
      <c r="D235" t="s">
        <v>86</v>
      </c>
      <c r="E235">
        <v>128</v>
      </c>
      <c r="F235">
        <v>0</v>
      </c>
    </row>
    <row r="236" spans="1:6" x14ac:dyDescent="0.2">
      <c r="A236" s="1">
        <v>38287</v>
      </c>
      <c r="B236">
        <v>48</v>
      </c>
      <c r="C236">
        <v>300</v>
      </c>
      <c r="D236" t="s">
        <v>86</v>
      </c>
      <c r="E236">
        <v>135</v>
      </c>
      <c r="F236">
        <v>0</v>
      </c>
    </row>
    <row r="237" spans="1:6" x14ac:dyDescent="0.2">
      <c r="A237" s="1">
        <v>38287</v>
      </c>
      <c r="B237">
        <v>48</v>
      </c>
      <c r="C237">
        <v>300</v>
      </c>
      <c r="D237" t="s">
        <v>86</v>
      </c>
      <c r="E237">
        <v>114</v>
      </c>
      <c r="F237">
        <v>0</v>
      </c>
    </row>
    <row r="238" spans="1:6" x14ac:dyDescent="0.2">
      <c r="A238" s="1">
        <v>38287</v>
      </c>
      <c r="B238">
        <v>48</v>
      </c>
      <c r="C238">
        <v>300</v>
      </c>
      <c r="D238" t="s">
        <v>86</v>
      </c>
      <c r="E238">
        <v>99</v>
      </c>
      <c r="F238">
        <v>0</v>
      </c>
    </row>
    <row r="239" spans="1:6" x14ac:dyDescent="0.2">
      <c r="A239" s="1">
        <v>38287</v>
      </c>
      <c r="B239">
        <v>48</v>
      </c>
      <c r="C239">
        <v>300</v>
      </c>
      <c r="D239" t="s">
        <v>86</v>
      </c>
      <c r="E239">
        <v>107</v>
      </c>
      <c r="F239">
        <v>0</v>
      </c>
    </row>
    <row r="240" spans="1:6" x14ac:dyDescent="0.2">
      <c r="A240" s="1">
        <v>38287</v>
      </c>
      <c r="B240">
        <v>48</v>
      </c>
      <c r="C240">
        <v>300</v>
      </c>
      <c r="D240" t="s">
        <v>86</v>
      </c>
      <c r="E240">
        <v>123</v>
      </c>
      <c r="F240">
        <v>0</v>
      </c>
    </row>
    <row r="241" spans="1:6" x14ac:dyDescent="0.2">
      <c r="A241" s="1">
        <v>38287</v>
      </c>
      <c r="B241">
        <v>48</v>
      </c>
      <c r="C241">
        <v>300</v>
      </c>
      <c r="D241" t="s">
        <v>86</v>
      </c>
      <c r="E241">
        <v>136</v>
      </c>
      <c r="F241">
        <v>0</v>
      </c>
    </row>
    <row r="242" spans="1:6" x14ac:dyDescent="0.2">
      <c r="A242" s="1">
        <v>38287</v>
      </c>
      <c r="B242">
        <v>48</v>
      </c>
      <c r="C242">
        <v>300</v>
      </c>
      <c r="D242" t="s">
        <v>86</v>
      </c>
      <c r="E242">
        <v>117</v>
      </c>
      <c r="F242">
        <v>0</v>
      </c>
    </row>
    <row r="243" spans="1:6" x14ac:dyDescent="0.2">
      <c r="A243" s="1">
        <v>38287</v>
      </c>
      <c r="B243">
        <v>48</v>
      </c>
      <c r="C243">
        <v>300</v>
      </c>
      <c r="D243" t="s">
        <v>86</v>
      </c>
      <c r="E243">
        <v>114</v>
      </c>
      <c r="F243">
        <v>0</v>
      </c>
    </row>
    <row r="244" spans="1:6" x14ac:dyDescent="0.2">
      <c r="A244" s="1">
        <v>38287</v>
      </c>
      <c r="B244">
        <v>48</v>
      </c>
      <c r="C244">
        <v>300</v>
      </c>
      <c r="D244" t="s">
        <v>86</v>
      </c>
      <c r="E244">
        <v>112</v>
      </c>
      <c r="F244">
        <v>0</v>
      </c>
    </row>
    <row r="245" spans="1:6" x14ac:dyDescent="0.2">
      <c r="A245" s="1">
        <v>38287</v>
      </c>
      <c r="B245">
        <v>48</v>
      </c>
      <c r="C245">
        <v>300</v>
      </c>
      <c r="D245" t="s">
        <v>86</v>
      </c>
      <c r="E245">
        <v>108</v>
      </c>
      <c r="F245">
        <v>0</v>
      </c>
    </row>
    <row r="246" spans="1:6" x14ac:dyDescent="0.2">
      <c r="A246" s="1">
        <v>38287</v>
      </c>
      <c r="B246">
        <v>48</v>
      </c>
      <c r="C246">
        <v>300</v>
      </c>
      <c r="D246" t="s">
        <v>86</v>
      </c>
      <c r="E246">
        <v>113</v>
      </c>
      <c r="F246">
        <v>0</v>
      </c>
    </row>
    <row r="247" spans="1:6" x14ac:dyDescent="0.2">
      <c r="A247" s="1">
        <v>38287</v>
      </c>
      <c r="B247">
        <v>48</v>
      </c>
      <c r="C247">
        <v>300</v>
      </c>
      <c r="D247" t="s">
        <v>86</v>
      </c>
      <c r="E247">
        <v>102</v>
      </c>
      <c r="F247">
        <v>0</v>
      </c>
    </row>
    <row r="248" spans="1:6" x14ac:dyDescent="0.2">
      <c r="A248" s="1">
        <v>38287</v>
      </c>
      <c r="B248">
        <v>48</v>
      </c>
      <c r="C248">
        <v>300</v>
      </c>
      <c r="D248" t="s">
        <v>86</v>
      </c>
      <c r="E248">
        <v>100</v>
      </c>
      <c r="F248">
        <v>0</v>
      </c>
    </row>
    <row r="249" spans="1:6" x14ac:dyDescent="0.2">
      <c r="A249" s="1">
        <v>38287</v>
      </c>
      <c r="B249">
        <v>48</v>
      </c>
      <c r="C249">
        <v>300</v>
      </c>
      <c r="D249" t="s">
        <v>86</v>
      </c>
      <c r="E249">
        <v>141</v>
      </c>
      <c r="F249">
        <v>0</v>
      </c>
    </row>
    <row r="250" spans="1:6" x14ac:dyDescent="0.2">
      <c r="A250" s="1">
        <v>38287</v>
      </c>
      <c r="B250">
        <v>48</v>
      </c>
      <c r="C250">
        <v>300</v>
      </c>
      <c r="D250" t="s">
        <v>86</v>
      </c>
      <c r="E250">
        <v>138</v>
      </c>
      <c r="F250">
        <v>0</v>
      </c>
    </row>
    <row r="251" spans="1:6" x14ac:dyDescent="0.2">
      <c r="A251" s="1">
        <v>38287</v>
      </c>
      <c r="B251">
        <v>48</v>
      </c>
      <c r="C251">
        <v>300</v>
      </c>
      <c r="D251" t="s">
        <v>86</v>
      </c>
      <c r="E251">
        <v>142</v>
      </c>
      <c r="F251">
        <v>0</v>
      </c>
    </row>
    <row r="252" spans="1:6" x14ac:dyDescent="0.2">
      <c r="A252" s="1">
        <v>38287</v>
      </c>
      <c r="B252">
        <v>48</v>
      </c>
      <c r="C252">
        <v>300</v>
      </c>
      <c r="D252" t="s">
        <v>86</v>
      </c>
      <c r="E252">
        <v>133</v>
      </c>
      <c r="F252">
        <v>0</v>
      </c>
    </row>
    <row r="253" spans="1:6" x14ac:dyDescent="0.2">
      <c r="A253" s="1">
        <v>38287</v>
      </c>
      <c r="B253">
        <v>48</v>
      </c>
      <c r="C253">
        <v>300</v>
      </c>
      <c r="D253" t="s">
        <v>86</v>
      </c>
      <c r="E253">
        <v>140</v>
      </c>
      <c r="F253">
        <v>0</v>
      </c>
    </row>
    <row r="254" spans="1:6" x14ac:dyDescent="0.2">
      <c r="A254" s="1">
        <v>38287</v>
      </c>
      <c r="B254">
        <v>48</v>
      </c>
      <c r="C254">
        <v>300</v>
      </c>
      <c r="D254" t="s">
        <v>86</v>
      </c>
      <c r="E254">
        <v>132</v>
      </c>
      <c r="F254">
        <v>0</v>
      </c>
    </row>
    <row r="255" spans="1:6" x14ac:dyDescent="0.2">
      <c r="A255" s="1">
        <v>38287</v>
      </c>
      <c r="B255">
        <v>48</v>
      </c>
      <c r="C255">
        <v>300</v>
      </c>
      <c r="D255" t="s">
        <v>86</v>
      </c>
      <c r="E255">
        <v>153</v>
      </c>
      <c r="F255">
        <v>0</v>
      </c>
    </row>
    <row r="256" spans="1:6" x14ac:dyDescent="0.2">
      <c r="A256" s="1">
        <v>38287</v>
      </c>
      <c r="B256">
        <v>48</v>
      </c>
      <c r="C256">
        <v>300</v>
      </c>
      <c r="D256" t="s">
        <v>86</v>
      </c>
      <c r="E256">
        <v>137</v>
      </c>
      <c r="F256">
        <v>0</v>
      </c>
    </row>
    <row r="257" spans="1:6" x14ac:dyDescent="0.2">
      <c r="A257" s="1">
        <v>38287</v>
      </c>
      <c r="B257">
        <v>48</v>
      </c>
      <c r="C257">
        <v>300</v>
      </c>
      <c r="D257" t="s">
        <v>86</v>
      </c>
      <c r="E257">
        <v>131</v>
      </c>
      <c r="F257">
        <v>0</v>
      </c>
    </row>
    <row r="258" spans="1:6" x14ac:dyDescent="0.2">
      <c r="A258" s="1">
        <v>38287</v>
      </c>
      <c r="B258">
        <v>48</v>
      </c>
      <c r="C258">
        <v>300</v>
      </c>
      <c r="D258" t="s">
        <v>86</v>
      </c>
      <c r="E258">
        <v>133</v>
      </c>
      <c r="F258">
        <v>0</v>
      </c>
    </row>
    <row r="259" spans="1:6" x14ac:dyDescent="0.2">
      <c r="A259" s="1">
        <v>38287</v>
      </c>
      <c r="B259">
        <v>48</v>
      </c>
      <c r="C259">
        <v>300</v>
      </c>
      <c r="D259" t="s">
        <v>86</v>
      </c>
      <c r="E259">
        <v>136</v>
      </c>
      <c r="F259">
        <v>0</v>
      </c>
    </row>
    <row r="260" spans="1:6" x14ac:dyDescent="0.2">
      <c r="A260" s="1">
        <v>38287</v>
      </c>
      <c r="B260">
        <v>48</v>
      </c>
      <c r="C260">
        <v>300</v>
      </c>
      <c r="D260" t="s">
        <v>86</v>
      </c>
      <c r="E260">
        <v>135</v>
      </c>
      <c r="F260">
        <v>0</v>
      </c>
    </row>
    <row r="261" spans="1:6" x14ac:dyDescent="0.2">
      <c r="A261" s="1"/>
    </row>
    <row r="262" spans="1:6" x14ac:dyDescent="0.2">
      <c r="A262" s="1"/>
    </row>
    <row r="263" spans="1:6" x14ac:dyDescent="0.2">
      <c r="A263" s="1"/>
    </row>
    <row r="264" spans="1:6" x14ac:dyDescent="0.2">
      <c r="A264" s="1"/>
    </row>
    <row r="265" spans="1:6" x14ac:dyDescent="0.2">
      <c r="A265" s="1"/>
    </row>
    <row r="266" spans="1:6" x14ac:dyDescent="0.2">
      <c r="A266" s="1"/>
    </row>
    <row r="267" spans="1:6" x14ac:dyDescent="0.2">
      <c r="A267" s="1"/>
    </row>
    <row r="268" spans="1:6" x14ac:dyDescent="0.2">
      <c r="A268" s="1"/>
    </row>
    <row r="269" spans="1:6" x14ac:dyDescent="0.2">
      <c r="A269" s="1"/>
    </row>
    <row r="270" spans="1:6" x14ac:dyDescent="0.2">
      <c r="A270" s="1"/>
    </row>
    <row r="271" spans="1:6" x14ac:dyDescent="0.2">
      <c r="A271" s="1"/>
    </row>
    <row r="272" spans="1:6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</sheetData>
  <sortState ref="K21:K46">
    <sortCondition ref="K21"/>
  </sortState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5"/>
  <sheetViews>
    <sheetView zoomScale="90" zoomScaleNormal="90" workbookViewId="0">
      <selection activeCell="O28" sqref="O28"/>
    </sheetView>
  </sheetViews>
  <sheetFormatPr defaultRowHeight="12.75" x14ac:dyDescent="0.2"/>
  <cols>
    <col min="1" max="2" width="6.28515625" customWidth="1"/>
    <col min="3" max="3" width="8.140625" customWidth="1"/>
    <col min="4" max="4" width="2.28515625" customWidth="1"/>
    <col min="5" max="6" width="6.28515625" customWidth="1"/>
    <col min="7" max="7" width="2.42578125" customWidth="1"/>
    <col min="8" max="8" width="4.85546875" customWidth="1"/>
    <col min="9" max="9" width="3.7109375" customWidth="1"/>
  </cols>
  <sheetData>
    <row r="1" spans="1:21" ht="13.5" thickBot="1" x14ac:dyDescent="0.25">
      <c r="A1" t="s">
        <v>0</v>
      </c>
      <c r="B1" t="s">
        <v>56</v>
      </c>
      <c r="C1" t="s">
        <v>4</v>
      </c>
      <c r="E1" t="s">
        <v>5</v>
      </c>
      <c r="F1" t="s">
        <v>6</v>
      </c>
      <c r="H1" t="s">
        <v>53</v>
      </c>
      <c r="I1" t="s">
        <v>54</v>
      </c>
      <c r="L1">
        <f>SUM(I:I)</f>
        <v>274</v>
      </c>
      <c r="U1" s="5"/>
    </row>
    <row r="2" spans="1:21" x14ac:dyDescent="0.2">
      <c r="A2">
        <v>5172</v>
      </c>
      <c r="B2">
        <v>1</v>
      </c>
      <c r="C2" t="s">
        <v>86</v>
      </c>
      <c r="E2">
        <v>121</v>
      </c>
      <c r="F2">
        <v>8</v>
      </c>
      <c r="H2">
        <v>1</v>
      </c>
      <c r="I2">
        <f>COUNTIF(B:B,"=1")</f>
        <v>1</v>
      </c>
      <c r="J2" s="10" t="s">
        <v>33</v>
      </c>
      <c r="K2" s="10"/>
    </row>
    <row r="3" spans="1:21" x14ac:dyDescent="0.2">
      <c r="A3">
        <v>5173</v>
      </c>
      <c r="B3">
        <v>2</v>
      </c>
      <c r="C3" t="s">
        <v>86</v>
      </c>
      <c r="E3">
        <v>130</v>
      </c>
      <c r="F3">
        <v>16</v>
      </c>
      <c r="H3">
        <v>2</v>
      </c>
      <c r="I3">
        <f>COUNTIF(B:B,"=2")</f>
        <v>9</v>
      </c>
      <c r="J3" s="8"/>
      <c r="K3" s="8"/>
    </row>
    <row r="4" spans="1:21" x14ac:dyDescent="0.2">
      <c r="A4">
        <v>5173</v>
      </c>
      <c r="B4">
        <v>2</v>
      </c>
      <c r="C4" t="s">
        <v>86</v>
      </c>
      <c r="E4">
        <v>129</v>
      </c>
      <c r="F4">
        <v>16</v>
      </c>
      <c r="H4">
        <v>3</v>
      </c>
      <c r="I4">
        <f>COUNTIF(B:B,"=3")</f>
        <v>5</v>
      </c>
      <c r="J4" s="8" t="s">
        <v>34</v>
      </c>
      <c r="K4" s="8">
        <v>5.708333333333333</v>
      </c>
    </row>
    <row r="5" spans="1:21" x14ac:dyDescent="0.2">
      <c r="A5">
        <v>5173</v>
      </c>
      <c r="B5">
        <v>2</v>
      </c>
      <c r="C5" t="s">
        <v>86</v>
      </c>
      <c r="E5">
        <v>140</v>
      </c>
      <c r="F5">
        <v>19</v>
      </c>
      <c r="H5">
        <v>4</v>
      </c>
      <c r="I5">
        <f>COUNTIF(B:B,"=4")</f>
        <v>2</v>
      </c>
      <c r="J5" s="8" t="s">
        <v>35</v>
      </c>
      <c r="K5" s="8">
        <v>1.0057275397247292</v>
      </c>
    </row>
    <row r="6" spans="1:21" x14ac:dyDescent="0.2">
      <c r="A6">
        <v>5173</v>
      </c>
      <c r="B6">
        <v>2</v>
      </c>
      <c r="C6" t="s">
        <v>86</v>
      </c>
      <c r="E6">
        <v>135</v>
      </c>
      <c r="F6">
        <v>16</v>
      </c>
      <c r="H6">
        <v>5</v>
      </c>
      <c r="I6">
        <f>COUNTIF(B:B,"=5")</f>
        <v>8</v>
      </c>
      <c r="J6" s="8" t="s">
        <v>36</v>
      </c>
      <c r="K6" s="8">
        <v>3</v>
      </c>
    </row>
    <row r="7" spans="1:21" x14ac:dyDescent="0.2">
      <c r="A7">
        <v>5173</v>
      </c>
      <c r="B7">
        <v>2</v>
      </c>
      <c r="C7" t="s">
        <v>86</v>
      </c>
      <c r="E7">
        <v>138</v>
      </c>
      <c r="F7">
        <v>18</v>
      </c>
      <c r="H7">
        <v>6</v>
      </c>
      <c r="I7">
        <f>COUNTIF(B:B,"=6")</f>
        <v>3</v>
      </c>
      <c r="J7" s="8" t="s">
        <v>37</v>
      </c>
      <c r="K7" s="8">
        <v>0</v>
      </c>
    </row>
    <row r="8" spans="1:21" x14ac:dyDescent="0.2">
      <c r="A8">
        <v>5173</v>
      </c>
      <c r="B8">
        <v>2</v>
      </c>
      <c r="C8" t="s">
        <v>86</v>
      </c>
      <c r="E8">
        <v>137</v>
      </c>
      <c r="F8">
        <v>18</v>
      </c>
      <c r="H8">
        <v>7</v>
      </c>
      <c r="I8">
        <f>COUNTIF(B:B,"=7")</f>
        <v>2</v>
      </c>
      <c r="J8" s="8" t="s">
        <v>38</v>
      </c>
      <c r="K8" s="8">
        <v>6.9678847894979095</v>
      </c>
    </row>
    <row r="9" spans="1:21" x14ac:dyDescent="0.2">
      <c r="A9">
        <v>5173</v>
      </c>
      <c r="B9">
        <v>2</v>
      </c>
      <c r="C9" t="s">
        <v>86</v>
      </c>
      <c r="E9">
        <v>128</v>
      </c>
      <c r="F9">
        <v>16</v>
      </c>
      <c r="H9">
        <v>8</v>
      </c>
      <c r="I9">
        <f>COUNTIF(B:B,"=8")</f>
        <v>5</v>
      </c>
      <c r="J9" s="8" t="s">
        <v>39</v>
      </c>
      <c r="K9" s="8">
        <v>48.551418439716322</v>
      </c>
    </row>
    <row r="10" spans="1:21" x14ac:dyDescent="0.2">
      <c r="A10">
        <v>5173</v>
      </c>
      <c r="B10">
        <v>2</v>
      </c>
      <c r="C10" t="s">
        <v>86</v>
      </c>
      <c r="E10">
        <v>163</v>
      </c>
      <c r="F10">
        <v>34</v>
      </c>
      <c r="H10">
        <v>9</v>
      </c>
      <c r="I10">
        <f>COUNTIF(B:B,"=9")</f>
        <v>3</v>
      </c>
      <c r="J10" s="8" t="s">
        <v>40</v>
      </c>
      <c r="K10" s="8">
        <v>5.9759598245582994</v>
      </c>
    </row>
    <row r="11" spans="1:21" x14ac:dyDescent="0.2">
      <c r="A11">
        <v>5173</v>
      </c>
      <c r="B11">
        <v>2</v>
      </c>
      <c r="C11" t="s">
        <v>86</v>
      </c>
      <c r="E11">
        <v>92</v>
      </c>
      <c r="F11">
        <v>0</v>
      </c>
      <c r="H11">
        <v>10</v>
      </c>
      <c r="I11">
        <f>COUNTIF(B:B,"=10")</f>
        <v>2</v>
      </c>
      <c r="J11" s="8" t="s">
        <v>41</v>
      </c>
      <c r="K11" s="8">
        <v>2.1494074004589883</v>
      </c>
    </row>
    <row r="12" spans="1:21" x14ac:dyDescent="0.2">
      <c r="A12">
        <v>5174</v>
      </c>
      <c r="B12">
        <v>3</v>
      </c>
      <c r="C12" t="s">
        <v>86</v>
      </c>
      <c r="E12">
        <v>140</v>
      </c>
      <c r="F12">
        <v>0</v>
      </c>
      <c r="H12">
        <v>11</v>
      </c>
      <c r="I12">
        <f>COUNTIF(B:B,"=11")</f>
        <v>2</v>
      </c>
      <c r="J12" s="8" t="s">
        <v>42</v>
      </c>
      <c r="K12" s="8">
        <v>35</v>
      </c>
    </row>
    <row r="13" spans="1:21" x14ac:dyDescent="0.2">
      <c r="A13">
        <v>5174</v>
      </c>
      <c r="B13">
        <v>3</v>
      </c>
      <c r="C13" t="s">
        <v>86</v>
      </c>
      <c r="E13">
        <v>146</v>
      </c>
      <c r="F13">
        <v>16</v>
      </c>
      <c r="H13">
        <v>12</v>
      </c>
      <c r="I13">
        <f>COUNTIF(B:B,"=12")</f>
        <v>2</v>
      </c>
      <c r="J13" s="8" t="s">
        <v>43</v>
      </c>
      <c r="K13" s="8">
        <v>0</v>
      </c>
    </row>
    <row r="14" spans="1:21" x14ac:dyDescent="0.2">
      <c r="A14">
        <v>5174</v>
      </c>
      <c r="B14">
        <v>3</v>
      </c>
      <c r="C14" t="s">
        <v>86</v>
      </c>
      <c r="E14">
        <v>142</v>
      </c>
      <c r="F14">
        <v>17</v>
      </c>
      <c r="H14">
        <v>13</v>
      </c>
      <c r="I14">
        <f>COUNTIF(B:B,"=13")</f>
        <v>15</v>
      </c>
      <c r="J14" s="8" t="s">
        <v>44</v>
      </c>
      <c r="K14" s="8">
        <v>35</v>
      </c>
    </row>
    <row r="15" spans="1:21" x14ac:dyDescent="0.2">
      <c r="A15">
        <v>5174</v>
      </c>
      <c r="B15">
        <v>3</v>
      </c>
      <c r="C15" t="s">
        <v>86</v>
      </c>
      <c r="E15">
        <v>181</v>
      </c>
      <c r="F15">
        <v>0</v>
      </c>
      <c r="H15">
        <v>14</v>
      </c>
      <c r="I15">
        <f>COUNTIF(B:B,"=14")</f>
        <v>22</v>
      </c>
      <c r="J15" s="8" t="s">
        <v>45</v>
      </c>
      <c r="K15" s="8">
        <v>274</v>
      </c>
    </row>
    <row r="16" spans="1:21" x14ac:dyDescent="0.2">
      <c r="A16">
        <v>5174</v>
      </c>
      <c r="B16">
        <v>3</v>
      </c>
      <c r="C16" t="s">
        <v>86</v>
      </c>
      <c r="E16">
        <v>100</v>
      </c>
      <c r="F16">
        <v>0</v>
      </c>
      <c r="H16">
        <v>15</v>
      </c>
      <c r="I16">
        <f>COUNTIF(B:B,"=15")</f>
        <v>4</v>
      </c>
      <c r="J16" s="8" t="s">
        <v>46</v>
      </c>
      <c r="K16" s="8">
        <v>48</v>
      </c>
    </row>
    <row r="17" spans="1:15" ht="13.5" thickBot="1" x14ac:dyDescent="0.25">
      <c r="A17">
        <v>5175</v>
      </c>
      <c r="B17">
        <v>4</v>
      </c>
      <c r="C17" t="s">
        <v>86</v>
      </c>
      <c r="E17">
        <v>100</v>
      </c>
      <c r="F17">
        <v>0</v>
      </c>
      <c r="H17">
        <v>16</v>
      </c>
      <c r="I17">
        <f>COUNTIF(B:B,"=16")</f>
        <v>8</v>
      </c>
      <c r="J17" s="9" t="s">
        <v>47</v>
      </c>
      <c r="K17" s="9">
        <v>2.0232628374379984</v>
      </c>
    </row>
    <row r="18" spans="1:15" x14ac:dyDescent="0.2">
      <c r="A18">
        <v>5175</v>
      </c>
      <c r="B18">
        <v>4</v>
      </c>
      <c r="C18" t="s">
        <v>86</v>
      </c>
      <c r="E18">
        <v>110</v>
      </c>
      <c r="F18">
        <v>0</v>
      </c>
      <c r="H18">
        <v>17</v>
      </c>
      <c r="I18">
        <f>COUNTIF(B:B,"=17")</f>
        <v>1</v>
      </c>
    </row>
    <row r="19" spans="1:15" ht="13.5" thickBot="1" x14ac:dyDescent="0.25">
      <c r="A19">
        <v>5177</v>
      </c>
      <c r="B19">
        <v>5</v>
      </c>
      <c r="C19" t="s">
        <v>86</v>
      </c>
      <c r="E19">
        <v>113</v>
      </c>
      <c r="F19">
        <v>0</v>
      </c>
      <c r="H19">
        <v>18</v>
      </c>
      <c r="I19">
        <f>COUNTIF(B:B,"=18")</f>
        <v>1</v>
      </c>
    </row>
    <row r="20" spans="1:15" x14ac:dyDescent="0.2">
      <c r="A20">
        <v>5177</v>
      </c>
      <c r="B20">
        <v>5</v>
      </c>
      <c r="C20" t="s">
        <v>86</v>
      </c>
      <c r="E20">
        <v>105</v>
      </c>
      <c r="F20">
        <v>0</v>
      </c>
      <c r="H20">
        <v>19</v>
      </c>
      <c r="I20">
        <f>COUNTIF(B:B,"=19")</f>
        <v>2</v>
      </c>
      <c r="K20" s="11" t="s">
        <v>50</v>
      </c>
      <c r="L20" s="11" t="s">
        <v>52</v>
      </c>
    </row>
    <row r="21" spans="1:15" x14ac:dyDescent="0.2">
      <c r="A21">
        <v>5177</v>
      </c>
      <c r="B21">
        <v>5</v>
      </c>
      <c r="C21" t="s">
        <v>86</v>
      </c>
      <c r="E21">
        <v>112</v>
      </c>
      <c r="F21">
        <v>0</v>
      </c>
      <c r="H21">
        <v>20</v>
      </c>
      <c r="I21">
        <f>COUNTIF(B:B,"=20")</f>
        <v>1</v>
      </c>
      <c r="J21">
        <v>75</v>
      </c>
      <c r="K21" s="12">
        <v>75</v>
      </c>
      <c r="L21" s="8">
        <v>0</v>
      </c>
      <c r="M21" s="6">
        <f>(L21/274)*100</f>
        <v>0</v>
      </c>
      <c r="O21" t="s">
        <v>32</v>
      </c>
    </row>
    <row r="22" spans="1:15" x14ac:dyDescent="0.2">
      <c r="A22">
        <v>5177</v>
      </c>
      <c r="B22">
        <v>5</v>
      </c>
      <c r="C22" t="s">
        <v>86</v>
      </c>
      <c r="E22">
        <v>108</v>
      </c>
      <c r="F22">
        <v>0</v>
      </c>
      <c r="H22">
        <v>21</v>
      </c>
      <c r="I22">
        <f>COUNTIF(B:B,"=21")</f>
        <v>2</v>
      </c>
      <c r="J22">
        <v>80</v>
      </c>
      <c r="K22" s="12">
        <v>80</v>
      </c>
      <c r="L22" s="8">
        <v>0</v>
      </c>
      <c r="M22" s="6">
        <f t="shared" ref="M22:M46" si="0">(L22/274)*100</f>
        <v>0</v>
      </c>
    </row>
    <row r="23" spans="1:15" x14ac:dyDescent="0.2">
      <c r="A23">
        <v>5177</v>
      </c>
      <c r="B23">
        <v>5</v>
      </c>
      <c r="C23" t="s">
        <v>86</v>
      </c>
      <c r="E23">
        <v>112</v>
      </c>
      <c r="F23">
        <v>0</v>
      </c>
      <c r="H23">
        <v>22</v>
      </c>
      <c r="I23">
        <f>COUNTIF(B:B,"=22")</f>
        <v>8</v>
      </c>
      <c r="J23">
        <v>85</v>
      </c>
      <c r="K23" s="12">
        <v>85</v>
      </c>
      <c r="L23" s="8">
        <v>1</v>
      </c>
      <c r="M23" s="6">
        <f t="shared" si="0"/>
        <v>0.36496350364963503</v>
      </c>
    </row>
    <row r="24" spans="1:15" x14ac:dyDescent="0.2">
      <c r="A24">
        <v>5177</v>
      </c>
      <c r="B24">
        <v>5</v>
      </c>
      <c r="C24" t="s">
        <v>86</v>
      </c>
      <c r="E24">
        <v>116</v>
      </c>
      <c r="F24">
        <v>0</v>
      </c>
      <c r="H24">
        <v>23</v>
      </c>
      <c r="I24">
        <f>COUNTIF(B:B,"=23")</f>
        <v>9</v>
      </c>
      <c r="J24">
        <v>90</v>
      </c>
      <c r="K24" s="12">
        <v>90</v>
      </c>
      <c r="L24" s="8">
        <v>3</v>
      </c>
      <c r="M24" s="6">
        <f t="shared" si="0"/>
        <v>1.0948905109489051</v>
      </c>
    </row>
    <row r="25" spans="1:15" x14ac:dyDescent="0.2">
      <c r="A25">
        <v>5177</v>
      </c>
      <c r="B25">
        <v>5</v>
      </c>
      <c r="C25" t="s">
        <v>86</v>
      </c>
      <c r="E25">
        <v>107</v>
      </c>
      <c r="F25">
        <v>0</v>
      </c>
      <c r="H25">
        <v>24</v>
      </c>
      <c r="I25">
        <f>COUNTIF(B:B,"=24")</f>
        <v>21</v>
      </c>
      <c r="J25">
        <v>95</v>
      </c>
      <c r="K25" s="12">
        <v>95</v>
      </c>
      <c r="L25" s="8">
        <v>3</v>
      </c>
      <c r="M25" s="6">
        <f t="shared" si="0"/>
        <v>1.0948905109489051</v>
      </c>
    </row>
    <row r="26" spans="1:15" x14ac:dyDescent="0.2">
      <c r="A26">
        <v>5177</v>
      </c>
      <c r="B26">
        <v>5</v>
      </c>
      <c r="C26" t="s">
        <v>86</v>
      </c>
      <c r="E26">
        <v>144</v>
      </c>
      <c r="F26">
        <v>0</v>
      </c>
      <c r="H26">
        <v>25</v>
      </c>
      <c r="I26">
        <f>COUNTIF(B:B,"=25")</f>
        <v>10</v>
      </c>
      <c r="J26">
        <v>100</v>
      </c>
      <c r="K26" s="12">
        <v>100</v>
      </c>
      <c r="L26" s="8">
        <v>16</v>
      </c>
      <c r="M26" s="6">
        <f t="shared" si="0"/>
        <v>5.8394160583941606</v>
      </c>
    </row>
    <row r="27" spans="1:15" x14ac:dyDescent="0.2">
      <c r="A27">
        <v>5183</v>
      </c>
      <c r="B27">
        <v>6</v>
      </c>
      <c r="C27" t="s">
        <v>86</v>
      </c>
      <c r="E27">
        <v>105</v>
      </c>
      <c r="F27">
        <v>0</v>
      </c>
      <c r="H27">
        <v>26</v>
      </c>
      <c r="I27">
        <f>COUNTIF(B:B,"=26")</f>
        <v>9</v>
      </c>
      <c r="J27">
        <v>105</v>
      </c>
      <c r="K27" s="12">
        <v>105</v>
      </c>
      <c r="L27" s="8">
        <v>26</v>
      </c>
      <c r="M27" s="6">
        <f t="shared" si="0"/>
        <v>9.4890510948905096</v>
      </c>
    </row>
    <row r="28" spans="1:15" x14ac:dyDescent="0.2">
      <c r="A28">
        <v>5183</v>
      </c>
      <c r="B28">
        <v>6</v>
      </c>
      <c r="C28" t="s">
        <v>86</v>
      </c>
      <c r="E28">
        <v>147</v>
      </c>
      <c r="F28">
        <v>0</v>
      </c>
      <c r="H28">
        <v>27</v>
      </c>
      <c r="I28">
        <f>COUNTIF(B:B,"=27")</f>
        <v>1</v>
      </c>
      <c r="J28">
        <v>110</v>
      </c>
      <c r="K28" s="12">
        <v>110</v>
      </c>
      <c r="L28" s="8">
        <v>46</v>
      </c>
      <c r="M28" s="6">
        <f t="shared" si="0"/>
        <v>16.788321167883211</v>
      </c>
    </row>
    <row r="29" spans="1:15" x14ac:dyDescent="0.2">
      <c r="A29">
        <v>5183</v>
      </c>
      <c r="B29">
        <v>6</v>
      </c>
      <c r="C29" t="s">
        <v>86</v>
      </c>
      <c r="E29">
        <v>136</v>
      </c>
      <c r="F29">
        <v>0</v>
      </c>
      <c r="H29">
        <v>28</v>
      </c>
      <c r="I29">
        <f>COUNTIF(B:B,"=28")</f>
        <v>2</v>
      </c>
      <c r="J29">
        <v>115</v>
      </c>
      <c r="K29" s="12">
        <v>115</v>
      </c>
      <c r="L29" s="8">
        <v>26</v>
      </c>
      <c r="M29" s="6">
        <f t="shared" si="0"/>
        <v>9.4890510948905096</v>
      </c>
    </row>
    <row r="30" spans="1:15" x14ac:dyDescent="0.2">
      <c r="A30">
        <v>5184</v>
      </c>
      <c r="B30">
        <v>7</v>
      </c>
      <c r="C30" t="s">
        <v>86</v>
      </c>
      <c r="E30">
        <v>106</v>
      </c>
      <c r="F30">
        <v>0</v>
      </c>
      <c r="H30">
        <v>29</v>
      </c>
      <c r="I30">
        <f>COUNTIF(B:B,"=29")</f>
        <v>5</v>
      </c>
      <c r="J30">
        <v>120</v>
      </c>
      <c r="K30" s="12">
        <v>120</v>
      </c>
      <c r="L30" s="8">
        <v>14</v>
      </c>
      <c r="M30" s="6">
        <f t="shared" si="0"/>
        <v>5.1094890510948909</v>
      </c>
    </row>
    <row r="31" spans="1:15" x14ac:dyDescent="0.2">
      <c r="A31">
        <v>5184</v>
      </c>
      <c r="B31">
        <v>7</v>
      </c>
      <c r="C31" t="s">
        <v>86</v>
      </c>
      <c r="E31">
        <v>120</v>
      </c>
      <c r="F31">
        <v>0</v>
      </c>
      <c r="H31">
        <v>30</v>
      </c>
      <c r="I31">
        <f>COUNTIF(B:B,"=30")</f>
        <v>35</v>
      </c>
      <c r="J31">
        <v>125</v>
      </c>
      <c r="K31" s="12">
        <v>125</v>
      </c>
      <c r="L31" s="8">
        <v>17</v>
      </c>
      <c r="M31" s="6">
        <f t="shared" si="0"/>
        <v>6.2043795620437958</v>
      </c>
    </row>
    <row r="32" spans="1:15" x14ac:dyDescent="0.2">
      <c r="A32">
        <v>5186</v>
      </c>
      <c r="B32">
        <v>8</v>
      </c>
      <c r="C32" t="s">
        <v>86</v>
      </c>
      <c r="E32">
        <v>136</v>
      </c>
      <c r="F32">
        <v>0</v>
      </c>
      <c r="H32">
        <v>31</v>
      </c>
      <c r="I32">
        <f>COUNTIF(B:B,"=31")</f>
        <v>14</v>
      </c>
      <c r="J32">
        <v>130</v>
      </c>
      <c r="K32" s="12">
        <v>130</v>
      </c>
      <c r="L32" s="8">
        <v>24</v>
      </c>
      <c r="M32" s="6">
        <f t="shared" si="0"/>
        <v>8.7591240875912408</v>
      </c>
    </row>
    <row r="33" spans="1:13" x14ac:dyDescent="0.2">
      <c r="A33">
        <v>5186</v>
      </c>
      <c r="B33">
        <v>8</v>
      </c>
      <c r="C33" t="s">
        <v>86</v>
      </c>
      <c r="E33">
        <v>140</v>
      </c>
      <c r="F33">
        <v>0</v>
      </c>
      <c r="H33">
        <v>32</v>
      </c>
      <c r="I33">
        <f>COUNTIF(B:B,"=32")</f>
        <v>14</v>
      </c>
      <c r="J33">
        <v>135</v>
      </c>
      <c r="K33" s="12">
        <v>135</v>
      </c>
      <c r="L33" s="8">
        <v>30</v>
      </c>
      <c r="M33" s="6">
        <f t="shared" si="0"/>
        <v>10.948905109489052</v>
      </c>
    </row>
    <row r="34" spans="1:13" x14ac:dyDescent="0.2">
      <c r="A34">
        <v>5186</v>
      </c>
      <c r="B34">
        <v>8</v>
      </c>
      <c r="C34" t="s">
        <v>86</v>
      </c>
      <c r="E34">
        <v>106</v>
      </c>
      <c r="F34">
        <v>0</v>
      </c>
      <c r="H34">
        <v>33</v>
      </c>
      <c r="I34">
        <f>COUNTIF(B:B,"=33")</f>
        <v>11</v>
      </c>
      <c r="J34">
        <v>140</v>
      </c>
      <c r="K34" s="12">
        <v>140</v>
      </c>
      <c r="L34" s="8">
        <v>33</v>
      </c>
      <c r="M34" s="6">
        <f t="shared" si="0"/>
        <v>12.043795620437956</v>
      </c>
    </row>
    <row r="35" spans="1:13" x14ac:dyDescent="0.2">
      <c r="A35">
        <v>5186</v>
      </c>
      <c r="B35">
        <v>8</v>
      </c>
      <c r="C35" t="s">
        <v>86</v>
      </c>
      <c r="E35">
        <v>141</v>
      </c>
      <c r="F35">
        <v>0</v>
      </c>
      <c r="H35">
        <v>34</v>
      </c>
      <c r="I35">
        <f>COUNTIF(B:B,"=34")</f>
        <v>7</v>
      </c>
      <c r="J35">
        <v>145</v>
      </c>
      <c r="K35" s="12">
        <v>145</v>
      </c>
      <c r="L35" s="8">
        <v>13</v>
      </c>
      <c r="M35" s="6">
        <f t="shared" si="0"/>
        <v>4.7445255474452548</v>
      </c>
    </row>
    <row r="36" spans="1:13" x14ac:dyDescent="0.2">
      <c r="A36">
        <v>5186</v>
      </c>
      <c r="B36">
        <v>8</v>
      </c>
      <c r="C36" t="s">
        <v>86</v>
      </c>
      <c r="E36">
        <v>145</v>
      </c>
      <c r="F36">
        <v>0</v>
      </c>
      <c r="H36">
        <v>35</v>
      </c>
      <c r="I36">
        <f>COUNTIF(B:B,"=35")</f>
        <v>11</v>
      </c>
      <c r="J36">
        <v>150</v>
      </c>
      <c r="K36" s="12">
        <v>150</v>
      </c>
      <c r="L36" s="8">
        <v>14</v>
      </c>
      <c r="M36" s="6">
        <f t="shared" si="0"/>
        <v>5.1094890510948909</v>
      </c>
    </row>
    <row r="37" spans="1:13" x14ac:dyDescent="0.2">
      <c r="A37">
        <v>5188</v>
      </c>
      <c r="B37">
        <v>9</v>
      </c>
      <c r="C37" t="s">
        <v>86</v>
      </c>
      <c r="E37">
        <v>132</v>
      </c>
      <c r="F37">
        <v>0</v>
      </c>
      <c r="H37">
        <v>36</v>
      </c>
      <c r="I37">
        <f>COUNTIF(B:B,"=36")</f>
        <v>4</v>
      </c>
      <c r="J37">
        <v>155</v>
      </c>
      <c r="K37" s="12">
        <v>155</v>
      </c>
      <c r="L37" s="8">
        <v>2</v>
      </c>
      <c r="M37" s="6">
        <f t="shared" si="0"/>
        <v>0.72992700729927007</v>
      </c>
    </row>
    <row r="38" spans="1:13" x14ac:dyDescent="0.2">
      <c r="A38">
        <v>5188</v>
      </c>
      <c r="B38">
        <v>9</v>
      </c>
      <c r="C38" t="s">
        <v>86</v>
      </c>
      <c r="E38">
        <v>155</v>
      </c>
      <c r="F38">
        <v>0</v>
      </c>
      <c r="H38">
        <v>37</v>
      </c>
      <c r="I38">
        <f>COUNTIF(B:B,"=37")</f>
        <v>3</v>
      </c>
      <c r="J38">
        <v>160</v>
      </c>
      <c r="K38" s="12">
        <v>160</v>
      </c>
      <c r="L38" s="8">
        <v>1</v>
      </c>
      <c r="M38" s="6">
        <f t="shared" si="0"/>
        <v>0.36496350364963503</v>
      </c>
    </row>
    <row r="39" spans="1:13" x14ac:dyDescent="0.2">
      <c r="A39">
        <v>5188</v>
      </c>
      <c r="B39">
        <v>9</v>
      </c>
      <c r="C39" t="s">
        <v>86</v>
      </c>
      <c r="E39">
        <v>140</v>
      </c>
      <c r="F39">
        <v>0</v>
      </c>
      <c r="H39">
        <v>38</v>
      </c>
      <c r="I39">
        <f>COUNTIF(B:B,"=38")</f>
        <v>1</v>
      </c>
      <c r="J39">
        <v>165</v>
      </c>
      <c r="K39" s="12">
        <v>165</v>
      </c>
      <c r="L39" s="8">
        <v>2</v>
      </c>
      <c r="M39" s="6">
        <f t="shared" si="0"/>
        <v>0.72992700729927007</v>
      </c>
    </row>
    <row r="40" spans="1:13" x14ac:dyDescent="0.2">
      <c r="A40">
        <v>5189</v>
      </c>
      <c r="B40">
        <v>10</v>
      </c>
      <c r="C40" t="s">
        <v>86</v>
      </c>
      <c r="E40">
        <v>106</v>
      </c>
      <c r="F40">
        <v>0</v>
      </c>
      <c r="H40">
        <v>39</v>
      </c>
      <c r="I40">
        <f>COUNTIF(B:B,"=39")</f>
        <v>9</v>
      </c>
      <c r="J40">
        <v>170</v>
      </c>
      <c r="K40" s="12">
        <v>170</v>
      </c>
      <c r="L40" s="8">
        <v>0</v>
      </c>
      <c r="M40" s="6">
        <f t="shared" si="0"/>
        <v>0</v>
      </c>
    </row>
    <row r="41" spans="1:13" x14ac:dyDescent="0.2">
      <c r="A41">
        <v>5189</v>
      </c>
      <c r="B41">
        <v>10</v>
      </c>
      <c r="C41" t="s">
        <v>86</v>
      </c>
      <c r="E41">
        <v>133</v>
      </c>
      <c r="F41">
        <v>0</v>
      </c>
      <c r="H41">
        <v>40</v>
      </c>
      <c r="I41">
        <f>COUNTIF(B:B,"=40")</f>
        <v>0</v>
      </c>
      <c r="J41">
        <v>175</v>
      </c>
      <c r="K41" s="12">
        <v>175</v>
      </c>
      <c r="L41" s="8">
        <v>0</v>
      </c>
      <c r="M41" s="6">
        <f t="shared" si="0"/>
        <v>0</v>
      </c>
    </row>
    <row r="42" spans="1:13" x14ac:dyDescent="0.2">
      <c r="A42">
        <v>5190</v>
      </c>
      <c r="B42">
        <v>11</v>
      </c>
      <c r="C42" t="s">
        <v>86</v>
      </c>
      <c r="E42">
        <v>112</v>
      </c>
      <c r="F42">
        <v>0</v>
      </c>
      <c r="H42">
        <v>41</v>
      </c>
      <c r="I42">
        <f>COUNTIF(B:B,"=41")</f>
        <v>0</v>
      </c>
      <c r="J42">
        <v>180</v>
      </c>
      <c r="K42" s="12">
        <v>180</v>
      </c>
      <c r="L42" s="8">
        <v>1</v>
      </c>
      <c r="M42" s="6">
        <f t="shared" si="0"/>
        <v>0.36496350364963503</v>
      </c>
    </row>
    <row r="43" spans="1:13" x14ac:dyDescent="0.2">
      <c r="A43">
        <v>5190</v>
      </c>
      <c r="B43">
        <v>11</v>
      </c>
      <c r="C43" t="s">
        <v>86</v>
      </c>
      <c r="E43">
        <v>136</v>
      </c>
      <c r="F43">
        <v>0</v>
      </c>
      <c r="H43">
        <v>42</v>
      </c>
      <c r="I43">
        <f>COUNTIF(B:B,"=42")</f>
        <v>0</v>
      </c>
      <c r="J43">
        <v>185</v>
      </c>
      <c r="K43" s="12">
        <v>185</v>
      </c>
      <c r="L43" s="8">
        <v>1</v>
      </c>
      <c r="M43" s="6">
        <f t="shared" si="0"/>
        <v>0.36496350364963503</v>
      </c>
    </row>
    <row r="44" spans="1:13" x14ac:dyDescent="0.2">
      <c r="A44">
        <v>5191</v>
      </c>
      <c r="B44">
        <v>12</v>
      </c>
      <c r="C44" t="s">
        <v>86</v>
      </c>
      <c r="E44">
        <v>141</v>
      </c>
      <c r="F44">
        <v>0</v>
      </c>
      <c r="H44">
        <v>43</v>
      </c>
      <c r="I44">
        <f>COUNTIF(B:B,"=43")</f>
        <v>0</v>
      </c>
      <c r="J44">
        <v>190</v>
      </c>
      <c r="K44" s="12">
        <v>190</v>
      </c>
      <c r="L44" s="8">
        <v>1</v>
      </c>
      <c r="M44" s="6">
        <f t="shared" si="0"/>
        <v>0.36496350364963503</v>
      </c>
    </row>
    <row r="45" spans="1:13" x14ac:dyDescent="0.2">
      <c r="A45">
        <v>5191</v>
      </c>
      <c r="B45">
        <v>12</v>
      </c>
      <c r="C45" t="s">
        <v>86</v>
      </c>
      <c r="E45">
        <v>99</v>
      </c>
      <c r="F45">
        <v>0</v>
      </c>
      <c r="H45">
        <v>44</v>
      </c>
      <c r="I45">
        <f>COUNTIF(B:B,"=44")</f>
        <v>0</v>
      </c>
      <c r="J45">
        <v>195</v>
      </c>
      <c r="K45" s="12">
        <v>195</v>
      </c>
      <c r="L45" s="8">
        <v>0</v>
      </c>
      <c r="M45" s="6">
        <f t="shared" si="0"/>
        <v>0</v>
      </c>
    </row>
    <row r="46" spans="1:13" x14ac:dyDescent="0.2">
      <c r="A46">
        <v>5192</v>
      </c>
      <c r="B46">
        <v>13</v>
      </c>
      <c r="C46" t="s">
        <v>86</v>
      </c>
      <c r="E46">
        <v>131</v>
      </c>
      <c r="F46">
        <v>0</v>
      </c>
      <c r="H46">
        <v>45</v>
      </c>
      <c r="I46">
        <f>COUNTIF(B:B,"=45")</f>
        <v>0</v>
      </c>
      <c r="J46">
        <v>200</v>
      </c>
      <c r="K46" s="12">
        <v>200</v>
      </c>
      <c r="L46" s="8">
        <v>0</v>
      </c>
      <c r="M46" s="6">
        <f t="shared" si="0"/>
        <v>0</v>
      </c>
    </row>
    <row r="47" spans="1:13" ht="13.5" thickBot="1" x14ac:dyDescent="0.25">
      <c r="A47">
        <v>5192</v>
      </c>
      <c r="B47">
        <v>13</v>
      </c>
      <c r="C47" t="s">
        <v>86</v>
      </c>
      <c r="E47">
        <v>128</v>
      </c>
      <c r="F47">
        <v>0</v>
      </c>
      <c r="H47">
        <v>46</v>
      </c>
      <c r="I47">
        <f>COUNTIF(B:B,"=46")</f>
        <v>0</v>
      </c>
      <c r="K47" s="9" t="s">
        <v>51</v>
      </c>
      <c r="L47" s="9">
        <v>0</v>
      </c>
    </row>
    <row r="48" spans="1:13" x14ac:dyDescent="0.2">
      <c r="A48">
        <v>5192</v>
      </c>
      <c r="B48">
        <v>13</v>
      </c>
      <c r="C48" t="s">
        <v>86</v>
      </c>
      <c r="E48">
        <v>101</v>
      </c>
      <c r="F48">
        <v>0</v>
      </c>
      <c r="H48">
        <v>47</v>
      </c>
      <c r="I48">
        <f>COUNTIF(B:B,"=47")</f>
        <v>0</v>
      </c>
      <c r="L48">
        <f>SUM(L21:L47)</f>
        <v>274</v>
      </c>
      <c r="M48" s="6">
        <f>SUM(M21:M47)</f>
        <v>99.999999999999986</v>
      </c>
    </row>
    <row r="49" spans="1:11" x14ac:dyDescent="0.2">
      <c r="A49">
        <v>5192</v>
      </c>
      <c r="B49">
        <v>13</v>
      </c>
      <c r="C49" t="s">
        <v>86</v>
      </c>
      <c r="E49">
        <v>124</v>
      </c>
      <c r="F49">
        <v>0</v>
      </c>
      <c r="H49">
        <v>48</v>
      </c>
      <c r="I49">
        <f>COUNTIF(B:B,"=48")</f>
        <v>0</v>
      </c>
    </row>
    <row r="50" spans="1:11" x14ac:dyDescent="0.2">
      <c r="A50">
        <v>5192</v>
      </c>
      <c r="B50">
        <v>13</v>
      </c>
      <c r="C50" t="s">
        <v>86</v>
      </c>
      <c r="E50">
        <v>105</v>
      </c>
      <c r="F50">
        <v>0</v>
      </c>
      <c r="H50">
        <v>49</v>
      </c>
      <c r="I50">
        <f>COUNTIF(B:B,"=49")</f>
        <v>0</v>
      </c>
    </row>
    <row r="51" spans="1:11" x14ac:dyDescent="0.2">
      <c r="A51">
        <v>5192</v>
      </c>
      <c r="B51">
        <v>13</v>
      </c>
      <c r="C51" t="s">
        <v>86</v>
      </c>
      <c r="E51">
        <v>107</v>
      </c>
      <c r="F51">
        <v>0</v>
      </c>
      <c r="H51">
        <v>50</v>
      </c>
      <c r="I51">
        <f>COUNTIF(B:B,"=50")</f>
        <v>0</v>
      </c>
    </row>
    <row r="52" spans="1:11" x14ac:dyDescent="0.2">
      <c r="A52">
        <v>5192</v>
      </c>
      <c r="B52">
        <v>13</v>
      </c>
      <c r="C52" t="s">
        <v>86</v>
      </c>
      <c r="E52">
        <v>110</v>
      </c>
      <c r="F52">
        <v>0</v>
      </c>
      <c r="H52">
        <v>51</v>
      </c>
      <c r="I52">
        <f>COUNTIF(B:B,"=51")</f>
        <v>0</v>
      </c>
      <c r="K52" t="s">
        <v>32</v>
      </c>
    </row>
    <row r="53" spans="1:11" x14ac:dyDescent="0.2">
      <c r="A53">
        <v>5192</v>
      </c>
      <c r="B53">
        <v>13</v>
      </c>
      <c r="C53" t="s">
        <v>86</v>
      </c>
      <c r="E53">
        <v>110</v>
      </c>
      <c r="F53">
        <v>0</v>
      </c>
      <c r="H53">
        <v>52</v>
      </c>
      <c r="I53">
        <f>COUNTIF(B:B,"=52")</f>
        <v>0</v>
      </c>
    </row>
    <row r="54" spans="1:11" x14ac:dyDescent="0.2">
      <c r="A54">
        <v>5192</v>
      </c>
      <c r="B54">
        <v>13</v>
      </c>
      <c r="C54" t="s">
        <v>86</v>
      </c>
      <c r="E54">
        <v>115</v>
      </c>
      <c r="F54">
        <v>0</v>
      </c>
      <c r="H54">
        <v>53</v>
      </c>
      <c r="I54">
        <f>COUNTIF(B:B,"=53")</f>
        <v>0</v>
      </c>
    </row>
    <row r="55" spans="1:11" x14ac:dyDescent="0.2">
      <c r="A55">
        <v>5192</v>
      </c>
      <c r="B55">
        <v>13</v>
      </c>
      <c r="C55" t="s">
        <v>86</v>
      </c>
      <c r="E55">
        <v>88</v>
      </c>
      <c r="F55">
        <v>0</v>
      </c>
      <c r="H55">
        <v>54</v>
      </c>
      <c r="I55">
        <f>COUNTIF(B:B,"=54")</f>
        <v>0</v>
      </c>
    </row>
    <row r="56" spans="1:11" x14ac:dyDescent="0.2">
      <c r="A56">
        <v>5192</v>
      </c>
      <c r="B56">
        <v>13</v>
      </c>
      <c r="C56" t="s">
        <v>86</v>
      </c>
      <c r="E56">
        <v>87</v>
      </c>
      <c r="F56">
        <v>0</v>
      </c>
      <c r="H56">
        <v>55</v>
      </c>
      <c r="I56">
        <f>COUNTIF(B:B,"=55")</f>
        <v>0</v>
      </c>
    </row>
    <row r="57" spans="1:11" x14ac:dyDescent="0.2">
      <c r="A57">
        <v>5192</v>
      </c>
      <c r="B57">
        <v>13</v>
      </c>
      <c r="C57" t="s">
        <v>86</v>
      </c>
      <c r="E57">
        <v>101</v>
      </c>
      <c r="F57">
        <v>0</v>
      </c>
      <c r="H57">
        <v>56</v>
      </c>
      <c r="I57">
        <f>COUNTIF(B:B,"=56")</f>
        <v>0</v>
      </c>
    </row>
    <row r="58" spans="1:11" x14ac:dyDescent="0.2">
      <c r="A58">
        <v>5192</v>
      </c>
      <c r="B58">
        <v>13</v>
      </c>
      <c r="C58" t="s">
        <v>86</v>
      </c>
      <c r="E58">
        <v>132</v>
      </c>
      <c r="F58">
        <v>0</v>
      </c>
      <c r="H58">
        <v>57</v>
      </c>
      <c r="I58">
        <f>COUNTIF(B:B,"=57")</f>
        <v>0</v>
      </c>
    </row>
    <row r="59" spans="1:11" x14ac:dyDescent="0.2">
      <c r="A59">
        <v>5192</v>
      </c>
      <c r="B59">
        <v>13</v>
      </c>
      <c r="C59" t="s">
        <v>86</v>
      </c>
      <c r="E59">
        <v>120</v>
      </c>
      <c r="F59">
        <v>0</v>
      </c>
      <c r="H59">
        <v>58</v>
      </c>
      <c r="I59">
        <f>COUNTIF(B:B,"=58")</f>
        <v>0</v>
      </c>
    </row>
    <row r="60" spans="1:11" x14ac:dyDescent="0.2">
      <c r="A60">
        <v>5192</v>
      </c>
      <c r="B60">
        <v>13</v>
      </c>
      <c r="C60" t="s">
        <v>86</v>
      </c>
      <c r="E60">
        <v>122</v>
      </c>
      <c r="F60">
        <v>0</v>
      </c>
      <c r="H60">
        <v>59</v>
      </c>
      <c r="I60">
        <f>COUNTIF(B:B,"=59")</f>
        <v>0</v>
      </c>
    </row>
    <row r="61" spans="1:11" x14ac:dyDescent="0.2">
      <c r="A61">
        <v>5193</v>
      </c>
      <c r="B61">
        <v>14</v>
      </c>
      <c r="C61" t="s">
        <v>86</v>
      </c>
      <c r="E61">
        <v>122</v>
      </c>
      <c r="F61">
        <v>0</v>
      </c>
      <c r="H61">
        <v>60</v>
      </c>
      <c r="I61">
        <f>COUNTIF(B:B,"=60")</f>
        <v>0</v>
      </c>
    </row>
    <row r="62" spans="1:11" x14ac:dyDescent="0.2">
      <c r="A62">
        <v>5193</v>
      </c>
      <c r="B62">
        <v>14</v>
      </c>
      <c r="C62" t="s">
        <v>86</v>
      </c>
      <c r="E62">
        <v>103</v>
      </c>
      <c r="F62">
        <v>0</v>
      </c>
      <c r="H62">
        <v>61</v>
      </c>
      <c r="I62">
        <f>COUNTIF(B:B,"=61")</f>
        <v>0</v>
      </c>
    </row>
    <row r="63" spans="1:11" x14ac:dyDescent="0.2">
      <c r="A63">
        <v>5193</v>
      </c>
      <c r="B63">
        <v>14</v>
      </c>
      <c r="C63" t="s">
        <v>86</v>
      </c>
      <c r="E63">
        <v>112</v>
      </c>
      <c r="F63">
        <v>0</v>
      </c>
      <c r="H63">
        <v>62</v>
      </c>
      <c r="I63">
        <f>COUNTIF(B:B,"=62")</f>
        <v>0</v>
      </c>
    </row>
    <row r="64" spans="1:11" x14ac:dyDescent="0.2">
      <c r="A64">
        <v>5193</v>
      </c>
      <c r="B64">
        <v>14</v>
      </c>
      <c r="C64" t="s">
        <v>86</v>
      </c>
      <c r="E64">
        <v>93</v>
      </c>
      <c r="F64">
        <v>0</v>
      </c>
      <c r="H64">
        <v>63</v>
      </c>
      <c r="I64">
        <f>COUNTIF(B:B,"=63")</f>
        <v>0</v>
      </c>
    </row>
    <row r="65" spans="1:9" x14ac:dyDescent="0.2">
      <c r="A65">
        <v>5193</v>
      </c>
      <c r="B65">
        <v>14</v>
      </c>
      <c r="C65" t="s">
        <v>86</v>
      </c>
      <c r="E65">
        <v>110</v>
      </c>
      <c r="F65">
        <v>0</v>
      </c>
      <c r="H65">
        <v>64</v>
      </c>
      <c r="I65">
        <f>COUNTIF(B:B,"=64")</f>
        <v>0</v>
      </c>
    </row>
    <row r="66" spans="1:9" x14ac:dyDescent="0.2">
      <c r="A66">
        <v>5193</v>
      </c>
      <c r="B66">
        <v>14</v>
      </c>
      <c r="C66" t="s">
        <v>86</v>
      </c>
      <c r="E66">
        <v>121</v>
      </c>
      <c r="F66">
        <v>0</v>
      </c>
      <c r="H66">
        <v>65</v>
      </c>
      <c r="I66">
        <f>COUNTIF(B:B,"=65")</f>
        <v>0</v>
      </c>
    </row>
    <row r="67" spans="1:9" x14ac:dyDescent="0.2">
      <c r="A67">
        <v>5193</v>
      </c>
      <c r="B67">
        <v>14</v>
      </c>
      <c r="C67" t="s">
        <v>86</v>
      </c>
      <c r="E67">
        <v>114</v>
      </c>
      <c r="F67">
        <v>0</v>
      </c>
      <c r="H67">
        <v>66</v>
      </c>
      <c r="I67">
        <f>COUNTIF(B:B,"=66")</f>
        <v>0</v>
      </c>
    </row>
    <row r="68" spans="1:9" x14ac:dyDescent="0.2">
      <c r="A68">
        <v>5193</v>
      </c>
      <c r="B68">
        <v>14</v>
      </c>
      <c r="C68" t="s">
        <v>86</v>
      </c>
      <c r="E68">
        <v>112</v>
      </c>
      <c r="F68">
        <v>0</v>
      </c>
      <c r="H68">
        <v>67</v>
      </c>
      <c r="I68">
        <f>COUNTIF(B:B,"=67")</f>
        <v>0</v>
      </c>
    </row>
    <row r="69" spans="1:9" x14ac:dyDescent="0.2">
      <c r="A69">
        <v>5193</v>
      </c>
      <c r="B69">
        <v>14</v>
      </c>
      <c r="C69" t="s">
        <v>86</v>
      </c>
      <c r="E69">
        <v>98</v>
      </c>
      <c r="F69">
        <v>0</v>
      </c>
      <c r="H69">
        <v>68</v>
      </c>
      <c r="I69">
        <f>COUNTIF(B:B,"=68")</f>
        <v>0</v>
      </c>
    </row>
    <row r="70" spans="1:9" x14ac:dyDescent="0.2">
      <c r="A70">
        <v>5193</v>
      </c>
      <c r="B70">
        <v>14</v>
      </c>
      <c r="C70" t="s">
        <v>86</v>
      </c>
      <c r="E70">
        <v>113</v>
      </c>
      <c r="F70">
        <v>0</v>
      </c>
      <c r="H70">
        <v>69</v>
      </c>
      <c r="I70">
        <f>COUNTIF(B:B,"=69")</f>
        <v>0</v>
      </c>
    </row>
    <row r="71" spans="1:9" x14ac:dyDescent="0.2">
      <c r="A71">
        <v>5193</v>
      </c>
      <c r="B71">
        <v>14</v>
      </c>
      <c r="C71" t="s">
        <v>86</v>
      </c>
      <c r="E71">
        <v>110</v>
      </c>
      <c r="F71">
        <v>0</v>
      </c>
      <c r="H71">
        <v>70</v>
      </c>
      <c r="I71">
        <f>COUNTIF(B:B,"=70")</f>
        <v>0</v>
      </c>
    </row>
    <row r="72" spans="1:9" x14ac:dyDescent="0.2">
      <c r="A72">
        <v>5193</v>
      </c>
      <c r="B72">
        <v>14</v>
      </c>
      <c r="C72" t="s">
        <v>86</v>
      </c>
      <c r="E72">
        <v>115</v>
      </c>
      <c r="F72">
        <v>0</v>
      </c>
      <c r="H72">
        <v>71</v>
      </c>
      <c r="I72">
        <f>COUNTIF(B:B,"=71")</f>
        <v>0</v>
      </c>
    </row>
    <row r="73" spans="1:9" x14ac:dyDescent="0.2">
      <c r="A73">
        <v>5193</v>
      </c>
      <c r="B73">
        <v>14</v>
      </c>
      <c r="C73" t="s">
        <v>86</v>
      </c>
      <c r="E73">
        <v>133</v>
      </c>
      <c r="F73">
        <v>0</v>
      </c>
      <c r="H73">
        <v>72</v>
      </c>
      <c r="I73">
        <f>COUNTIF(B:B,"=72")</f>
        <v>0</v>
      </c>
    </row>
    <row r="74" spans="1:9" x14ac:dyDescent="0.2">
      <c r="A74">
        <v>5193</v>
      </c>
      <c r="B74">
        <v>14</v>
      </c>
      <c r="C74" t="s">
        <v>86</v>
      </c>
      <c r="E74">
        <v>137</v>
      </c>
      <c r="F74">
        <v>0</v>
      </c>
      <c r="H74">
        <v>73</v>
      </c>
      <c r="I74">
        <f>COUNTIF(B:B,"=73")</f>
        <v>0</v>
      </c>
    </row>
    <row r="75" spans="1:9" x14ac:dyDescent="0.2">
      <c r="A75">
        <v>5193</v>
      </c>
      <c r="B75">
        <v>14</v>
      </c>
      <c r="C75" t="s">
        <v>86</v>
      </c>
      <c r="E75">
        <v>126</v>
      </c>
      <c r="F75">
        <v>0</v>
      </c>
      <c r="H75">
        <v>74</v>
      </c>
      <c r="I75">
        <f>COUNTIF(B:B,"=74")</f>
        <v>0</v>
      </c>
    </row>
    <row r="76" spans="1:9" x14ac:dyDescent="0.2">
      <c r="A76">
        <v>5193</v>
      </c>
      <c r="B76">
        <v>14</v>
      </c>
      <c r="C76" t="s">
        <v>86</v>
      </c>
      <c r="E76">
        <v>140</v>
      </c>
      <c r="F76">
        <v>0</v>
      </c>
      <c r="H76">
        <v>75</v>
      </c>
      <c r="I76">
        <f>COUNTIF(B:B,"=75")</f>
        <v>0</v>
      </c>
    </row>
    <row r="77" spans="1:9" x14ac:dyDescent="0.2">
      <c r="A77">
        <v>5193</v>
      </c>
      <c r="B77">
        <v>14</v>
      </c>
      <c r="C77" t="s">
        <v>86</v>
      </c>
      <c r="E77">
        <v>128</v>
      </c>
      <c r="F77">
        <v>0</v>
      </c>
      <c r="H77">
        <v>76</v>
      </c>
      <c r="I77">
        <f>COUNTIF(B:B,"=76")</f>
        <v>0</v>
      </c>
    </row>
    <row r="78" spans="1:9" x14ac:dyDescent="0.2">
      <c r="A78">
        <v>5193</v>
      </c>
      <c r="B78">
        <v>14</v>
      </c>
      <c r="C78" t="s">
        <v>86</v>
      </c>
      <c r="E78">
        <v>147</v>
      </c>
      <c r="F78">
        <v>0</v>
      </c>
      <c r="H78">
        <v>77</v>
      </c>
      <c r="I78">
        <f>COUNTIF(B:B,"=77")</f>
        <v>0</v>
      </c>
    </row>
    <row r="79" spans="1:9" x14ac:dyDescent="0.2">
      <c r="A79">
        <v>5193</v>
      </c>
      <c r="B79">
        <v>14</v>
      </c>
      <c r="C79" t="s">
        <v>86</v>
      </c>
      <c r="E79">
        <v>134</v>
      </c>
      <c r="F79">
        <v>0</v>
      </c>
      <c r="H79">
        <v>78</v>
      </c>
      <c r="I79">
        <f>COUNTIF(B:B,"=78")</f>
        <v>0</v>
      </c>
    </row>
    <row r="80" spans="1:9" x14ac:dyDescent="0.2">
      <c r="A80">
        <v>5193</v>
      </c>
      <c r="B80">
        <v>14</v>
      </c>
      <c r="C80" t="s">
        <v>86</v>
      </c>
      <c r="E80">
        <v>136</v>
      </c>
      <c r="F80">
        <v>0</v>
      </c>
      <c r="H80">
        <v>79</v>
      </c>
      <c r="I80">
        <f>COUNTIF(B:B,"=79")</f>
        <v>0</v>
      </c>
    </row>
    <row r="81" spans="1:9" x14ac:dyDescent="0.2">
      <c r="A81">
        <v>5193</v>
      </c>
      <c r="B81">
        <v>14</v>
      </c>
      <c r="C81" t="s">
        <v>86</v>
      </c>
      <c r="E81">
        <v>112</v>
      </c>
      <c r="F81">
        <v>0</v>
      </c>
      <c r="H81">
        <v>80</v>
      </c>
      <c r="I81">
        <f>COUNTIF(B:B,"=80")</f>
        <v>0</v>
      </c>
    </row>
    <row r="82" spans="1:9" x14ac:dyDescent="0.2">
      <c r="A82">
        <v>5193</v>
      </c>
      <c r="B82">
        <v>14</v>
      </c>
      <c r="C82" t="s">
        <v>86</v>
      </c>
      <c r="E82">
        <v>125</v>
      </c>
      <c r="F82">
        <v>0</v>
      </c>
      <c r="H82">
        <v>81</v>
      </c>
      <c r="I82">
        <f>COUNTIF(B:B,"=81")</f>
        <v>0</v>
      </c>
    </row>
    <row r="83" spans="1:9" x14ac:dyDescent="0.2">
      <c r="A83">
        <v>5194</v>
      </c>
      <c r="B83">
        <v>15</v>
      </c>
      <c r="C83" t="s">
        <v>86</v>
      </c>
      <c r="E83">
        <v>112</v>
      </c>
      <c r="F83">
        <v>0</v>
      </c>
      <c r="H83">
        <v>82</v>
      </c>
      <c r="I83">
        <f>COUNTIF(B:B,"=82")</f>
        <v>0</v>
      </c>
    </row>
    <row r="84" spans="1:9" x14ac:dyDescent="0.2">
      <c r="A84">
        <v>5194</v>
      </c>
      <c r="B84">
        <v>15</v>
      </c>
      <c r="C84" t="s">
        <v>86</v>
      </c>
      <c r="E84">
        <v>119</v>
      </c>
      <c r="F84">
        <v>0</v>
      </c>
      <c r="H84">
        <v>83</v>
      </c>
      <c r="I84">
        <f>COUNTIF(B:B,"=83")</f>
        <v>0</v>
      </c>
    </row>
    <row r="85" spans="1:9" x14ac:dyDescent="0.2">
      <c r="A85">
        <v>5194</v>
      </c>
      <c r="B85">
        <v>15</v>
      </c>
      <c r="C85" t="s">
        <v>86</v>
      </c>
      <c r="E85">
        <v>125</v>
      </c>
      <c r="F85">
        <v>0</v>
      </c>
      <c r="H85">
        <v>84</v>
      </c>
      <c r="I85">
        <f>COUNTIF(B:B,"=84")</f>
        <v>0</v>
      </c>
    </row>
    <row r="86" spans="1:9" x14ac:dyDescent="0.2">
      <c r="A86">
        <v>5194</v>
      </c>
      <c r="B86">
        <v>15</v>
      </c>
      <c r="C86" t="s">
        <v>86</v>
      </c>
      <c r="E86">
        <v>99</v>
      </c>
      <c r="F86">
        <v>0</v>
      </c>
      <c r="H86">
        <v>85</v>
      </c>
      <c r="I86">
        <f>COUNTIF(B:B,"=85")</f>
        <v>0</v>
      </c>
    </row>
    <row r="87" spans="1:9" x14ac:dyDescent="0.2">
      <c r="A87">
        <v>5195</v>
      </c>
      <c r="B87">
        <v>16</v>
      </c>
      <c r="C87" t="s">
        <v>86</v>
      </c>
      <c r="E87">
        <v>121</v>
      </c>
      <c r="F87">
        <v>0</v>
      </c>
      <c r="H87">
        <v>86</v>
      </c>
      <c r="I87">
        <f>COUNTIF(B:B,"=86")</f>
        <v>0</v>
      </c>
    </row>
    <row r="88" spans="1:9" x14ac:dyDescent="0.2">
      <c r="A88">
        <v>5195</v>
      </c>
      <c r="B88">
        <v>16</v>
      </c>
      <c r="C88" t="s">
        <v>86</v>
      </c>
      <c r="E88">
        <v>108</v>
      </c>
      <c r="F88">
        <v>0</v>
      </c>
      <c r="H88">
        <v>87</v>
      </c>
      <c r="I88">
        <f>COUNTIF(B:B,"=87")</f>
        <v>0</v>
      </c>
    </row>
    <row r="89" spans="1:9" x14ac:dyDescent="0.2">
      <c r="A89">
        <v>5195</v>
      </c>
      <c r="B89">
        <v>16</v>
      </c>
      <c r="C89" t="s">
        <v>86</v>
      </c>
      <c r="E89">
        <v>95</v>
      </c>
      <c r="F89">
        <v>0</v>
      </c>
      <c r="H89">
        <v>88</v>
      </c>
      <c r="I89">
        <f>COUNTIF(B:B,"=88")</f>
        <v>0</v>
      </c>
    </row>
    <row r="90" spans="1:9" x14ac:dyDescent="0.2">
      <c r="A90">
        <v>5195</v>
      </c>
      <c r="B90">
        <v>16</v>
      </c>
      <c r="C90" t="s">
        <v>86</v>
      </c>
      <c r="E90">
        <v>111</v>
      </c>
      <c r="F90">
        <v>0</v>
      </c>
      <c r="H90">
        <v>89</v>
      </c>
      <c r="I90">
        <f>COUNTIF(B:B,"=89")</f>
        <v>0</v>
      </c>
    </row>
    <row r="91" spans="1:9" x14ac:dyDescent="0.2">
      <c r="A91">
        <v>5195</v>
      </c>
      <c r="B91">
        <v>16</v>
      </c>
      <c r="C91" t="s">
        <v>86</v>
      </c>
      <c r="E91">
        <v>88</v>
      </c>
      <c r="F91">
        <v>0</v>
      </c>
      <c r="H91">
        <v>90</v>
      </c>
      <c r="I91">
        <f>COUNTIF(B:B,"=90")</f>
        <v>0</v>
      </c>
    </row>
    <row r="92" spans="1:9" x14ac:dyDescent="0.2">
      <c r="A92">
        <v>5195</v>
      </c>
      <c r="B92">
        <v>16</v>
      </c>
      <c r="C92" t="s">
        <v>86</v>
      </c>
      <c r="E92">
        <v>110</v>
      </c>
      <c r="F92">
        <v>0</v>
      </c>
      <c r="H92">
        <v>91</v>
      </c>
      <c r="I92">
        <f>COUNTIF(B:B,"=91")</f>
        <v>0</v>
      </c>
    </row>
    <row r="93" spans="1:9" x14ac:dyDescent="0.2">
      <c r="A93">
        <v>5195</v>
      </c>
      <c r="B93">
        <v>16</v>
      </c>
      <c r="C93" t="s">
        <v>86</v>
      </c>
      <c r="E93">
        <v>110</v>
      </c>
      <c r="F93">
        <v>0</v>
      </c>
      <c r="H93">
        <v>92</v>
      </c>
      <c r="I93">
        <f>COUNTIF(B:B,"=92")</f>
        <v>0</v>
      </c>
    </row>
    <row r="94" spans="1:9" x14ac:dyDescent="0.2">
      <c r="A94">
        <v>5195</v>
      </c>
      <c r="B94">
        <v>16</v>
      </c>
      <c r="C94" t="s">
        <v>86</v>
      </c>
      <c r="E94">
        <v>100</v>
      </c>
      <c r="F94">
        <v>0</v>
      </c>
      <c r="H94">
        <v>93</v>
      </c>
      <c r="I94">
        <f>COUNTIF(B:B,"=93")</f>
        <v>0</v>
      </c>
    </row>
    <row r="95" spans="1:9" x14ac:dyDescent="0.2">
      <c r="A95">
        <v>5196</v>
      </c>
      <c r="B95">
        <v>17</v>
      </c>
      <c r="C95" t="s">
        <v>86</v>
      </c>
      <c r="E95">
        <v>139</v>
      </c>
      <c r="F95">
        <v>0</v>
      </c>
      <c r="H95">
        <v>94</v>
      </c>
      <c r="I95">
        <f>COUNTIF(B:B,"=94")</f>
        <v>0</v>
      </c>
    </row>
    <row r="96" spans="1:9" x14ac:dyDescent="0.2">
      <c r="A96">
        <v>5197</v>
      </c>
      <c r="B96">
        <v>18</v>
      </c>
      <c r="C96" t="s">
        <v>86</v>
      </c>
      <c r="E96">
        <v>139</v>
      </c>
      <c r="F96">
        <v>0</v>
      </c>
      <c r="H96">
        <v>95</v>
      </c>
      <c r="I96">
        <f>COUNTIF(B:B,"=95")</f>
        <v>0</v>
      </c>
    </row>
    <row r="97" spans="1:9" x14ac:dyDescent="0.2">
      <c r="A97">
        <v>5198</v>
      </c>
      <c r="B97">
        <v>19</v>
      </c>
      <c r="C97" t="s">
        <v>86</v>
      </c>
      <c r="E97">
        <v>102</v>
      </c>
      <c r="F97">
        <v>0</v>
      </c>
      <c r="H97">
        <v>96</v>
      </c>
      <c r="I97">
        <f>COUNTIF(B:B,"=96")</f>
        <v>0</v>
      </c>
    </row>
    <row r="98" spans="1:9" x14ac:dyDescent="0.2">
      <c r="A98">
        <v>5198</v>
      </c>
      <c r="B98">
        <v>19</v>
      </c>
      <c r="C98" t="s">
        <v>86</v>
      </c>
      <c r="E98">
        <v>110</v>
      </c>
      <c r="F98">
        <v>0</v>
      </c>
    </row>
    <row r="99" spans="1:9" x14ac:dyDescent="0.2">
      <c r="A99">
        <v>5199</v>
      </c>
      <c r="B99">
        <v>20</v>
      </c>
      <c r="C99" t="s">
        <v>86</v>
      </c>
      <c r="E99">
        <v>122</v>
      </c>
      <c r="F99">
        <v>0</v>
      </c>
    </row>
    <row r="100" spans="1:9" x14ac:dyDescent="0.2">
      <c r="A100">
        <v>5200</v>
      </c>
      <c r="B100">
        <v>21</v>
      </c>
      <c r="C100" t="s">
        <v>86</v>
      </c>
      <c r="E100">
        <v>136</v>
      </c>
      <c r="F100">
        <v>0</v>
      </c>
    </row>
    <row r="101" spans="1:9" x14ac:dyDescent="0.2">
      <c r="A101">
        <v>5200</v>
      </c>
      <c r="B101">
        <v>21</v>
      </c>
      <c r="C101" t="s">
        <v>86</v>
      </c>
      <c r="E101">
        <v>149</v>
      </c>
      <c r="F101">
        <v>0</v>
      </c>
    </row>
    <row r="102" spans="1:9" x14ac:dyDescent="0.2">
      <c r="A102">
        <v>5201</v>
      </c>
      <c r="B102">
        <v>22</v>
      </c>
      <c r="C102" t="s">
        <v>86</v>
      </c>
      <c r="E102">
        <v>160</v>
      </c>
      <c r="F102">
        <v>0</v>
      </c>
    </row>
    <row r="103" spans="1:9" x14ac:dyDescent="0.2">
      <c r="A103">
        <v>5201</v>
      </c>
      <c r="B103">
        <v>22</v>
      </c>
      <c r="C103" t="s">
        <v>86</v>
      </c>
      <c r="E103">
        <v>106</v>
      </c>
      <c r="F103">
        <v>0</v>
      </c>
    </row>
    <row r="104" spans="1:9" x14ac:dyDescent="0.2">
      <c r="A104">
        <v>5201</v>
      </c>
      <c r="B104">
        <v>22</v>
      </c>
      <c r="C104" t="s">
        <v>86</v>
      </c>
      <c r="E104">
        <v>112</v>
      </c>
      <c r="F104">
        <v>0</v>
      </c>
    </row>
    <row r="105" spans="1:9" x14ac:dyDescent="0.2">
      <c r="A105">
        <v>5201</v>
      </c>
      <c r="B105">
        <v>22</v>
      </c>
      <c r="C105" t="s">
        <v>86</v>
      </c>
      <c r="E105">
        <v>102</v>
      </c>
      <c r="F105">
        <v>0</v>
      </c>
    </row>
    <row r="106" spans="1:9" x14ac:dyDescent="0.2">
      <c r="A106">
        <v>5201</v>
      </c>
      <c r="B106">
        <v>22</v>
      </c>
      <c r="C106" t="s">
        <v>86</v>
      </c>
      <c r="E106">
        <v>109</v>
      </c>
      <c r="F106">
        <v>0</v>
      </c>
    </row>
    <row r="107" spans="1:9" x14ac:dyDescent="0.2">
      <c r="A107">
        <v>5201</v>
      </c>
      <c r="B107">
        <v>22</v>
      </c>
      <c r="C107" t="s">
        <v>86</v>
      </c>
      <c r="E107">
        <v>107</v>
      </c>
      <c r="F107">
        <v>0</v>
      </c>
    </row>
    <row r="108" spans="1:9" x14ac:dyDescent="0.2">
      <c r="A108">
        <v>5201</v>
      </c>
      <c r="B108">
        <v>22</v>
      </c>
      <c r="C108" t="s">
        <v>86</v>
      </c>
      <c r="E108">
        <v>110</v>
      </c>
      <c r="F108">
        <v>0</v>
      </c>
    </row>
    <row r="109" spans="1:9" x14ac:dyDescent="0.2">
      <c r="A109">
        <v>5201</v>
      </c>
      <c r="B109">
        <v>22</v>
      </c>
      <c r="C109" t="s">
        <v>86</v>
      </c>
      <c r="E109">
        <v>111</v>
      </c>
      <c r="F109">
        <v>0</v>
      </c>
    </row>
    <row r="110" spans="1:9" x14ac:dyDescent="0.2">
      <c r="A110">
        <v>5202</v>
      </c>
      <c r="B110">
        <v>23</v>
      </c>
      <c r="C110" t="s">
        <v>86</v>
      </c>
      <c r="E110">
        <v>139</v>
      </c>
      <c r="F110">
        <v>0</v>
      </c>
    </row>
    <row r="111" spans="1:9" x14ac:dyDescent="0.2">
      <c r="A111">
        <v>5202</v>
      </c>
      <c r="B111">
        <v>23</v>
      </c>
      <c r="C111" t="s">
        <v>86</v>
      </c>
      <c r="E111">
        <v>146</v>
      </c>
      <c r="F111">
        <v>0</v>
      </c>
    </row>
    <row r="112" spans="1:9" x14ac:dyDescent="0.2">
      <c r="A112">
        <v>5202</v>
      </c>
      <c r="B112">
        <v>23</v>
      </c>
      <c r="C112" t="s">
        <v>86</v>
      </c>
      <c r="E112">
        <v>128</v>
      </c>
      <c r="F112">
        <v>0</v>
      </c>
    </row>
    <row r="113" spans="1:6" x14ac:dyDescent="0.2">
      <c r="A113">
        <v>5202</v>
      </c>
      <c r="B113">
        <v>23</v>
      </c>
      <c r="C113" t="s">
        <v>86</v>
      </c>
      <c r="E113">
        <v>152</v>
      </c>
      <c r="F113">
        <v>0</v>
      </c>
    </row>
    <row r="114" spans="1:6" x14ac:dyDescent="0.2">
      <c r="A114">
        <v>5202</v>
      </c>
      <c r="B114">
        <v>23</v>
      </c>
      <c r="C114" t="s">
        <v>86</v>
      </c>
      <c r="E114">
        <v>130</v>
      </c>
      <c r="F114">
        <v>0</v>
      </c>
    </row>
    <row r="115" spans="1:6" x14ac:dyDescent="0.2">
      <c r="A115">
        <v>5202</v>
      </c>
      <c r="B115">
        <v>23</v>
      </c>
      <c r="C115" t="s">
        <v>86</v>
      </c>
      <c r="E115">
        <v>103</v>
      </c>
      <c r="F115">
        <v>0</v>
      </c>
    </row>
    <row r="116" spans="1:6" x14ac:dyDescent="0.2">
      <c r="A116">
        <v>5202</v>
      </c>
      <c r="B116">
        <v>23</v>
      </c>
      <c r="C116" t="s">
        <v>86</v>
      </c>
      <c r="E116">
        <v>100</v>
      </c>
      <c r="F116">
        <v>0</v>
      </c>
    </row>
    <row r="117" spans="1:6" x14ac:dyDescent="0.2">
      <c r="A117">
        <v>5202</v>
      </c>
      <c r="B117">
        <v>23</v>
      </c>
      <c r="C117" t="s">
        <v>86</v>
      </c>
      <c r="E117">
        <v>99</v>
      </c>
      <c r="F117">
        <v>0</v>
      </c>
    </row>
    <row r="118" spans="1:6" x14ac:dyDescent="0.2">
      <c r="A118">
        <v>5202</v>
      </c>
      <c r="B118">
        <v>23</v>
      </c>
      <c r="C118" t="s">
        <v>86</v>
      </c>
      <c r="E118">
        <v>101</v>
      </c>
      <c r="F118">
        <v>0</v>
      </c>
    </row>
    <row r="119" spans="1:6" x14ac:dyDescent="0.2">
      <c r="A119">
        <v>5203</v>
      </c>
      <c r="B119">
        <v>24</v>
      </c>
      <c r="C119" t="s">
        <v>86</v>
      </c>
      <c r="E119">
        <v>118</v>
      </c>
      <c r="F119">
        <v>0</v>
      </c>
    </row>
    <row r="120" spans="1:6" x14ac:dyDescent="0.2">
      <c r="A120">
        <v>5203</v>
      </c>
      <c r="B120">
        <v>24</v>
      </c>
      <c r="C120" t="s">
        <v>86</v>
      </c>
      <c r="E120">
        <v>100</v>
      </c>
      <c r="F120">
        <v>0</v>
      </c>
    </row>
    <row r="121" spans="1:6" x14ac:dyDescent="0.2">
      <c r="A121">
        <v>5203</v>
      </c>
      <c r="B121">
        <v>24</v>
      </c>
      <c r="C121" t="s">
        <v>86</v>
      </c>
      <c r="E121">
        <v>116</v>
      </c>
      <c r="F121">
        <v>0</v>
      </c>
    </row>
    <row r="122" spans="1:6" x14ac:dyDescent="0.2">
      <c r="A122">
        <v>5203</v>
      </c>
      <c r="B122">
        <v>24</v>
      </c>
      <c r="C122" t="s">
        <v>86</v>
      </c>
      <c r="E122">
        <v>117</v>
      </c>
      <c r="F122">
        <v>0</v>
      </c>
    </row>
    <row r="123" spans="1:6" x14ac:dyDescent="0.2">
      <c r="A123">
        <v>5203</v>
      </c>
      <c r="B123">
        <v>24</v>
      </c>
      <c r="C123" t="s">
        <v>86</v>
      </c>
      <c r="E123">
        <v>115</v>
      </c>
      <c r="F123">
        <v>0</v>
      </c>
    </row>
    <row r="124" spans="1:6" x14ac:dyDescent="0.2">
      <c r="A124">
        <v>5203</v>
      </c>
      <c r="B124">
        <v>24</v>
      </c>
      <c r="C124" t="s">
        <v>86</v>
      </c>
      <c r="E124">
        <v>108</v>
      </c>
      <c r="F124">
        <v>0</v>
      </c>
    </row>
    <row r="125" spans="1:6" x14ac:dyDescent="0.2">
      <c r="A125">
        <v>5203</v>
      </c>
      <c r="B125">
        <v>24</v>
      </c>
      <c r="C125" t="s">
        <v>86</v>
      </c>
      <c r="E125">
        <v>100</v>
      </c>
      <c r="F125">
        <v>0</v>
      </c>
    </row>
    <row r="126" spans="1:6" x14ac:dyDescent="0.2">
      <c r="A126">
        <v>5203</v>
      </c>
      <c r="B126">
        <v>24</v>
      </c>
      <c r="C126" t="s">
        <v>86</v>
      </c>
      <c r="E126">
        <v>150</v>
      </c>
      <c r="F126">
        <v>0</v>
      </c>
    </row>
    <row r="127" spans="1:6" x14ac:dyDescent="0.2">
      <c r="A127">
        <v>5203</v>
      </c>
      <c r="B127">
        <v>24</v>
      </c>
      <c r="C127" t="s">
        <v>86</v>
      </c>
      <c r="E127">
        <v>142</v>
      </c>
      <c r="F127">
        <v>0</v>
      </c>
    </row>
    <row r="128" spans="1:6" x14ac:dyDescent="0.2">
      <c r="A128">
        <v>5203</v>
      </c>
      <c r="B128">
        <v>24</v>
      </c>
      <c r="C128" t="s">
        <v>86</v>
      </c>
      <c r="E128">
        <v>140</v>
      </c>
      <c r="F128">
        <v>0</v>
      </c>
    </row>
    <row r="129" spans="1:6" x14ac:dyDescent="0.2">
      <c r="A129">
        <v>5203</v>
      </c>
      <c r="B129">
        <v>24</v>
      </c>
      <c r="C129" t="s">
        <v>86</v>
      </c>
      <c r="E129">
        <v>132</v>
      </c>
      <c r="F129">
        <v>0</v>
      </c>
    </row>
    <row r="130" spans="1:6" x14ac:dyDescent="0.2">
      <c r="A130">
        <v>5203</v>
      </c>
      <c r="B130">
        <v>24</v>
      </c>
      <c r="C130" t="s">
        <v>86</v>
      </c>
      <c r="E130">
        <v>137</v>
      </c>
      <c r="F130">
        <v>0</v>
      </c>
    </row>
    <row r="131" spans="1:6" x14ac:dyDescent="0.2">
      <c r="A131">
        <v>5203</v>
      </c>
      <c r="B131">
        <v>24</v>
      </c>
      <c r="C131" t="s">
        <v>86</v>
      </c>
      <c r="E131">
        <v>134</v>
      </c>
      <c r="F131">
        <v>0</v>
      </c>
    </row>
    <row r="132" spans="1:6" x14ac:dyDescent="0.2">
      <c r="A132">
        <v>5203</v>
      </c>
      <c r="B132">
        <v>24</v>
      </c>
      <c r="C132" t="s">
        <v>86</v>
      </c>
      <c r="E132">
        <v>136</v>
      </c>
      <c r="F132">
        <v>0</v>
      </c>
    </row>
    <row r="133" spans="1:6" x14ac:dyDescent="0.2">
      <c r="A133">
        <v>5203</v>
      </c>
      <c r="B133">
        <v>24</v>
      </c>
      <c r="C133" t="s">
        <v>86</v>
      </c>
      <c r="E133">
        <v>131</v>
      </c>
      <c r="F133">
        <v>0</v>
      </c>
    </row>
    <row r="134" spans="1:6" x14ac:dyDescent="0.2">
      <c r="A134">
        <v>5203</v>
      </c>
      <c r="B134">
        <v>24</v>
      </c>
      <c r="C134" t="s">
        <v>86</v>
      </c>
      <c r="E134">
        <v>149</v>
      </c>
      <c r="F134">
        <v>0</v>
      </c>
    </row>
    <row r="135" spans="1:6" x14ac:dyDescent="0.2">
      <c r="A135">
        <v>5203</v>
      </c>
      <c r="B135">
        <v>24</v>
      </c>
      <c r="C135" t="s">
        <v>86</v>
      </c>
      <c r="E135">
        <v>128</v>
      </c>
      <c r="F135">
        <v>0</v>
      </c>
    </row>
    <row r="136" spans="1:6" x14ac:dyDescent="0.2">
      <c r="A136">
        <v>5203</v>
      </c>
      <c r="B136">
        <v>24</v>
      </c>
      <c r="C136" t="s">
        <v>86</v>
      </c>
      <c r="E136">
        <v>135</v>
      </c>
      <c r="F136">
        <v>0</v>
      </c>
    </row>
    <row r="137" spans="1:6" x14ac:dyDescent="0.2">
      <c r="A137">
        <v>5203</v>
      </c>
      <c r="B137">
        <v>24</v>
      </c>
      <c r="C137" t="s">
        <v>86</v>
      </c>
      <c r="E137">
        <v>136</v>
      </c>
      <c r="F137">
        <v>0</v>
      </c>
    </row>
    <row r="138" spans="1:6" x14ac:dyDescent="0.2">
      <c r="A138">
        <v>5203</v>
      </c>
      <c r="B138">
        <v>24</v>
      </c>
      <c r="C138" t="s">
        <v>86</v>
      </c>
      <c r="E138">
        <v>130</v>
      </c>
      <c r="F138">
        <v>0</v>
      </c>
    </row>
    <row r="139" spans="1:6" x14ac:dyDescent="0.2">
      <c r="A139">
        <v>5203</v>
      </c>
      <c r="B139">
        <v>24</v>
      </c>
      <c r="C139" t="s">
        <v>86</v>
      </c>
      <c r="E139">
        <v>130</v>
      </c>
      <c r="F139">
        <v>0</v>
      </c>
    </row>
    <row r="140" spans="1:6" x14ac:dyDescent="0.2">
      <c r="A140">
        <v>5204</v>
      </c>
      <c r="B140">
        <v>25</v>
      </c>
      <c r="C140" t="s">
        <v>86</v>
      </c>
      <c r="E140">
        <v>140</v>
      </c>
      <c r="F140">
        <v>0</v>
      </c>
    </row>
    <row r="141" spans="1:6" x14ac:dyDescent="0.2">
      <c r="A141">
        <v>5204</v>
      </c>
      <c r="B141">
        <v>25</v>
      </c>
      <c r="C141" t="s">
        <v>86</v>
      </c>
      <c r="E141">
        <v>128</v>
      </c>
      <c r="F141">
        <v>0</v>
      </c>
    </row>
    <row r="142" spans="1:6" x14ac:dyDescent="0.2">
      <c r="A142">
        <v>5204</v>
      </c>
      <c r="B142">
        <v>25</v>
      </c>
      <c r="C142" t="s">
        <v>86</v>
      </c>
      <c r="E142">
        <v>138</v>
      </c>
      <c r="F142">
        <v>0</v>
      </c>
    </row>
    <row r="143" spans="1:6" x14ac:dyDescent="0.2">
      <c r="A143">
        <v>5204</v>
      </c>
      <c r="B143">
        <v>25</v>
      </c>
      <c r="C143" t="s">
        <v>86</v>
      </c>
      <c r="E143">
        <v>127</v>
      </c>
      <c r="F143">
        <v>0</v>
      </c>
    </row>
    <row r="144" spans="1:6" x14ac:dyDescent="0.2">
      <c r="A144">
        <v>5204</v>
      </c>
      <c r="B144">
        <v>25</v>
      </c>
      <c r="C144" t="s">
        <v>86</v>
      </c>
      <c r="E144">
        <v>139</v>
      </c>
      <c r="F144">
        <v>0</v>
      </c>
    </row>
    <row r="145" spans="1:6" x14ac:dyDescent="0.2">
      <c r="A145">
        <v>5204</v>
      </c>
      <c r="B145">
        <v>25</v>
      </c>
      <c r="C145" t="s">
        <v>86</v>
      </c>
      <c r="E145">
        <v>177</v>
      </c>
      <c r="F145">
        <v>0</v>
      </c>
    </row>
    <row r="146" spans="1:6" x14ac:dyDescent="0.2">
      <c r="A146">
        <v>5204</v>
      </c>
      <c r="B146">
        <v>25</v>
      </c>
      <c r="C146" t="s">
        <v>86</v>
      </c>
      <c r="E146">
        <v>100</v>
      </c>
      <c r="F146">
        <v>11</v>
      </c>
    </row>
    <row r="147" spans="1:6" x14ac:dyDescent="0.2">
      <c r="A147">
        <v>5204</v>
      </c>
      <c r="B147">
        <v>25</v>
      </c>
      <c r="C147" t="s">
        <v>86</v>
      </c>
      <c r="E147">
        <v>102</v>
      </c>
      <c r="F147">
        <v>0</v>
      </c>
    </row>
    <row r="148" spans="1:6" x14ac:dyDescent="0.2">
      <c r="A148">
        <v>5204</v>
      </c>
      <c r="B148">
        <v>25</v>
      </c>
      <c r="C148" t="s">
        <v>86</v>
      </c>
      <c r="E148">
        <v>108</v>
      </c>
      <c r="F148">
        <v>0</v>
      </c>
    </row>
    <row r="149" spans="1:6" x14ac:dyDescent="0.2">
      <c r="A149">
        <v>5204</v>
      </c>
      <c r="B149">
        <v>25</v>
      </c>
      <c r="C149" t="s">
        <v>86</v>
      </c>
      <c r="E149">
        <v>102</v>
      </c>
      <c r="F149">
        <v>0</v>
      </c>
    </row>
    <row r="150" spans="1:6" x14ac:dyDescent="0.2">
      <c r="A150">
        <v>5205</v>
      </c>
      <c r="B150">
        <v>26</v>
      </c>
      <c r="C150" t="s">
        <v>86</v>
      </c>
      <c r="E150">
        <v>111</v>
      </c>
      <c r="F150">
        <v>0</v>
      </c>
    </row>
    <row r="151" spans="1:6" x14ac:dyDescent="0.2">
      <c r="A151">
        <v>5205</v>
      </c>
      <c r="B151">
        <v>26</v>
      </c>
      <c r="C151" t="s">
        <v>86</v>
      </c>
      <c r="E151">
        <v>110</v>
      </c>
      <c r="F151">
        <v>0</v>
      </c>
    </row>
    <row r="152" spans="1:6" x14ac:dyDescent="0.2">
      <c r="A152">
        <v>5205</v>
      </c>
      <c r="B152">
        <v>26</v>
      </c>
      <c r="C152" t="s">
        <v>86</v>
      </c>
      <c r="E152">
        <v>120</v>
      </c>
      <c r="F152">
        <v>0</v>
      </c>
    </row>
    <row r="153" spans="1:6" x14ac:dyDescent="0.2">
      <c r="A153">
        <v>5205</v>
      </c>
      <c r="B153">
        <v>26</v>
      </c>
      <c r="C153" t="s">
        <v>86</v>
      </c>
      <c r="E153">
        <v>115</v>
      </c>
      <c r="F153">
        <v>0</v>
      </c>
    </row>
    <row r="154" spans="1:6" x14ac:dyDescent="0.2">
      <c r="A154">
        <v>5205</v>
      </c>
      <c r="B154">
        <v>26</v>
      </c>
      <c r="C154" t="s">
        <v>86</v>
      </c>
      <c r="E154">
        <v>122</v>
      </c>
      <c r="F154">
        <v>0</v>
      </c>
    </row>
    <row r="155" spans="1:6" x14ac:dyDescent="0.2">
      <c r="A155">
        <v>5205</v>
      </c>
      <c r="B155">
        <v>26</v>
      </c>
      <c r="C155" t="s">
        <v>86</v>
      </c>
      <c r="E155">
        <v>109</v>
      </c>
      <c r="F155">
        <v>0</v>
      </c>
    </row>
    <row r="156" spans="1:6" x14ac:dyDescent="0.2">
      <c r="A156">
        <v>5205</v>
      </c>
      <c r="B156">
        <v>26</v>
      </c>
      <c r="C156" t="s">
        <v>86</v>
      </c>
      <c r="E156">
        <v>104</v>
      </c>
      <c r="F156">
        <v>0</v>
      </c>
    </row>
    <row r="157" spans="1:6" x14ac:dyDescent="0.2">
      <c r="A157">
        <v>5205</v>
      </c>
      <c r="B157">
        <v>26</v>
      </c>
      <c r="C157" t="s">
        <v>86</v>
      </c>
      <c r="E157">
        <v>82</v>
      </c>
      <c r="F157">
        <v>0</v>
      </c>
    </row>
    <row r="158" spans="1:6" x14ac:dyDescent="0.2">
      <c r="A158">
        <v>5205</v>
      </c>
      <c r="B158">
        <v>26</v>
      </c>
      <c r="C158" t="s">
        <v>86</v>
      </c>
      <c r="E158">
        <v>128</v>
      </c>
      <c r="F158">
        <v>0</v>
      </c>
    </row>
    <row r="159" spans="1:6" x14ac:dyDescent="0.2">
      <c r="A159">
        <v>5206</v>
      </c>
      <c r="B159">
        <v>27</v>
      </c>
      <c r="C159" t="s">
        <v>86</v>
      </c>
      <c r="E159">
        <v>124</v>
      </c>
      <c r="F159">
        <v>0</v>
      </c>
    </row>
    <row r="160" spans="1:6" x14ac:dyDescent="0.2">
      <c r="A160">
        <v>5207</v>
      </c>
      <c r="B160">
        <v>28</v>
      </c>
      <c r="C160" t="s">
        <v>86</v>
      </c>
      <c r="E160">
        <v>116</v>
      </c>
      <c r="F160">
        <v>0</v>
      </c>
    </row>
    <row r="161" spans="1:6" x14ac:dyDescent="0.2">
      <c r="A161">
        <v>5207</v>
      </c>
      <c r="B161">
        <v>28</v>
      </c>
      <c r="C161" t="s">
        <v>86</v>
      </c>
      <c r="E161">
        <v>140</v>
      </c>
      <c r="F161">
        <v>0</v>
      </c>
    </row>
    <row r="162" spans="1:6" x14ac:dyDescent="0.2">
      <c r="A162">
        <v>5209</v>
      </c>
      <c r="B162">
        <v>29</v>
      </c>
      <c r="C162" t="s">
        <v>86</v>
      </c>
      <c r="E162">
        <v>133</v>
      </c>
      <c r="F162">
        <v>0</v>
      </c>
    </row>
    <row r="163" spans="1:6" x14ac:dyDescent="0.2">
      <c r="A163">
        <v>5209</v>
      </c>
      <c r="B163">
        <v>29</v>
      </c>
      <c r="C163" t="s">
        <v>86</v>
      </c>
      <c r="E163">
        <v>141</v>
      </c>
      <c r="F163">
        <v>0</v>
      </c>
    </row>
    <row r="164" spans="1:6" x14ac:dyDescent="0.2">
      <c r="A164">
        <v>5209</v>
      </c>
      <c r="B164">
        <v>29</v>
      </c>
      <c r="C164" t="s">
        <v>86</v>
      </c>
      <c r="E164">
        <v>145</v>
      </c>
      <c r="F164">
        <v>0</v>
      </c>
    </row>
    <row r="165" spans="1:6" x14ac:dyDescent="0.2">
      <c r="A165">
        <v>5209</v>
      </c>
      <c r="B165">
        <v>29</v>
      </c>
      <c r="C165" t="s">
        <v>86</v>
      </c>
      <c r="E165">
        <v>136</v>
      </c>
      <c r="F165">
        <v>0</v>
      </c>
    </row>
    <row r="166" spans="1:6" x14ac:dyDescent="0.2">
      <c r="A166">
        <v>5209</v>
      </c>
      <c r="B166">
        <v>29</v>
      </c>
      <c r="C166" t="s">
        <v>86</v>
      </c>
      <c r="E166">
        <v>112</v>
      </c>
      <c r="F166">
        <v>0</v>
      </c>
    </row>
    <row r="167" spans="1:6" x14ac:dyDescent="0.2">
      <c r="A167">
        <v>5210</v>
      </c>
      <c r="B167">
        <v>30</v>
      </c>
      <c r="C167" t="s">
        <v>86</v>
      </c>
      <c r="E167">
        <v>118</v>
      </c>
      <c r="F167">
        <v>0</v>
      </c>
    </row>
    <row r="168" spans="1:6" x14ac:dyDescent="0.2">
      <c r="A168">
        <v>5210</v>
      </c>
      <c r="B168">
        <v>30</v>
      </c>
      <c r="C168" t="s">
        <v>86</v>
      </c>
      <c r="E168">
        <v>104</v>
      </c>
      <c r="F168">
        <v>0</v>
      </c>
    </row>
    <row r="169" spans="1:6" x14ac:dyDescent="0.2">
      <c r="A169">
        <v>5210</v>
      </c>
      <c r="B169">
        <v>30</v>
      </c>
      <c r="C169" t="s">
        <v>86</v>
      </c>
      <c r="E169">
        <v>102</v>
      </c>
      <c r="F169">
        <v>0</v>
      </c>
    </row>
    <row r="170" spans="1:6" x14ac:dyDescent="0.2">
      <c r="A170">
        <v>5210</v>
      </c>
      <c r="B170">
        <v>30</v>
      </c>
      <c r="C170" t="s">
        <v>86</v>
      </c>
      <c r="E170">
        <v>105</v>
      </c>
      <c r="F170">
        <v>0</v>
      </c>
    </row>
    <row r="171" spans="1:6" x14ac:dyDescent="0.2">
      <c r="A171">
        <v>5210</v>
      </c>
      <c r="B171">
        <v>30</v>
      </c>
      <c r="C171" t="s">
        <v>86</v>
      </c>
      <c r="E171">
        <v>112</v>
      </c>
      <c r="F171">
        <v>0</v>
      </c>
    </row>
    <row r="172" spans="1:6" x14ac:dyDescent="0.2">
      <c r="A172">
        <v>5210</v>
      </c>
      <c r="B172">
        <v>30</v>
      </c>
      <c r="C172" t="s">
        <v>86</v>
      </c>
      <c r="E172">
        <v>116</v>
      </c>
      <c r="F172">
        <v>0</v>
      </c>
    </row>
    <row r="173" spans="1:6" x14ac:dyDescent="0.2">
      <c r="A173">
        <v>5210</v>
      </c>
      <c r="B173">
        <v>30</v>
      </c>
      <c r="C173" t="s">
        <v>86</v>
      </c>
      <c r="E173">
        <v>115</v>
      </c>
      <c r="F173">
        <v>0</v>
      </c>
    </row>
    <row r="174" spans="1:6" x14ac:dyDescent="0.2">
      <c r="A174">
        <v>5210</v>
      </c>
      <c r="B174">
        <v>30</v>
      </c>
      <c r="C174" t="s">
        <v>86</v>
      </c>
      <c r="E174">
        <v>111</v>
      </c>
      <c r="F174">
        <v>0</v>
      </c>
    </row>
    <row r="175" spans="1:6" x14ac:dyDescent="0.2">
      <c r="A175">
        <v>5210</v>
      </c>
      <c r="B175">
        <v>30</v>
      </c>
      <c r="C175" t="s">
        <v>86</v>
      </c>
      <c r="E175">
        <v>106</v>
      </c>
      <c r="F175">
        <v>0</v>
      </c>
    </row>
    <row r="176" spans="1:6" x14ac:dyDescent="0.2">
      <c r="A176">
        <v>5210</v>
      </c>
      <c r="B176">
        <v>30</v>
      </c>
      <c r="C176" t="s">
        <v>86</v>
      </c>
      <c r="E176">
        <v>106</v>
      </c>
      <c r="F176">
        <v>0</v>
      </c>
    </row>
    <row r="177" spans="1:6" x14ac:dyDescent="0.2">
      <c r="A177">
        <v>5210</v>
      </c>
      <c r="B177">
        <v>30</v>
      </c>
      <c r="C177" t="s">
        <v>86</v>
      </c>
      <c r="E177">
        <v>108</v>
      </c>
      <c r="F177">
        <v>0</v>
      </c>
    </row>
    <row r="178" spans="1:6" x14ac:dyDescent="0.2">
      <c r="A178">
        <v>5210</v>
      </c>
      <c r="B178">
        <v>30</v>
      </c>
      <c r="C178" t="s">
        <v>86</v>
      </c>
      <c r="E178">
        <v>106</v>
      </c>
      <c r="F178">
        <v>0</v>
      </c>
    </row>
    <row r="179" spans="1:6" x14ac:dyDescent="0.2">
      <c r="A179">
        <v>5210</v>
      </c>
      <c r="B179">
        <v>30</v>
      </c>
      <c r="C179" t="s">
        <v>86</v>
      </c>
      <c r="E179">
        <v>101</v>
      </c>
      <c r="F179">
        <v>0</v>
      </c>
    </row>
    <row r="180" spans="1:6" x14ac:dyDescent="0.2">
      <c r="A180">
        <v>5210</v>
      </c>
      <c r="B180">
        <v>30</v>
      </c>
      <c r="C180" t="s">
        <v>86</v>
      </c>
      <c r="E180">
        <v>111</v>
      </c>
      <c r="F180">
        <v>0</v>
      </c>
    </row>
    <row r="181" spans="1:6" x14ac:dyDescent="0.2">
      <c r="A181">
        <v>5210</v>
      </c>
      <c r="B181">
        <v>30</v>
      </c>
      <c r="C181" t="s">
        <v>86</v>
      </c>
      <c r="E181">
        <v>104</v>
      </c>
      <c r="F181">
        <v>0</v>
      </c>
    </row>
    <row r="182" spans="1:6" x14ac:dyDescent="0.2">
      <c r="A182">
        <v>5210</v>
      </c>
      <c r="B182">
        <v>30</v>
      </c>
      <c r="C182" t="s">
        <v>86</v>
      </c>
      <c r="E182">
        <v>108</v>
      </c>
      <c r="F182">
        <v>0</v>
      </c>
    </row>
    <row r="183" spans="1:6" x14ac:dyDescent="0.2">
      <c r="A183">
        <v>5210</v>
      </c>
      <c r="B183">
        <v>30</v>
      </c>
      <c r="C183" t="s">
        <v>86</v>
      </c>
      <c r="E183">
        <v>105</v>
      </c>
      <c r="F183">
        <v>0</v>
      </c>
    </row>
    <row r="184" spans="1:6" x14ac:dyDescent="0.2">
      <c r="A184">
        <v>5210</v>
      </c>
      <c r="B184">
        <v>30</v>
      </c>
      <c r="C184" t="s">
        <v>86</v>
      </c>
      <c r="E184">
        <v>106</v>
      </c>
      <c r="F184">
        <v>0</v>
      </c>
    </row>
    <row r="185" spans="1:6" x14ac:dyDescent="0.2">
      <c r="A185">
        <v>5210</v>
      </c>
      <c r="B185">
        <v>30</v>
      </c>
      <c r="C185" t="s">
        <v>86</v>
      </c>
      <c r="E185">
        <v>109</v>
      </c>
      <c r="F185">
        <v>0</v>
      </c>
    </row>
    <row r="186" spans="1:6" x14ac:dyDescent="0.2">
      <c r="A186">
        <v>5210</v>
      </c>
      <c r="B186">
        <v>30</v>
      </c>
      <c r="C186" t="s">
        <v>86</v>
      </c>
      <c r="E186">
        <v>110</v>
      </c>
      <c r="F186">
        <v>0</v>
      </c>
    </row>
    <row r="187" spans="1:6" x14ac:dyDescent="0.2">
      <c r="A187">
        <v>5210</v>
      </c>
      <c r="B187">
        <v>30</v>
      </c>
      <c r="C187" t="s">
        <v>86</v>
      </c>
      <c r="E187">
        <v>109</v>
      </c>
      <c r="F187">
        <v>0</v>
      </c>
    </row>
    <row r="188" spans="1:6" x14ac:dyDescent="0.2">
      <c r="A188">
        <v>5210</v>
      </c>
      <c r="B188">
        <v>30</v>
      </c>
      <c r="C188" t="s">
        <v>86</v>
      </c>
      <c r="E188">
        <v>106</v>
      </c>
      <c r="F188">
        <v>0</v>
      </c>
    </row>
    <row r="189" spans="1:6" x14ac:dyDescent="0.2">
      <c r="A189">
        <v>5210</v>
      </c>
      <c r="B189">
        <v>30</v>
      </c>
      <c r="C189" t="s">
        <v>86</v>
      </c>
      <c r="E189">
        <v>110</v>
      </c>
      <c r="F189">
        <v>0</v>
      </c>
    </row>
    <row r="190" spans="1:6" x14ac:dyDescent="0.2">
      <c r="A190">
        <v>5210</v>
      </c>
      <c r="B190">
        <v>30</v>
      </c>
      <c r="C190" t="s">
        <v>86</v>
      </c>
      <c r="E190">
        <v>139</v>
      </c>
      <c r="F190">
        <v>0</v>
      </c>
    </row>
    <row r="191" spans="1:6" x14ac:dyDescent="0.2">
      <c r="A191">
        <v>5210</v>
      </c>
      <c r="B191">
        <v>30</v>
      </c>
      <c r="C191" t="s">
        <v>86</v>
      </c>
      <c r="E191">
        <v>110</v>
      </c>
      <c r="F191">
        <v>0</v>
      </c>
    </row>
    <row r="192" spans="1:6" x14ac:dyDescent="0.2">
      <c r="A192">
        <v>5210</v>
      </c>
      <c r="B192">
        <v>30</v>
      </c>
      <c r="C192" t="s">
        <v>86</v>
      </c>
      <c r="E192">
        <v>144</v>
      </c>
      <c r="F192">
        <v>0</v>
      </c>
    </row>
    <row r="193" spans="1:6" x14ac:dyDescent="0.2">
      <c r="A193">
        <v>5210</v>
      </c>
      <c r="B193">
        <v>30</v>
      </c>
      <c r="C193" t="s">
        <v>86</v>
      </c>
      <c r="E193">
        <v>146</v>
      </c>
      <c r="F193">
        <v>0</v>
      </c>
    </row>
    <row r="194" spans="1:6" x14ac:dyDescent="0.2">
      <c r="A194">
        <v>5210</v>
      </c>
      <c r="B194">
        <v>30</v>
      </c>
      <c r="C194" t="s">
        <v>86</v>
      </c>
      <c r="E194">
        <v>148</v>
      </c>
      <c r="F194">
        <v>0</v>
      </c>
    </row>
    <row r="195" spans="1:6" x14ac:dyDescent="0.2">
      <c r="A195">
        <v>5210</v>
      </c>
      <c r="B195">
        <v>30</v>
      </c>
      <c r="C195" t="s">
        <v>86</v>
      </c>
      <c r="E195">
        <v>132</v>
      </c>
      <c r="F195">
        <v>0</v>
      </c>
    </row>
    <row r="196" spans="1:6" x14ac:dyDescent="0.2">
      <c r="A196">
        <v>5210</v>
      </c>
      <c r="B196">
        <v>30</v>
      </c>
      <c r="C196" t="s">
        <v>86</v>
      </c>
      <c r="E196">
        <v>135</v>
      </c>
      <c r="F196">
        <v>0</v>
      </c>
    </row>
    <row r="197" spans="1:6" x14ac:dyDescent="0.2">
      <c r="A197">
        <v>5210</v>
      </c>
      <c r="B197">
        <v>30</v>
      </c>
      <c r="C197" t="s">
        <v>86</v>
      </c>
      <c r="E197">
        <v>124</v>
      </c>
      <c r="F197">
        <v>0</v>
      </c>
    </row>
    <row r="198" spans="1:6" x14ac:dyDescent="0.2">
      <c r="A198">
        <v>5210</v>
      </c>
      <c r="B198">
        <v>30</v>
      </c>
      <c r="C198" t="s">
        <v>86</v>
      </c>
      <c r="E198">
        <v>129</v>
      </c>
      <c r="F198">
        <v>0</v>
      </c>
    </row>
    <row r="199" spans="1:6" x14ac:dyDescent="0.2">
      <c r="A199">
        <v>5210</v>
      </c>
      <c r="B199">
        <v>30</v>
      </c>
      <c r="C199" t="s">
        <v>86</v>
      </c>
      <c r="E199">
        <v>147</v>
      </c>
      <c r="F199">
        <v>0</v>
      </c>
    </row>
    <row r="200" spans="1:6" x14ac:dyDescent="0.2">
      <c r="A200">
        <v>5210</v>
      </c>
      <c r="B200">
        <v>30</v>
      </c>
      <c r="C200" t="s">
        <v>86</v>
      </c>
      <c r="E200">
        <v>142</v>
      </c>
      <c r="F200">
        <v>0</v>
      </c>
    </row>
    <row r="201" spans="1:6" x14ac:dyDescent="0.2">
      <c r="A201">
        <v>5210</v>
      </c>
      <c r="B201">
        <v>30</v>
      </c>
      <c r="C201" t="s">
        <v>86</v>
      </c>
      <c r="E201">
        <v>132</v>
      </c>
      <c r="F201">
        <v>0</v>
      </c>
    </row>
    <row r="202" spans="1:6" x14ac:dyDescent="0.2">
      <c r="A202">
        <v>5211</v>
      </c>
      <c r="B202">
        <v>31</v>
      </c>
      <c r="C202" t="s">
        <v>86</v>
      </c>
      <c r="E202">
        <v>99</v>
      </c>
      <c r="F202">
        <v>0</v>
      </c>
    </row>
    <row r="203" spans="1:6" x14ac:dyDescent="0.2">
      <c r="A203">
        <v>5211</v>
      </c>
      <c r="B203">
        <v>31</v>
      </c>
      <c r="C203" t="s">
        <v>86</v>
      </c>
      <c r="E203">
        <v>107</v>
      </c>
      <c r="F203">
        <v>0</v>
      </c>
    </row>
    <row r="204" spans="1:6" x14ac:dyDescent="0.2">
      <c r="A204">
        <v>5211</v>
      </c>
      <c r="B204">
        <v>31</v>
      </c>
      <c r="C204" t="s">
        <v>86</v>
      </c>
      <c r="E204">
        <v>132</v>
      </c>
      <c r="F204">
        <v>0</v>
      </c>
    </row>
    <row r="205" spans="1:6" x14ac:dyDescent="0.2">
      <c r="A205">
        <v>5211</v>
      </c>
      <c r="B205">
        <v>31</v>
      </c>
      <c r="C205" t="s">
        <v>86</v>
      </c>
      <c r="E205">
        <v>105</v>
      </c>
      <c r="F205">
        <v>0</v>
      </c>
    </row>
    <row r="206" spans="1:6" x14ac:dyDescent="0.2">
      <c r="A206">
        <v>5211</v>
      </c>
      <c r="B206">
        <v>31</v>
      </c>
      <c r="C206" t="s">
        <v>86</v>
      </c>
      <c r="E206">
        <v>111</v>
      </c>
      <c r="F206">
        <v>0</v>
      </c>
    </row>
    <row r="207" spans="1:6" x14ac:dyDescent="0.2">
      <c r="A207">
        <v>5211</v>
      </c>
      <c r="B207">
        <v>31</v>
      </c>
      <c r="C207" t="s">
        <v>86</v>
      </c>
      <c r="E207">
        <v>114</v>
      </c>
      <c r="F207">
        <v>0</v>
      </c>
    </row>
    <row r="208" spans="1:6" x14ac:dyDescent="0.2">
      <c r="A208">
        <v>5211</v>
      </c>
      <c r="B208">
        <v>31</v>
      </c>
      <c r="C208" t="s">
        <v>86</v>
      </c>
      <c r="E208">
        <v>106</v>
      </c>
      <c r="F208">
        <v>0</v>
      </c>
    </row>
    <row r="209" spans="1:6" x14ac:dyDescent="0.2">
      <c r="A209">
        <v>5211</v>
      </c>
      <c r="B209">
        <v>31</v>
      </c>
      <c r="C209" t="s">
        <v>86</v>
      </c>
      <c r="E209">
        <v>102</v>
      </c>
      <c r="F209">
        <v>0</v>
      </c>
    </row>
    <row r="210" spans="1:6" x14ac:dyDescent="0.2">
      <c r="A210">
        <v>5211</v>
      </c>
      <c r="B210">
        <v>31</v>
      </c>
      <c r="C210" t="s">
        <v>86</v>
      </c>
      <c r="E210">
        <v>100</v>
      </c>
      <c r="F210">
        <v>0</v>
      </c>
    </row>
    <row r="211" spans="1:6" x14ac:dyDescent="0.2">
      <c r="A211">
        <v>5211</v>
      </c>
      <c r="B211">
        <v>31</v>
      </c>
      <c r="C211" t="s">
        <v>86</v>
      </c>
      <c r="E211">
        <v>110</v>
      </c>
      <c r="F211">
        <v>0</v>
      </c>
    </row>
    <row r="212" spans="1:6" x14ac:dyDescent="0.2">
      <c r="A212">
        <v>5211</v>
      </c>
      <c r="B212">
        <v>31</v>
      </c>
      <c r="C212" t="s">
        <v>86</v>
      </c>
      <c r="E212">
        <v>124</v>
      </c>
      <c r="F212">
        <v>0</v>
      </c>
    </row>
    <row r="213" spans="1:6" x14ac:dyDescent="0.2">
      <c r="A213">
        <v>5211</v>
      </c>
      <c r="B213">
        <v>31</v>
      </c>
      <c r="C213" t="s">
        <v>86</v>
      </c>
      <c r="E213">
        <v>110</v>
      </c>
      <c r="F213">
        <v>0</v>
      </c>
    </row>
    <row r="214" spans="1:6" x14ac:dyDescent="0.2">
      <c r="A214">
        <v>5211</v>
      </c>
      <c r="B214">
        <v>31</v>
      </c>
      <c r="C214" t="s">
        <v>86</v>
      </c>
      <c r="E214">
        <v>100</v>
      </c>
      <c r="F214">
        <v>0</v>
      </c>
    </row>
    <row r="215" spans="1:6" x14ac:dyDescent="0.2">
      <c r="A215">
        <v>5211</v>
      </c>
      <c r="B215">
        <v>31</v>
      </c>
      <c r="C215" t="s">
        <v>86</v>
      </c>
      <c r="E215">
        <v>129</v>
      </c>
      <c r="F215">
        <v>0</v>
      </c>
    </row>
    <row r="216" spans="1:6" x14ac:dyDescent="0.2">
      <c r="A216">
        <v>5212</v>
      </c>
      <c r="B216">
        <v>32</v>
      </c>
      <c r="C216" t="s">
        <v>86</v>
      </c>
      <c r="E216">
        <v>101</v>
      </c>
      <c r="F216">
        <v>7</v>
      </c>
    </row>
    <row r="217" spans="1:6" x14ac:dyDescent="0.2">
      <c r="A217">
        <v>5212</v>
      </c>
      <c r="B217">
        <v>32</v>
      </c>
      <c r="C217" t="s">
        <v>86</v>
      </c>
      <c r="E217">
        <v>111</v>
      </c>
      <c r="F217">
        <v>9</v>
      </c>
    </row>
    <row r="218" spans="1:6" x14ac:dyDescent="0.2">
      <c r="A218">
        <v>5212</v>
      </c>
      <c r="B218">
        <v>32</v>
      </c>
      <c r="C218" t="s">
        <v>86</v>
      </c>
      <c r="E218">
        <v>116</v>
      </c>
      <c r="F218">
        <v>9</v>
      </c>
    </row>
    <row r="219" spans="1:6" x14ac:dyDescent="0.2">
      <c r="A219">
        <v>5212</v>
      </c>
      <c r="B219">
        <v>32</v>
      </c>
      <c r="C219" t="s">
        <v>86</v>
      </c>
      <c r="E219">
        <v>125</v>
      </c>
      <c r="F219">
        <v>15</v>
      </c>
    </row>
    <row r="220" spans="1:6" x14ac:dyDescent="0.2">
      <c r="A220">
        <v>5212</v>
      </c>
      <c r="B220">
        <v>32</v>
      </c>
      <c r="C220" t="s">
        <v>86</v>
      </c>
      <c r="E220">
        <v>141</v>
      </c>
      <c r="F220">
        <v>20</v>
      </c>
    </row>
    <row r="221" spans="1:6" x14ac:dyDescent="0.2">
      <c r="A221">
        <v>5212</v>
      </c>
      <c r="B221">
        <v>32</v>
      </c>
      <c r="C221" t="s">
        <v>86</v>
      </c>
      <c r="E221">
        <v>146</v>
      </c>
      <c r="F221">
        <v>23</v>
      </c>
    </row>
    <row r="222" spans="1:6" x14ac:dyDescent="0.2">
      <c r="A222">
        <v>5212</v>
      </c>
      <c r="B222">
        <v>32</v>
      </c>
      <c r="C222" t="s">
        <v>86</v>
      </c>
      <c r="E222">
        <v>139</v>
      </c>
      <c r="F222">
        <v>18</v>
      </c>
    </row>
    <row r="223" spans="1:6" x14ac:dyDescent="0.2">
      <c r="A223">
        <v>5212</v>
      </c>
      <c r="B223">
        <v>32</v>
      </c>
      <c r="C223" t="s">
        <v>86</v>
      </c>
      <c r="E223">
        <v>129</v>
      </c>
      <c r="F223">
        <v>16</v>
      </c>
    </row>
    <row r="224" spans="1:6" x14ac:dyDescent="0.2">
      <c r="A224">
        <v>5212</v>
      </c>
      <c r="B224">
        <v>32</v>
      </c>
      <c r="C224" t="s">
        <v>86</v>
      </c>
      <c r="E224">
        <v>140</v>
      </c>
      <c r="F224">
        <v>20</v>
      </c>
    </row>
    <row r="225" spans="1:6" x14ac:dyDescent="0.2">
      <c r="A225">
        <v>5212</v>
      </c>
      <c r="B225">
        <v>32</v>
      </c>
      <c r="C225" t="s">
        <v>86</v>
      </c>
      <c r="E225">
        <v>133</v>
      </c>
      <c r="F225">
        <v>16</v>
      </c>
    </row>
    <row r="226" spans="1:6" x14ac:dyDescent="0.2">
      <c r="A226">
        <v>5212</v>
      </c>
      <c r="B226">
        <v>32</v>
      </c>
      <c r="C226" t="s">
        <v>86</v>
      </c>
      <c r="E226">
        <v>130</v>
      </c>
      <c r="F226">
        <v>14</v>
      </c>
    </row>
    <row r="227" spans="1:6" x14ac:dyDescent="0.2">
      <c r="A227">
        <v>5212</v>
      </c>
      <c r="B227">
        <v>32</v>
      </c>
      <c r="C227" t="s">
        <v>86</v>
      </c>
      <c r="E227">
        <v>134</v>
      </c>
      <c r="F227">
        <v>18</v>
      </c>
    </row>
    <row r="228" spans="1:6" x14ac:dyDescent="0.2">
      <c r="A228">
        <v>5212</v>
      </c>
      <c r="B228">
        <v>32</v>
      </c>
      <c r="C228" t="s">
        <v>86</v>
      </c>
      <c r="E228">
        <v>136</v>
      </c>
      <c r="F228">
        <v>17</v>
      </c>
    </row>
    <row r="229" spans="1:6" x14ac:dyDescent="0.2">
      <c r="A229">
        <v>5212</v>
      </c>
      <c r="B229">
        <v>32</v>
      </c>
      <c r="C229" t="s">
        <v>86</v>
      </c>
      <c r="E229">
        <v>124</v>
      </c>
      <c r="F229">
        <v>13</v>
      </c>
    </row>
    <row r="230" spans="1:6" x14ac:dyDescent="0.2">
      <c r="A230">
        <v>5213</v>
      </c>
      <c r="B230">
        <v>33</v>
      </c>
      <c r="C230" t="s">
        <v>86</v>
      </c>
      <c r="E230">
        <v>141</v>
      </c>
      <c r="F230">
        <v>20</v>
      </c>
    </row>
    <row r="231" spans="1:6" x14ac:dyDescent="0.2">
      <c r="A231">
        <v>5213</v>
      </c>
      <c r="B231">
        <v>33</v>
      </c>
      <c r="C231" t="s">
        <v>86</v>
      </c>
      <c r="E231">
        <v>130</v>
      </c>
      <c r="F231">
        <v>14</v>
      </c>
    </row>
    <row r="232" spans="1:6" x14ac:dyDescent="0.2">
      <c r="A232">
        <v>5213</v>
      </c>
      <c r="B232">
        <v>33</v>
      </c>
      <c r="C232" t="s">
        <v>86</v>
      </c>
      <c r="E232">
        <v>130</v>
      </c>
      <c r="F232">
        <v>15</v>
      </c>
    </row>
    <row r="233" spans="1:6" x14ac:dyDescent="0.2">
      <c r="A233">
        <v>5213</v>
      </c>
      <c r="B233">
        <v>33</v>
      </c>
      <c r="C233" t="s">
        <v>86</v>
      </c>
      <c r="E233">
        <v>146</v>
      </c>
      <c r="F233">
        <v>21</v>
      </c>
    </row>
    <row r="234" spans="1:6" x14ac:dyDescent="0.2">
      <c r="A234">
        <v>5213</v>
      </c>
      <c r="B234">
        <v>33</v>
      </c>
      <c r="C234" t="s">
        <v>86</v>
      </c>
      <c r="E234">
        <v>129</v>
      </c>
      <c r="F234">
        <v>14</v>
      </c>
    </row>
    <row r="235" spans="1:6" x14ac:dyDescent="0.2">
      <c r="A235">
        <v>5213</v>
      </c>
      <c r="B235">
        <v>33</v>
      </c>
      <c r="C235" t="s">
        <v>86</v>
      </c>
      <c r="E235">
        <v>133</v>
      </c>
      <c r="F235">
        <v>16</v>
      </c>
    </row>
    <row r="236" spans="1:6" x14ac:dyDescent="0.2">
      <c r="A236">
        <v>5213</v>
      </c>
      <c r="B236">
        <v>33</v>
      </c>
      <c r="C236" t="s">
        <v>86</v>
      </c>
      <c r="E236">
        <v>104</v>
      </c>
      <c r="F236">
        <v>6</v>
      </c>
    </row>
    <row r="237" spans="1:6" x14ac:dyDescent="0.2">
      <c r="A237">
        <v>5213</v>
      </c>
      <c r="B237">
        <v>33</v>
      </c>
      <c r="C237" t="s">
        <v>86</v>
      </c>
      <c r="E237">
        <v>107</v>
      </c>
      <c r="F237">
        <v>6</v>
      </c>
    </row>
    <row r="238" spans="1:6" x14ac:dyDescent="0.2">
      <c r="A238">
        <v>5213</v>
      </c>
      <c r="B238">
        <v>33</v>
      </c>
      <c r="C238" t="s">
        <v>86</v>
      </c>
      <c r="E238">
        <v>102</v>
      </c>
      <c r="F238">
        <v>6</v>
      </c>
    </row>
    <row r="239" spans="1:6" x14ac:dyDescent="0.2">
      <c r="A239">
        <v>5213</v>
      </c>
      <c r="B239">
        <v>33</v>
      </c>
      <c r="C239" t="s">
        <v>86</v>
      </c>
      <c r="E239">
        <v>107</v>
      </c>
      <c r="F239">
        <v>7</v>
      </c>
    </row>
    <row r="240" spans="1:6" x14ac:dyDescent="0.2">
      <c r="A240">
        <v>5213</v>
      </c>
      <c r="B240">
        <v>33</v>
      </c>
      <c r="C240" t="s">
        <v>86</v>
      </c>
      <c r="E240">
        <v>101</v>
      </c>
      <c r="F240">
        <v>6</v>
      </c>
    </row>
    <row r="241" spans="1:6" x14ac:dyDescent="0.2">
      <c r="A241">
        <v>5214</v>
      </c>
      <c r="B241">
        <v>34</v>
      </c>
      <c r="C241" t="s">
        <v>86</v>
      </c>
      <c r="E241">
        <v>109</v>
      </c>
      <c r="F241">
        <v>7</v>
      </c>
    </row>
    <row r="242" spans="1:6" x14ac:dyDescent="0.2">
      <c r="A242">
        <v>5214</v>
      </c>
      <c r="B242">
        <v>34</v>
      </c>
      <c r="C242" t="s">
        <v>86</v>
      </c>
      <c r="E242">
        <v>107</v>
      </c>
      <c r="F242">
        <v>8</v>
      </c>
    </row>
    <row r="243" spans="1:6" x14ac:dyDescent="0.2">
      <c r="A243">
        <v>5214</v>
      </c>
      <c r="B243">
        <v>34</v>
      </c>
      <c r="C243" t="s">
        <v>86</v>
      </c>
      <c r="E243">
        <v>118</v>
      </c>
      <c r="F243">
        <v>11</v>
      </c>
    </row>
    <row r="244" spans="1:6" x14ac:dyDescent="0.2">
      <c r="A244">
        <v>5214</v>
      </c>
      <c r="B244">
        <v>34</v>
      </c>
      <c r="C244" t="s">
        <v>86</v>
      </c>
      <c r="E244">
        <v>186</v>
      </c>
      <c r="F244">
        <v>43</v>
      </c>
    </row>
    <row r="245" spans="1:6" x14ac:dyDescent="0.2">
      <c r="A245">
        <v>5214</v>
      </c>
      <c r="B245">
        <v>34</v>
      </c>
      <c r="C245" t="s">
        <v>86</v>
      </c>
      <c r="E245">
        <v>127</v>
      </c>
      <c r="F245">
        <v>14</v>
      </c>
    </row>
    <row r="246" spans="1:6" x14ac:dyDescent="0.2">
      <c r="A246">
        <v>5214</v>
      </c>
      <c r="B246">
        <v>34</v>
      </c>
      <c r="C246" t="s">
        <v>86</v>
      </c>
      <c r="E246">
        <v>134</v>
      </c>
      <c r="F246">
        <v>18</v>
      </c>
    </row>
    <row r="247" spans="1:6" x14ac:dyDescent="0.2">
      <c r="A247">
        <v>5214</v>
      </c>
      <c r="B247">
        <v>34</v>
      </c>
      <c r="C247" t="s">
        <v>86</v>
      </c>
      <c r="E247">
        <v>128</v>
      </c>
      <c r="F247">
        <v>13</v>
      </c>
    </row>
    <row r="248" spans="1:6" x14ac:dyDescent="0.2">
      <c r="A248">
        <v>5215</v>
      </c>
      <c r="B248">
        <v>35</v>
      </c>
      <c r="C248" t="s">
        <v>86</v>
      </c>
      <c r="E248">
        <v>132</v>
      </c>
      <c r="F248">
        <v>15</v>
      </c>
    </row>
    <row r="249" spans="1:6" x14ac:dyDescent="0.2">
      <c r="A249">
        <v>5215</v>
      </c>
      <c r="B249">
        <v>35</v>
      </c>
      <c r="C249" t="s">
        <v>86</v>
      </c>
      <c r="E249">
        <v>140</v>
      </c>
      <c r="F249">
        <v>16</v>
      </c>
    </row>
    <row r="250" spans="1:6" x14ac:dyDescent="0.2">
      <c r="A250">
        <v>5215</v>
      </c>
      <c r="B250">
        <v>35</v>
      </c>
      <c r="C250" t="s">
        <v>86</v>
      </c>
      <c r="E250">
        <v>137</v>
      </c>
      <c r="F250">
        <v>15</v>
      </c>
    </row>
    <row r="251" spans="1:6" x14ac:dyDescent="0.2">
      <c r="A251">
        <v>5215</v>
      </c>
      <c r="B251">
        <v>35</v>
      </c>
      <c r="C251" t="s">
        <v>86</v>
      </c>
      <c r="E251">
        <v>135</v>
      </c>
      <c r="F251">
        <v>16</v>
      </c>
    </row>
    <row r="252" spans="1:6" x14ac:dyDescent="0.2">
      <c r="A252">
        <v>5215</v>
      </c>
      <c r="B252">
        <v>35</v>
      </c>
      <c r="C252" t="s">
        <v>86</v>
      </c>
      <c r="E252">
        <v>134</v>
      </c>
      <c r="F252">
        <v>16</v>
      </c>
    </row>
    <row r="253" spans="1:6" x14ac:dyDescent="0.2">
      <c r="A253">
        <v>5215</v>
      </c>
      <c r="B253">
        <v>35</v>
      </c>
      <c r="C253" t="s">
        <v>86</v>
      </c>
      <c r="E253">
        <v>136</v>
      </c>
      <c r="F253">
        <v>17</v>
      </c>
    </row>
    <row r="254" spans="1:6" x14ac:dyDescent="0.2">
      <c r="A254">
        <v>5215</v>
      </c>
      <c r="B254">
        <v>35</v>
      </c>
      <c r="C254" t="s">
        <v>86</v>
      </c>
      <c r="E254">
        <v>125</v>
      </c>
      <c r="F254">
        <v>13</v>
      </c>
    </row>
    <row r="255" spans="1:6" x14ac:dyDescent="0.2">
      <c r="A255">
        <v>5215</v>
      </c>
      <c r="B255">
        <v>35</v>
      </c>
      <c r="C255" t="s">
        <v>86</v>
      </c>
      <c r="E255">
        <v>131</v>
      </c>
      <c r="F255">
        <v>14</v>
      </c>
    </row>
    <row r="256" spans="1:6" x14ac:dyDescent="0.2">
      <c r="A256">
        <v>5215</v>
      </c>
      <c r="B256">
        <v>35</v>
      </c>
      <c r="C256" t="s">
        <v>86</v>
      </c>
      <c r="E256">
        <v>135</v>
      </c>
      <c r="F256">
        <v>19</v>
      </c>
    </row>
    <row r="257" spans="1:6" x14ac:dyDescent="0.2">
      <c r="A257">
        <v>5215</v>
      </c>
      <c r="B257">
        <v>35</v>
      </c>
      <c r="C257" t="s">
        <v>86</v>
      </c>
      <c r="E257">
        <v>161</v>
      </c>
      <c r="F257">
        <v>28</v>
      </c>
    </row>
    <row r="258" spans="1:6" x14ac:dyDescent="0.2">
      <c r="A258">
        <v>5215</v>
      </c>
      <c r="B258">
        <v>35</v>
      </c>
      <c r="C258" t="s">
        <v>86</v>
      </c>
      <c r="E258">
        <v>121</v>
      </c>
      <c r="F258">
        <v>11</v>
      </c>
    </row>
    <row r="259" spans="1:6" x14ac:dyDescent="0.2">
      <c r="A259">
        <v>5216</v>
      </c>
      <c r="B259">
        <v>36</v>
      </c>
      <c r="C259" t="s">
        <v>86</v>
      </c>
      <c r="E259">
        <v>110</v>
      </c>
      <c r="F259">
        <v>9</v>
      </c>
    </row>
    <row r="260" spans="1:6" x14ac:dyDescent="0.2">
      <c r="A260">
        <v>5216</v>
      </c>
      <c r="B260">
        <v>36</v>
      </c>
      <c r="C260" t="s">
        <v>86</v>
      </c>
      <c r="E260">
        <v>134</v>
      </c>
      <c r="F260">
        <v>19</v>
      </c>
    </row>
    <row r="261" spans="1:6" x14ac:dyDescent="0.2">
      <c r="A261">
        <v>5216</v>
      </c>
      <c r="B261">
        <v>36</v>
      </c>
      <c r="C261" t="s">
        <v>86</v>
      </c>
      <c r="E261">
        <v>107</v>
      </c>
      <c r="F261">
        <v>7</v>
      </c>
    </row>
    <row r="262" spans="1:6" x14ac:dyDescent="0.2">
      <c r="A262">
        <v>5216</v>
      </c>
      <c r="B262">
        <v>36</v>
      </c>
      <c r="C262" t="s">
        <v>86</v>
      </c>
      <c r="E262">
        <v>99</v>
      </c>
      <c r="F262">
        <v>7</v>
      </c>
    </row>
    <row r="263" spans="1:6" x14ac:dyDescent="0.2">
      <c r="A263">
        <v>5217</v>
      </c>
      <c r="B263">
        <v>37</v>
      </c>
      <c r="C263" t="s">
        <v>86</v>
      </c>
      <c r="E263">
        <v>106</v>
      </c>
      <c r="F263">
        <v>14</v>
      </c>
    </row>
    <row r="264" spans="1:6" x14ac:dyDescent="0.2">
      <c r="A264">
        <v>5217</v>
      </c>
      <c r="B264">
        <v>37</v>
      </c>
      <c r="C264" t="s">
        <v>86</v>
      </c>
      <c r="E264">
        <v>131</v>
      </c>
      <c r="F264">
        <v>17</v>
      </c>
    </row>
    <row r="265" spans="1:6" x14ac:dyDescent="0.2">
      <c r="A265">
        <v>5217</v>
      </c>
      <c r="B265">
        <v>37</v>
      </c>
      <c r="C265" t="s">
        <v>86</v>
      </c>
      <c r="E265">
        <v>150</v>
      </c>
      <c r="F265">
        <v>27</v>
      </c>
    </row>
    <row r="266" spans="1:6" x14ac:dyDescent="0.2">
      <c r="A266">
        <v>5218</v>
      </c>
      <c r="B266">
        <v>38</v>
      </c>
      <c r="C266" t="s">
        <v>86</v>
      </c>
      <c r="E266">
        <v>116</v>
      </c>
      <c r="F266">
        <v>11</v>
      </c>
    </row>
    <row r="267" spans="1:6" x14ac:dyDescent="0.2">
      <c r="A267">
        <v>5219</v>
      </c>
      <c r="B267">
        <v>39</v>
      </c>
      <c r="C267" t="s">
        <v>86</v>
      </c>
      <c r="E267">
        <v>105</v>
      </c>
      <c r="F267">
        <v>7</v>
      </c>
    </row>
    <row r="268" spans="1:6" x14ac:dyDescent="0.2">
      <c r="A268">
        <v>5219</v>
      </c>
      <c r="B268">
        <v>39</v>
      </c>
      <c r="C268" t="s">
        <v>86</v>
      </c>
      <c r="E268">
        <v>100</v>
      </c>
      <c r="F268">
        <v>6</v>
      </c>
    </row>
    <row r="269" spans="1:6" x14ac:dyDescent="0.2">
      <c r="A269">
        <v>5219</v>
      </c>
      <c r="B269">
        <v>39</v>
      </c>
      <c r="C269" t="s">
        <v>86</v>
      </c>
      <c r="E269">
        <v>134</v>
      </c>
      <c r="F269">
        <v>16</v>
      </c>
    </row>
    <row r="270" spans="1:6" x14ac:dyDescent="0.2">
      <c r="A270">
        <v>5219</v>
      </c>
      <c r="B270">
        <v>39</v>
      </c>
      <c r="C270" t="s">
        <v>86</v>
      </c>
      <c r="E270">
        <v>142</v>
      </c>
      <c r="F270">
        <v>23</v>
      </c>
    </row>
    <row r="271" spans="1:6" x14ac:dyDescent="0.2">
      <c r="A271">
        <v>5219</v>
      </c>
      <c r="B271">
        <v>39</v>
      </c>
      <c r="C271" t="s">
        <v>86</v>
      </c>
      <c r="E271">
        <v>147</v>
      </c>
      <c r="F271">
        <v>21</v>
      </c>
    </row>
    <row r="272" spans="1:6" x14ac:dyDescent="0.2">
      <c r="A272">
        <v>5219</v>
      </c>
      <c r="B272">
        <v>39</v>
      </c>
      <c r="C272" t="s">
        <v>86</v>
      </c>
      <c r="E272">
        <v>135</v>
      </c>
      <c r="F272">
        <v>15</v>
      </c>
    </row>
    <row r="273" spans="1:6" x14ac:dyDescent="0.2">
      <c r="A273">
        <v>5219</v>
      </c>
      <c r="B273">
        <v>39</v>
      </c>
      <c r="C273" t="s">
        <v>86</v>
      </c>
      <c r="E273">
        <v>128</v>
      </c>
      <c r="F273">
        <v>14</v>
      </c>
    </row>
    <row r="274" spans="1:6" x14ac:dyDescent="0.2">
      <c r="A274">
        <v>5219</v>
      </c>
      <c r="B274">
        <v>39</v>
      </c>
      <c r="C274" t="s">
        <v>86</v>
      </c>
      <c r="E274">
        <v>133</v>
      </c>
      <c r="F274">
        <v>18</v>
      </c>
    </row>
    <row r="275" spans="1:6" x14ac:dyDescent="0.2">
      <c r="A275">
        <v>5219</v>
      </c>
      <c r="B275">
        <v>39</v>
      </c>
      <c r="C275" t="s">
        <v>86</v>
      </c>
      <c r="E275">
        <v>140</v>
      </c>
      <c r="F275">
        <v>19</v>
      </c>
    </row>
  </sheetData>
  <sortState ref="K21:K46">
    <sortCondition ref="K21"/>
  </sortState>
  <pageMargins left="0.75" right="0.75" top="1" bottom="1" header="0.5" footer="0.5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6"/>
  <sheetViews>
    <sheetView workbookViewId="0">
      <selection activeCell="Q38" sqref="Q38"/>
    </sheetView>
  </sheetViews>
  <sheetFormatPr defaultRowHeight="12.75" x14ac:dyDescent="0.2"/>
  <cols>
    <col min="1" max="1" width="9.85546875" customWidth="1"/>
    <col min="2" max="2" width="6.85546875" customWidth="1"/>
    <col min="3" max="3" width="8.42578125" customWidth="1"/>
    <col min="4" max="4" width="1.5703125" customWidth="1"/>
    <col min="5" max="5" width="7" customWidth="1"/>
    <col min="6" max="6" width="7.140625" customWidth="1"/>
    <col min="7" max="7" width="4.140625" customWidth="1"/>
    <col min="8" max="8" width="4.85546875" customWidth="1"/>
    <col min="9" max="9" width="4.140625" customWidth="1"/>
    <col min="235" max="235" width="9.85546875" customWidth="1"/>
    <col min="236" max="236" width="24.140625" customWidth="1"/>
    <col min="239" max="239" width="9.85546875" customWidth="1"/>
    <col min="244" max="245" width="9.85546875" customWidth="1"/>
    <col min="246" max="246" width="10.28515625" customWidth="1"/>
    <col min="247" max="247" width="9.5703125" customWidth="1"/>
    <col min="248" max="248" width="10.5703125" customWidth="1"/>
    <col min="253" max="253" width="9.85546875" customWidth="1"/>
    <col min="255" max="255" width="9.85546875" customWidth="1"/>
    <col min="256" max="256" width="10.28515625" customWidth="1"/>
    <col min="257" max="257" width="9.42578125" customWidth="1"/>
    <col min="259" max="259" width="10" customWidth="1"/>
    <col min="260" max="260" width="9.7109375" customWidth="1"/>
    <col min="261" max="261" width="10" customWidth="1"/>
    <col min="262" max="262" width="11.7109375" customWidth="1"/>
    <col min="491" max="491" width="9.85546875" customWidth="1"/>
    <col min="492" max="492" width="24.140625" customWidth="1"/>
    <col min="495" max="495" width="9.85546875" customWidth="1"/>
    <col min="500" max="501" width="9.85546875" customWidth="1"/>
    <col min="502" max="502" width="10.28515625" customWidth="1"/>
    <col min="503" max="503" width="9.5703125" customWidth="1"/>
    <col min="504" max="504" width="10.5703125" customWidth="1"/>
    <col min="509" max="509" width="9.85546875" customWidth="1"/>
    <col min="511" max="511" width="9.85546875" customWidth="1"/>
    <col min="512" max="512" width="10.28515625" customWidth="1"/>
    <col min="513" max="513" width="9.42578125" customWidth="1"/>
    <col min="515" max="515" width="10" customWidth="1"/>
    <col min="516" max="516" width="9.7109375" customWidth="1"/>
    <col min="517" max="517" width="10" customWidth="1"/>
    <col min="518" max="518" width="11.7109375" customWidth="1"/>
    <col min="747" max="747" width="9.85546875" customWidth="1"/>
    <col min="748" max="748" width="24.140625" customWidth="1"/>
    <col min="751" max="751" width="9.85546875" customWidth="1"/>
    <col min="756" max="757" width="9.85546875" customWidth="1"/>
    <col min="758" max="758" width="10.28515625" customWidth="1"/>
    <col min="759" max="759" width="9.5703125" customWidth="1"/>
    <col min="760" max="760" width="10.5703125" customWidth="1"/>
    <col min="765" max="765" width="9.85546875" customWidth="1"/>
    <col min="767" max="767" width="9.85546875" customWidth="1"/>
    <col min="768" max="768" width="10.28515625" customWidth="1"/>
    <col min="769" max="769" width="9.42578125" customWidth="1"/>
    <col min="771" max="771" width="10" customWidth="1"/>
    <col min="772" max="772" width="9.7109375" customWidth="1"/>
    <col min="773" max="773" width="10" customWidth="1"/>
    <col min="774" max="774" width="11.7109375" customWidth="1"/>
    <col min="1003" max="1003" width="9.85546875" customWidth="1"/>
    <col min="1004" max="1004" width="24.140625" customWidth="1"/>
    <col min="1007" max="1007" width="9.85546875" customWidth="1"/>
    <col min="1012" max="1013" width="9.85546875" customWidth="1"/>
    <col min="1014" max="1014" width="10.28515625" customWidth="1"/>
    <col min="1015" max="1015" width="9.5703125" customWidth="1"/>
    <col min="1016" max="1016" width="10.5703125" customWidth="1"/>
    <col min="1021" max="1021" width="9.85546875" customWidth="1"/>
    <col min="1023" max="1023" width="9.85546875" customWidth="1"/>
    <col min="1024" max="1024" width="10.28515625" customWidth="1"/>
    <col min="1025" max="1025" width="9.42578125" customWidth="1"/>
    <col min="1027" max="1027" width="10" customWidth="1"/>
    <col min="1028" max="1028" width="9.7109375" customWidth="1"/>
    <col min="1029" max="1029" width="10" customWidth="1"/>
    <col min="1030" max="1030" width="11.7109375" customWidth="1"/>
    <col min="1259" max="1259" width="9.85546875" customWidth="1"/>
    <col min="1260" max="1260" width="24.140625" customWidth="1"/>
    <col min="1263" max="1263" width="9.85546875" customWidth="1"/>
    <col min="1268" max="1269" width="9.85546875" customWidth="1"/>
    <col min="1270" max="1270" width="10.28515625" customWidth="1"/>
    <col min="1271" max="1271" width="9.5703125" customWidth="1"/>
    <col min="1272" max="1272" width="10.5703125" customWidth="1"/>
    <col min="1277" max="1277" width="9.85546875" customWidth="1"/>
    <col min="1279" max="1279" width="9.85546875" customWidth="1"/>
    <col min="1280" max="1280" width="10.28515625" customWidth="1"/>
    <col min="1281" max="1281" width="9.42578125" customWidth="1"/>
    <col min="1283" max="1283" width="10" customWidth="1"/>
    <col min="1284" max="1284" width="9.7109375" customWidth="1"/>
    <col min="1285" max="1285" width="10" customWidth="1"/>
    <col min="1286" max="1286" width="11.7109375" customWidth="1"/>
    <col min="1515" max="1515" width="9.85546875" customWidth="1"/>
    <col min="1516" max="1516" width="24.140625" customWidth="1"/>
    <col min="1519" max="1519" width="9.85546875" customWidth="1"/>
    <col min="1524" max="1525" width="9.85546875" customWidth="1"/>
    <col min="1526" max="1526" width="10.28515625" customWidth="1"/>
    <col min="1527" max="1527" width="9.5703125" customWidth="1"/>
    <col min="1528" max="1528" width="10.5703125" customWidth="1"/>
    <col min="1533" max="1533" width="9.85546875" customWidth="1"/>
    <col min="1535" max="1535" width="9.85546875" customWidth="1"/>
    <col min="1536" max="1536" width="10.28515625" customWidth="1"/>
    <col min="1537" max="1537" width="9.42578125" customWidth="1"/>
    <col min="1539" max="1539" width="10" customWidth="1"/>
    <col min="1540" max="1540" width="9.7109375" customWidth="1"/>
    <col min="1541" max="1541" width="10" customWidth="1"/>
    <col min="1542" max="1542" width="11.7109375" customWidth="1"/>
    <col min="1771" max="1771" width="9.85546875" customWidth="1"/>
    <col min="1772" max="1772" width="24.140625" customWidth="1"/>
    <col min="1775" max="1775" width="9.85546875" customWidth="1"/>
    <col min="1780" max="1781" width="9.85546875" customWidth="1"/>
    <col min="1782" max="1782" width="10.28515625" customWidth="1"/>
    <col min="1783" max="1783" width="9.5703125" customWidth="1"/>
    <col min="1784" max="1784" width="10.5703125" customWidth="1"/>
    <col min="1789" max="1789" width="9.85546875" customWidth="1"/>
    <col min="1791" max="1791" width="9.85546875" customWidth="1"/>
    <col min="1792" max="1792" width="10.28515625" customWidth="1"/>
    <col min="1793" max="1793" width="9.42578125" customWidth="1"/>
    <col min="1795" max="1795" width="10" customWidth="1"/>
    <col min="1796" max="1796" width="9.7109375" customWidth="1"/>
    <col min="1797" max="1797" width="10" customWidth="1"/>
    <col min="1798" max="1798" width="11.7109375" customWidth="1"/>
    <col min="2027" max="2027" width="9.85546875" customWidth="1"/>
    <col min="2028" max="2028" width="24.140625" customWidth="1"/>
    <col min="2031" max="2031" width="9.85546875" customWidth="1"/>
    <col min="2036" max="2037" width="9.85546875" customWidth="1"/>
    <col min="2038" max="2038" width="10.28515625" customWidth="1"/>
    <col min="2039" max="2039" width="9.5703125" customWidth="1"/>
    <col min="2040" max="2040" width="10.5703125" customWidth="1"/>
    <col min="2045" max="2045" width="9.85546875" customWidth="1"/>
    <col min="2047" max="2047" width="9.85546875" customWidth="1"/>
    <col min="2048" max="2048" width="10.28515625" customWidth="1"/>
    <col min="2049" max="2049" width="9.42578125" customWidth="1"/>
    <col min="2051" max="2051" width="10" customWidth="1"/>
    <col min="2052" max="2052" width="9.7109375" customWidth="1"/>
    <col min="2053" max="2053" width="10" customWidth="1"/>
    <col min="2054" max="2054" width="11.7109375" customWidth="1"/>
    <col min="2283" max="2283" width="9.85546875" customWidth="1"/>
    <col min="2284" max="2284" width="24.140625" customWidth="1"/>
    <col min="2287" max="2287" width="9.85546875" customWidth="1"/>
    <col min="2292" max="2293" width="9.85546875" customWidth="1"/>
    <col min="2294" max="2294" width="10.28515625" customWidth="1"/>
    <col min="2295" max="2295" width="9.5703125" customWidth="1"/>
    <col min="2296" max="2296" width="10.5703125" customWidth="1"/>
    <col min="2301" max="2301" width="9.85546875" customWidth="1"/>
    <col min="2303" max="2303" width="9.85546875" customWidth="1"/>
    <col min="2304" max="2304" width="10.28515625" customWidth="1"/>
    <col min="2305" max="2305" width="9.42578125" customWidth="1"/>
    <col min="2307" max="2307" width="10" customWidth="1"/>
    <col min="2308" max="2308" width="9.7109375" customWidth="1"/>
    <col min="2309" max="2309" width="10" customWidth="1"/>
    <col min="2310" max="2310" width="11.7109375" customWidth="1"/>
    <col min="2539" max="2539" width="9.85546875" customWidth="1"/>
    <col min="2540" max="2540" width="24.140625" customWidth="1"/>
    <col min="2543" max="2543" width="9.85546875" customWidth="1"/>
    <col min="2548" max="2549" width="9.85546875" customWidth="1"/>
    <col min="2550" max="2550" width="10.28515625" customWidth="1"/>
    <col min="2551" max="2551" width="9.5703125" customWidth="1"/>
    <col min="2552" max="2552" width="10.5703125" customWidth="1"/>
    <col min="2557" max="2557" width="9.85546875" customWidth="1"/>
    <col min="2559" max="2559" width="9.85546875" customWidth="1"/>
    <col min="2560" max="2560" width="10.28515625" customWidth="1"/>
    <col min="2561" max="2561" width="9.42578125" customWidth="1"/>
    <col min="2563" max="2563" width="10" customWidth="1"/>
    <col min="2564" max="2564" width="9.7109375" customWidth="1"/>
    <col min="2565" max="2565" width="10" customWidth="1"/>
    <col min="2566" max="2566" width="11.7109375" customWidth="1"/>
    <col min="2795" max="2795" width="9.85546875" customWidth="1"/>
    <col min="2796" max="2796" width="24.140625" customWidth="1"/>
    <col min="2799" max="2799" width="9.85546875" customWidth="1"/>
    <col min="2804" max="2805" width="9.85546875" customWidth="1"/>
    <col min="2806" max="2806" width="10.28515625" customWidth="1"/>
    <col min="2807" max="2807" width="9.5703125" customWidth="1"/>
    <col min="2808" max="2808" width="10.5703125" customWidth="1"/>
    <col min="2813" max="2813" width="9.85546875" customWidth="1"/>
    <col min="2815" max="2815" width="9.85546875" customWidth="1"/>
    <col min="2816" max="2816" width="10.28515625" customWidth="1"/>
    <col min="2817" max="2817" width="9.42578125" customWidth="1"/>
    <col min="2819" max="2819" width="10" customWidth="1"/>
    <col min="2820" max="2820" width="9.7109375" customWidth="1"/>
    <col min="2821" max="2821" width="10" customWidth="1"/>
    <col min="2822" max="2822" width="11.7109375" customWidth="1"/>
    <col min="3051" max="3051" width="9.85546875" customWidth="1"/>
    <col min="3052" max="3052" width="24.140625" customWidth="1"/>
    <col min="3055" max="3055" width="9.85546875" customWidth="1"/>
    <col min="3060" max="3061" width="9.85546875" customWidth="1"/>
    <col min="3062" max="3062" width="10.28515625" customWidth="1"/>
    <col min="3063" max="3063" width="9.5703125" customWidth="1"/>
    <col min="3064" max="3064" width="10.5703125" customWidth="1"/>
    <col min="3069" max="3069" width="9.85546875" customWidth="1"/>
    <col min="3071" max="3071" width="9.85546875" customWidth="1"/>
    <col min="3072" max="3072" width="10.28515625" customWidth="1"/>
    <col min="3073" max="3073" width="9.42578125" customWidth="1"/>
    <col min="3075" max="3075" width="10" customWidth="1"/>
    <col min="3076" max="3076" width="9.7109375" customWidth="1"/>
    <col min="3077" max="3077" width="10" customWidth="1"/>
    <col min="3078" max="3078" width="11.7109375" customWidth="1"/>
    <col min="3307" max="3307" width="9.85546875" customWidth="1"/>
    <col min="3308" max="3308" width="24.140625" customWidth="1"/>
    <col min="3311" max="3311" width="9.85546875" customWidth="1"/>
    <col min="3316" max="3317" width="9.85546875" customWidth="1"/>
    <col min="3318" max="3318" width="10.28515625" customWidth="1"/>
    <col min="3319" max="3319" width="9.5703125" customWidth="1"/>
    <col min="3320" max="3320" width="10.5703125" customWidth="1"/>
    <col min="3325" max="3325" width="9.85546875" customWidth="1"/>
    <col min="3327" max="3327" width="9.85546875" customWidth="1"/>
    <col min="3328" max="3328" width="10.28515625" customWidth="1"/>
    <col min="3329" max="3329" width="9.42578125" customWidth="1"/>
    <col min="3331" max="3331" width="10" customWidth="1"/>
    <col min="3332" max="3332" width="9.7109375" customWidth="1"/>
    <col min="3333" max="3333" width="10" customWidth="1"/>
    <col min="3334" max="3334" width="11.7109375" customWidth="1"/>
    <col min="3563" max="3563" width="9.85546875" customWidth="1"/>
    <col min="3564" max="3564" width="24.140625" customWidth="1"/>
    <col min="3567" max="3567" width="9.85546875" customWidth="1"/>
    <col min="3572" max="3573" width="9.85546875" customWidth="1"/>
    <col min="3574" max="3574" width="10.28515625" customWidth="1"/>
    <col min="3575" max="3575" width="9.5703125" customWidth="1"/>
    <col min="3576" max="3576" width="10.5703125" customWidth="1"/>
    <col min="3581" max="3581" width="9.85546875" customWidth="1"/>
    <col min="3583" max="3583" width="9.85546875" customWidth="1"/>
    <col min="3584" max="3584" width="10.28515625" customWidth="1"/>
    <col min="3585" max="3585" width="9.42578125" customWidth="1"/>
    <col min="3587" max="3587" width="10" customWidth="1"/>
    <col min="3588" max="3588" width="9.7109375" customWidth="1"/>
    <col min="3589" max="3589" width="10" customWidth="1"/>
    <col min="3590" max="3590" width="11.7109375" customWidth="1"/>
    <col min="3819" max="3819" width="9.85546875" customWidth="1"/>
    <col min="3820" max="3820" width="24.140625" customWidth="1"/>
    <col min="3823" max="3823" width="9.85546875" customWidth="1"/>
    <col min="3828" max="3829" width="9.85546875" customWidth="1"/>
    <col min="3830" max="3830" width="10.28515625" customWidth="1"/>
    <col min="3831" max="3831" width="9.5703125" customWidth="1"/>
    <col min="3832" max="3832" width="10.5703125" customWidth="1"/>
    <col min="3837" max="3837" width="9.85546875" customWidth="1"/>
    <col min="3839" max="3839" width="9.85546875" customWidth="1"/>
    <col min="3840" max="3840" width="10.28515625" customWidth="1"/>
    <col min="3841" max="3841" width="9.42578125" customWidth="1"/>
    <col min="3843" max="3843" width="10" customWidth="1"/>
    <col min="3844" max="3844" width="9.7109375" customWidth="1"/>
    <col min="3845" max="3845" width="10" customWidth="1"/>
    <col min="3846" max="3846" width="11.7109375" customWidth="1"/>
    <col min="4075" max="4075" width="9.85546875" customWidth="1"/>
    <col min="4076" max="4076" width="24.140625" customWidth="1"/>
    <col min="4079" max="4079" width="9.85546875" customWidth="1"/>
    <col min="4084" max="4085" width="9.85546875" customWidth="1"/>
    <col min="4086" max="4086" width="10.28515625" customWidth="1"/>
    <col min="4087" max="4087" width="9.5703125" customWidth="1"/>
    <col min="4088" max="4088" width="10.5703125" customWidth="1"/>
    <col min="4093" max="4093" width="9.85546875" customWidth="1"/>
    <col min="4095" max="4095" width="9.85546875" customWidth="1"/>
    <col min="4096" max="4096" width="10.28515625" customWidth="1"/>
    <col min="4097" max="4097" width="9.42578125" customWidth="1"/>
    <col min="4099" max="4099" width="10" customWidth="1"/>
    <col min="4100" max="4100" width="9.7109375" customWidth="1"/>
    <col min="4101" max="4101" width="10" customWidth="1"/>
    <col min="4102" max="4102" width="11.7109375" customWidth="1"/>
    <col min="4331" max="4331" width="9.85546875" customWidth="1"/>
    <col min="4332" max="4332" width="24.140625" customWidth="1"/>
    <col min="4335" max="4335" width="9.85546875" customWidth="1"/>
    <col min="4340" max="4341" width="9.85546875" customWidth="1"/>
    <col min="4342" max="4342" width="10.28515625" customWidth="1"/>
    <col min="4343" max="4343" width="9.5703125" customWidth="1"/>
    <col min="4344" max="4344" width="10.5703125" customWidth="1"/>
    <col min="4349" max="4349" width="9.85546875" customWidth="1"/>
    <col min="4351" max="4351" width="9.85546875" customWidth="1"/>
    <col min="4352" max="4352" width="10.28515625" customWidth="1"/>
    <col min="4353" max="4353" width="9.42578125" customWidth="1"/>
    <col min="4355" max="4355" width="10" customWidth="1"/>
    <col min="4356" max="4356" width="9.7109375" customWidth="1"/>
    <col min="4357" max="4357" width="10" customWidth="1"/>
    <col min="4358" max="4358" width="11.7109375" customWidth="1"/>
    <col min="4587" max="4587" width="9.85546875" customWidth="1"/>
    <col min="4588" max="4588" width="24.140625" customWidth="1"/>
    <col min="4591" max="4591" width="9.85546875" customWidth="1"/>
    <col min="4596" max="4597" width="9.85546875" customWidth="1"/>
    <col min="4598" max="4598" width="10.28515625" customWidth="1"/>
    <col min="4599" max="4599" width="9.5703125" customWidth="1"/>
    <col min="4600" max="4600" width="10.5703125" customWidth="1"/>
    <col min="4605" max="4605" width="9.85546875" customWidth="1"/>
    <col min="4607" max="4607" width="9.85546875" customWidth="1"/>
    <col min="4608" max="4608" width="10.28515625" customWidth="1"/>
    <col min="4609" max="4609" width="9.42578125" customWidth="1"/>
    <col min="4611" max="4611" width="10" customWidth="1"/>
    <col min="4612" max="4612" width="9.7109375" customWidth="1"/>
    <col min="4613" max="4613" width="10" customWidth="1"/>
    <col min="4614" max="4614" width="11.7109375" customWidth="1"/>
    <col min="4843" max="4843" width="9.85546875" customWidth="1"/>
    <col min="4844" max="4844" width="24.140625" customWidth="1"/>
    <col min="4847" max="4847" width="9.85546875" customWidth="1"/>
    <col min="4852" max="4853" width="9.85546875" customWidth="1"/>
    <col min="4854" max="4854" width="10.28515625" customWidth="1"/>
    <col min="4855" max="4855" width="9.5703125" customWidth="1"/>
    <col min="4856" max="4856" width="10.5703125" customWidth="1"/>
    <col min="4861" max="4861" width="9.85546875" customWidth="1"/>
    <col min="4863" max="4863" width="9.85546875" customWidth="1"/>
    <col min="4864" max="4864" width="10.28515625" customWidth="1"/>
    <col min="4865" max="4865" width="9.42578125" customWidth="1"/>
    <col min="4867" max="4867" width="10" customWidth="1"/>
    <col min="4868" max="4868" width="9.7109375" customWidth="1"/>
    <col min="4869" max="4869" width="10" customWidth="1"/>
    <col min="4870" max="4870" width="11.7109375" customWidth="1"/>
    <col min="5099" max="5099" width="9.85546875" customWidth="1"/>
    <col min="5100" max="5100" width="24.140625" customWidth="1"/>
    <col min="5103" max="5103" width="9.85546875" customWidth="1"/>
    <col min="5108" max="5109" width="9.85546875" customWidth="1"/>
    <col min="5110" max="5110" width="10.28515625" customWidth="1"/>
    <col min="5111" max="5111" width="9.5703125" customWidth="1"/>
    <col min="5112" max="5112" width="10.5703125" customWidth="1"/>
    <col min="5117" max="5117" width="9.85546875" customWidth="1"/>
    <col min="5119" max="5119" width="9.85546875" customWidth="1"/>
    <col min="5120" max="5120" width="10.28515625" customWidth="1"/>
    <col min="5121" max="5121" width="9.42578125" customWidth="1"/>
    <col min="5123" max="5123" width="10" customWidth="1"/>
    <col min="5124" max="5124" width="9.7109375" customWidth="1"/>
    <col min="5125" max="5125" width="10" customWidth="1"/>
    <col min="5126" max="5126" width="11.7109375" customWidth="1"/>
    <col min="5355" max="5355" width="9.85546875" customWidth="1"/>
    <col min="5356" max="5356" width="24.140625" customWidth="1"/>
    <col min="5359" max="5359" width="9.85546875" customWidth="1"/>
    <col min="5364" max="5365" width="9.85546875" customWidth="1"/>
    <col min="5366" max="5366" width="10.28515625" customWidth="1"/>
    <col min="5367" max="5367" width="9.5703125" customWidth="1"/>
    <col min="5368" max="5368" width="10.5703125" customWidth="1"/>
    <col min="5373" max="5373" width="9.85546875" customWidth="1"/>
    <col min="5375" max="5375" width="9.85546875" customWidth="1"/>
    <col min="5376" max="5376" width="10.28515625" customWidth="1"/>
    <col min="5377" max="5377" width="9.42578125" customWidth="1"/>
    <col min="5379" max="5379" width="10" customWidth="1"/>
    <col min="5380" max="5380" width="9.7109375" customWidth="1"/>
    <col min="5381" max="5381" width="10" customWidth="1"/>
    <col min="5382" max="5382" width="11.7109375" customWidth="1"/>
    <col min="5611" max="5611" width="9.85546875" customWidth="1"/>
    <col min="5612" max="5612" width="24.140625" customWidth="1"/>
    <col min="5615" max="5615" width="9.85546875" customWidth="1"/>
    <col min="5620" max="5621" width="9.85546875" customWidth="1"/>
    <col min="5622" max="5622" width="10.28515625" customWidth="1"/>
    <col min="5623" max="5623" width="9.5703125" customWidth="1"/>
    <col min="5624" max="5624" width="10.5703125" customWidth="1"/>
    <col min="5629" max="5629" width="9.85546875" customWidth="1"/>
    <col min="5631" max="5631" width="9.85546875" customWidth="1"/>
    <col min="5632" max="5632" width="10.28515625" customWidth="1"/>
    <col min="5633" max="5633" width="9.42578125" customWidth="1"/>
    <col min="5635" max="5635" width="10" customWidth="1"/>
    <col min="5636" max="5636" width="9.7109375" customWidth="1"/>
    <col min="5637" max="5637" width="10" customWidth="1"/>
    <col min="5638" max="5638" width="11.7109375" customWidth="1"/>
    <col min="5867" max="5867" width="9.85546875" customWidth="1"/>
    <col min="5868" max="5868" width="24.140625" customWidth="1"/>
    <col min="5871" max="5871" width="9.85546875" customWidth="1"/>
    <col min="5876" max="5877" width="9.85546875" customWidth="1"/>
    <col min="5878" max="5878" width="10.28515625" customWidth="1"/>
    <col min="5879" max="5879" width="9.5703125" customWidth="1"/>
    <col min="5880" max="5880" width="10.5703125" customWidth="1"/>
    <col min="5885" max="5885" width="9.85546875" customWidth="1"/>
    <col min="5887" max="5887" width="9.85546875" customWidth="1"/>
    <col min="5888" max="5888" width="10.28515625" customWidth="1"/>
    <col min="5889" max="5889" width="9.42578125" customWidth="1"/>
    <col min="5891" max="5891" width="10" customWidth="1"/>
    <col min="5892" max="5892" width="9.7109375" customWidth="1"/>
    <col min="5893" max="5893" width="10" customWidth="1"/>
    <col min="5894" max="5894" width="11.7109375" customWidth="1"/>
    <col min="6123" max="6123" width="9.85546875" customWidth="1"/>
    <col min="6124" max="6124" width="24.140625" customWidth="1"/>
    <col min="6127" max="6127" width="9.85546875" customWidth="1"/>
    <col min="6132" max="6133" width="9.85546875" customWidth="1"/>
    <col min="6134" max="6134" width="10.28515625" customWidth="1"/>
    <col min="6135" max="6135" width="9.5703125" customWidth="1"/>
    <col min="6136" max="6136" width="10.5703125" customWidth="1"/>
    <col min="6141" max="6141" width="9.85546875" customWidth="1"/>
    <col min="6143" max="6143" width="9.85546875" customWidth="1"/>
    <col min="6144" max="6144" width="10.28515625" customWidth="1"/>
    <col min="6145" max="6145" width="9.42578125" customWidth="1"/>
    <col min="6147" max="6147" width="10" customWidth="1"/>
    <col min="6148" max="6148" width="9.7109375" customWidth="1"/>
    <col min="6149" max="6149" width="10" customWidth="1"/>
    <col min="6150" max="6150" width="11.7109375" customWidth="1"/>
    <col min="6379" max="6379" width="9.85546875" customWidth="1"/>
    <col min="6380" max="6380" width="24.140625" customWidth="1"/>
    <col min="6383" max="6383" width="9.85546875" customWidth="1"/>
    <col min="6388" max="6389" width="9.85546875" customWidth="1"/>
    <col min="6390" max="6390" width="10.28515625" customWidth="1"/>
    <col min="6391" max="6391" width="9.5703125" customWidth="1"/>
    <col min="6392" max="6392" width="10.5703125" customWidth="1"/>
    <col min="6397" max="6397" width="9.85546875" customWidth="1"/>
    <col min="6399" max="6399" width="9.85546875" customWidth="1"/>
    <col min="6400" max="6400" width="10.28515625" customWidth="1"/>
    <col min="6401" max="6401" width="9.42578125" customWidth="1"/>
    <col min="6403" max="6403" width="10" customWidth="1"/>
    <col min="6404" max="6404" width="9.7109375" customWidth="1"/>
    <col min="6405" max="6405" width="10" customWidth="1"/>
    <col min="6406" max="6406" width="11.7109375" customWidth="1"/>
    <col min="6635" max="6635" width="9.85546875" customWidth="1"/>
    <col min="6636" max="6636" width="24.140625" customWidth="1"/>
    <col min="6639" max="6639" width="9.85546875" customWidth="1"/>
    <col min="6644" max="6645" width="9.85546875" customWidth="1"/>
    <col min="6646" max="6646" width="10.28515625" customWidth="1"/>
    <col min="6647" max="6647" width="9.5703125" customWidth="1"/>
    <col min="6648" max="6648" width="10.5703125" customWidth="1"/>
    <col min="6653" max="6653" width="9.85546875" customWidth="1"/>
    <col min="6655" max="6655" width="9.85546875" customWidth="1"/>
    <col min="6656" max="6656" width="10.28515625" customWidth="1"/>
    <col min="6657" max="6657" width="9.42578125" customWidth="1"/>
    <col min="6659" max="6659" width="10" customWidth="1"/>
    <col min="6660" max="6660" width="9.7109375" customWidth="1"/>
    <col min="6661" max="6661" width="10" customWidth="1"/>
    <col min="6662" max="6662" width="11.7109375" customWidth="1"/>
    <col min="6891" max="6891" width="9.85546875" customWidth="1"/>
    <col min="6892" max="6892" width="24.140625" customWidth="1"/>
    <col min="6895" max="6895" width="9.85546875" customWidth="1"/>
    <col min="6900" max="6901" width="9.85546875" customWidth="1"/>
    <col min="6902" max="6902" width="10.28515625" customWidth="1"/>
    <col min="6903" max="6903" width="9.5703125" customWidth="1"/>
    <col min="6904" max="6904" width="10.5703125" customWidth="1"/>
    <col min="6909" max="6909" width="9.85546875" customWidth="1"/>
    <col min="6911" max="6911" width="9.85546875" customWidth="1"/>
    <col min="6912" max="6912" width="10.28515625" customWidth="1"/>
    <col min="6913" max="6913" width="9.42578125" customWidth="1"/>
    <col min="6915" max="6915" width="10" customWidth="1"/>
    <col min="6916" max="6916" width="9.7109375" customWidth="1"/>
    <col min="6917" max="6917" width="10" customWidth="1"/>
    <col min="6918" max="6918" width="11.7109375" customWidth="1"/>
    <col min="7147" max="7147" width="9.85546875" customWidth="1"/>
    <col min="7148" max="7148" width="24.140625" customWidth="1"/>
    <col min="7151" max="7151" width="9.85546875" customWidth="1"/>
    <col min="7156" max="7157" width="9.85546875" customWidth="1"/>
    <col min="7158" max="7158" width="10.28515625" customWidth="1"/>
    <col min="7159" max="7159" width="9.5703125" customWidth="1"/>
    <col min="7160" max="7160" width="10.5703125" customWidth="1"/>
    <col min="7165" max="7165" width="9.85546875" customWidth="1"/>
    <col min="7167" max="7167" width="9.85546875" customWidth="1"/>
    <col min="7168" max="7168" width="10.28515625" customWidth="1"/>
    <col min="7169" max="7169" width="9.42578125" customWidth="1"/>
    <col min="7171" max="7171" width="10" customWidth="1"/>
    <col min="7172" max="7172" width="9.7109375" customWidth="1"/>
    <col min="7173" max="7173" width="10" customWidth="1"/>
    <col min="7174" max="7174" width="11.7109375" customWidth="1"/>
    <col min="7403" max="7403" width="9.85546875" customWidth="1"/>
    <col min="7404" max="7404" width="24.140625" customWidth="1"/>
    <col min="7407" max="7407" width="9.85546875" customWidth="1"/>
    <col min="7412" max="7413" width="9.85546875" customWidth="1"/>
    <col min="7414" max="7414" width="10.28515625" customWidth="1"/>
    <col min="7415" max="7415" width="9.5703125" customWidth="1"/>
    <col min="7416" max="7416" width="10.5703125" customWidth="1"/>
    <col min="7421" max="7421" width="9.85546875" customWidth="1"/>
    <col min="7423" max="7423" width="9.85546875" customWidth="1"/>
    <col min="7424" max="7424" width="10.28515625" customWidth="1"/>
    <col min="7425" max="7425" width="9.42578125" customWidth="1"/>
    <col min="7427" max="7427" width="10" customWidth="1"/>
    <col min="7428" max="7428" width="9.7109375" customWidth="1"/>
    <col min="7429" max="7429" width="10" customWidth="1"/>
    <col min="7430" max="7430" width="11.7109375" customWidth="1"/>
    <col min="7659" max="7659" width="9.85546875" customWidth="1"/>
    <col min="7660" max="7660" width="24.140625" customWidth="1"/>
    <col min="7663" max="7663" width="9.85546875" customWidth="1"/>
    <col min="7668" max="7669" width="9.85546875" customWidth="1"/>
    <col min="7670" max="7670" width="10.28515625" customWidth="1"/>
    <col min="7671" max="7671" width="9.5703125" customWidth="1"/>
    <col min="7672" max="7672" width="10.5703125" customWidth="1"/>
    <col min="7677" max="7677" width="9.85546875" customWidth="1"/>
    <col min="7679" max="7679" width="9.85546875" customWidth="1"/>
    <col min="7680" max="7680" width="10.28515625" customWidth="1"/>
    <col min="7681" max="7681" width="9.42578125" customWidth="1"/>
    <col min="7683" max="7683" width="10" customWidth="1"/>
    <col min="7684" max="7684" width="9.7109375" customWidth="1"/>
    <col min="7685" max="7685" width="10" customWidth="1"/>
    <col min="7686" max="7686" width="11.7109375" customWidth="1"/>
    <col min="7915" max="7915" width="9.85546875" customWidth="1"/>
    <col min="7916" max="7916" width="24.140625" customWidth="1"/>
    <col min="7919" max="7919" width="9.85546875" customWidth="1"/>
    <col min="7924" max="7925" width="9.85546875" customWidth="1"/>
    <col min="7926" max="7926" width="10.28515625" customWidth="1"/>
    <col min="7927" max="7927" width="9.5703125" customWidth="1"/>
    <col min="7928" max="7928" width="10.5703125" customWidth="1"/>
    <col min="7933" max="7933" width="9.85546875" customWidth="1"/>
    <col min="7935" max="7935" width="9.85546875" customWidth="1"/>
    <col min="7936" max="7936" width="10.28515625" customWidth="1"/>
    <col min="7937" max="7937" width="9.42578125" customWidth="1"/>
    <col min="7939" max="7939" width="10" customWidth="1"/>
    <col min="7940" max="7940" width="9.7109375" customWidth="1"/>
    <col min="7941" max="7941" width="10" customWidth="1"/>
    <col min="7942" max="7942" width="11.7109375" customWidth="1"/>
    <col min="8171" max="8171" width="9.85546875" customWidth="1"/>
    <col min="8172" max="8172" width="24.140625" customWidth="1"/>
    <col min="8175" max="8175" width="9.85546875" customWidth="1"/>
    <col min="8180" max="8181" width="9.85546875" customWidth="1"/>
    <col min="8182" max="8182" width="10.28515625" customWidth="1"/>
    <col min="8183" max="8183" width="9.5703125" customWidth="1"/>
    <col min="8184" max="8184" width="10.5703125" customWidth="1"/>
    <col min="8189" max="8189" width="9.85546875" customWidth="1"/>
    <col min="8191" max="8191" width="9.85546875" customWidth="1"/>
    <col min="8192" max="8192" width="10.28515625" customWidth="1"/>
    <col min="8193" max="8193" width="9.42578125" customWidth="1"/>
    <col min="8195" max="8195" width="10" customWidth="1"/>
    <col min="8196" max="8196" width="9.7109375" customWidth="1"/>
    <col min="8197" max="8197" width="10" customWidth="1"/>
    <col min="8198" max="8198" width="11.7109375" customWidth="1"/>
    <col min="8427" max="8427" width="9.85546875" customWidth="1"/>
    <col min="8428" max="8428" width="24.140625" customWidth="1"/>
    <col min="8431" max="8431" width="9.85546875" customWidth="1"/>
    <col min="8436" max="8437" width="9.85546875" customWidth="1"/>
    <col min="8438" max="8438" width="10.28515625" customWidth="1"/>
    <col min="8439" max="8439" width="9.5703125" customWidth="1"/>
    <col min="8440" max="8440" width="10.5703125" customWidth="1"/>
    <col min="8445" max="8445" width="9.85546875" customWidth="1"/>
    <col min="8447" max="8447" width="9.85546875" customWidth="1"/>
    <col min="8448" max="8448" width="10.28515625" customWidth="1"/>
    <col min="8449" max="8449" width="9.42578125" customWidth="1"/>
    <col min="8451" max="8451" width="10" customWidth="1"/>
    <col min="8452" max="8452" width="9.7109375" customWidth="1"/>
    <col min="8453" max="8453" width="10" customWidth="1"/>
    <col min="8454" max="8454" width="11.7109375" customWidth="1"/>
    <col min="8683" max="8683" width="9.85546875" customWidth="1"/>
    <col min="8684" max="8684" width="24.140625" customWidth="1"/>
    <col min="8687" max="8687" width="9.85546875" customWidth="1"/>
    <col min="8692" max="8693" width="9.85546875" customWidth="1"/>
    <col min="8694" max="8694" width="10.28515625" customWidth="1"/>
    <col min="8695" max="8695" width="9.5703125" customWidth="1"/>
    <col min="8696" max="8696" width="10.5703125" customWidth="1"/>
    <col min="8701" max="8701" width="9.85546875" customWidth="1"/>
    <col min="8703" max="8703" width="9.85546875" customWidth="1"/>
    <col min="8704" max="8704" width="10.28515625" customWidth="1"/>
    <col min="8705" max="8705" width="9.42578125" customWidth="1"/>
    <col min="8707" max="8707" width="10" customWidth="1"/>
    <col min="8708" max="8708" width="9.7109375" customWidth="1"/>
    <col min="8709" max="8709" width="10" customWidth="1"/>
    <col min="8710" max="8710" width="11.7109375" customWidth="1"/>
    <col min="8939" max="8939" width="9.85546875" customWidth="1"/>
    <col min="8940" max="8940" width="24.140625" customWidth="1"/>
    <col min="8943" max="8943" width="9.85546875" customWidth="1"/>
    <col min="8948" max="8949" width="9.85546875" customWidth="1"/>
    <col min="8950" max="8950" width="10.28515625" customWidth="1"/>
    <col min="8951" max="8951" width="9.5703125" customWidth="1"/>
    <col min="8952" max="8952" width="10.5703125" customWidth="1"/>
    <col min="8957" max="8957" width="9.85546875" customWidth="1"/>
    <col min="8959" max="8959" width="9.85546875" customWidth="1"/>
    <col min="8960" max="8960" width="10.28515625" customWidth="1"/>
    <col min="8961" max="8961" width="9.42578125" customWidth="1"/>
    <col min="8963" max="8963" width="10" customWidth="1"/>
    <col min="8964" max="8964" width="9.7109375" customWidth="1"/>
    <col min="8965" max="8965" width="10" customWidth="1"/>
    <col min="8966" max="8966" width="11.7109375" customWidth="1"/>
    <col min="9195" max="9195" width="9.85546875" customWidth="1"/>
    <col min="9196" max="9196" width="24.140625" customWidth="1"/>
    <col min="9199" max="9199" width="9.85546875" customWidth="1"/>
    <col min="9204" max="9205" width="9.85546875" customWidth="1"/>
    <col min="9206" max="9206" width="10.28515625" customWidth="1"/>
    <col min="9207" max="9207" width="9.5703125" customWidth="1"/>
    <col min="9208" max="9208" width="10.5703125" customWidth="1"/>
    <col min="9213" max="9213" width="9.85546875" customWidth="1"/>
    <col min="9215" max="9215" width="9.85546875" customWidth="1"/>
    <col min="9216" max="9216" width="10.28515625" customWidth="1"/>
    <col min="9217" max="9217" width="9.42578125" customWidth="1"/>
    <col min="9219" max="9219" width="10" customWidth="1"/>
    <col min="9220" max="9220" width="9.7109375" customWidth="1"/>
    <col min="9221" max="9221" width="10" customWidth="1"/>
    <col min="9222" max="9222" width="11.7109375" customWidth="1"/>
    <col min="9451" max="9451" width="9.85546875" customWidth="1"/>
    <col min="9452" max="9452" width="24.140625" customWidth="1"/>
    <col min="9455" max="9455" width="9.85546875" customWidth="1"/>
    <col min="9460" max="9461" width="9.85546875" customWidth="1"/>
    <col min="9462" max="9462" width="10.28515625" customWidth="1"/>
    <col min="9463" max="9463" width="9.5703125" customWidth="1"/>
    <col min="9464" max="9464" width="10.5703125" customWidth="1"/>
    <col min="9469" max="9469" width="9.85546875" customWidth="1"/>
    <col min="9471" max="9471" width="9.85546875" customWidth="1"/>
    <col min="9472" max="9472" width="10.28515625" customWidth="1"/>
    <col min="9473" max="9473" width="9.42578125" customWidth="1"/>
    <col min="9475" max="9475" width="10" customWidth="1"/>
    <col min="9476" max="9476" width="9.7109375" customWidth="1"/>
    <col min="9477" max="9477" width="10" customWidth="1"/>
    <col min="9478" max="9478" width="11.7109375" customWidth="1"/>
    <col min="9707" max="9707" width="9.85546875" customWidth="1"/>
    <col min="9708" max="9708" width="24.140625" customWidth="1"/>
    <col min="9711" max="9711" width="9.85546875" customWidth="1"/>
    <col min="9716" max="9717" width="9.85546875" customWidth="1"/>
    <col min="9718" max="9718" width="10.28515625" customWidth="1"/>
    <col min="9719" max="9719" width="9.5703125" customWidth="1"/>
    <col min="9720" max="9720" width="10.5703125" customWidth="1"/>
    <col min="9725" max="9725" width="9.85546875" customWidth="1"/>
    <col min="9727" max="9727" width="9.85546875" customWidth="1"/>
    <col min="9728" max="9728" width="10.28515625" customWidth="1"/>
    <col min="9729" max="9729" width="9.42578125" customWidth="1"/>
    <col min="9731" max="9731" width="10" customWidth="1"/>
    <col min="9732" max="9732" width="9.7109375" customWidth="1"/>
    <col min="9733" max="9733" width="10" customWidth="1"/>
    <col min="9734" max="9734" width="11.7109375" customWidth="1"/>
    <col min="9963" max="9963" width="9.85546875" customWidth="1"/>
    <col min="9964" max="9964" width="24.140625" customWidth="1"/>
    <col min="9967" max="9967" width="9.85546875" customWidth="1"/>
    <col min="9972" max="9973" width="9.85546875" customWidth="1"/>
    <col min="9974" max="9974" width="10.28515625" customWidth="1"/>
    <col min="9975" max="9975" width="9.5703125" customWidth="1"/>
    <col min="9976" max="9976" width="10.5703125" customWidth="1"/>
    <col min="9981" max="9981" width="9.85546875" customWidth="1"/>
    <col min="9983" max="9983" width="9.85546875" customWidth="1"/>
    <col min="9984" max="9984" width="10.28515625" customWidth="1"/>
    <col min="9985" max="9985" width="9.42578125" customWidth="1"/>
    <col min="9987" max="9987" width="10" customWidth="1"/>
    <col min="9988" max="9988" width="9.7109375" customWidth="1"/>
    <col min="9989" max="9989" width="10" customWidth="1"/>
    <col min="9990" max="9990" width="11.7109375" customWidth="1"/>
    <col min="10219" max="10219" width="9.85546875" customWidth="1"/>
    <col min="10220" max="10220" width="24.140625" customWidth="1"/>
    <col min="10223" max="10223" width="9.85546875" customWidth="1"/>
    <col min="10228" max="10229" width="9.85546875" customWidth="1"/>
    <col min="10230" max="10230" width="10.28515625" customWidth="1"/>
    <col min="10231" max="10231" width="9.5703125" customWidth="1"/>
    <col min="10232" max="10232" width="10.5703125" customWidth="1"/>
    <col min="10237" max="10237" width="9.85546875" customWidth="1"/>
    <col min="10239" max="10239" width="9.85546875" customWidth="1"/>
    <col min="10240" max="10240" width="10.28515625" customWidth="1"/>
    <col min="10241" max="10241" width="9.42578125" customWidth="1"/>
    <col min="10243" max="10243" width="10" customWidth="1"/>
    <col min="10244" max="10244" width="9.7109375" customWidth="1"/>
    <col min="10245" max="10245" width="10" customWidth="1"/>
    <col min="10246" max="10246" width="11.7109375" customWidth="1"/>
    <col min="10475" max="10475" width="9.85546875" customWidth="1"/>
    <col min="10476" max="10476" width="24.140625" customWidth="1"/>
    <col min="10479" max="10479" width="9.85546875" customWidth="1"/>
    <col min="10484" max="10485" width="9.85546875" customWidth="1"/>
    <col min="10486" max="10486" width="10.28515625" customWidth="1"/>
    <col min="10487" max="10487" width="9.5703125" customWidth="1"/>
    <col min="10488" max="10488" width="10.5703125" customWidth="1"/>
    <col min="10493" max="10493" width="9.85546875" customWidth="1"/>
    <col min="10495" max="10495" width="9.85546875" customWidth="1"/>
    <col min="10496" max="10496" width="10.28515625" customWidth="1"/>
    <col min="10497" max="10497" width="9.42578125" customWidth="1"/>
    <col min="10499" max="10499" width="10" customWidth="1"/>
    <col min="10500" max="10500" width="9.7109375" customWidth="1"/>
    <col min="10501" max="10501" width="10" customWidth="1"/>
    <col min="10502" max="10502" width="11.7109375" customWidth="1"/>
    <col min="10731" max="10731" width="9.85546875" customWidth="1"/>
    <col min="10732" max="10732" width="24.140625" customWidth="1"/>
    <col min="10735" max="10735" width="9.85546875" customWidth="1"/>
    <col min="10740" max="10741" width="9.85546875" customWidth="1"/>
    <col min="10742" max="10742" width="10.28515625" customWidth="1"/>
    <col min="10743" max="10743" width="9.5703125" customWidth="1"/>
    <col min="10744" max="10744" width="10.5703125" customWidth="1"/>
    <col min="10749" max="10749" width="9.85546875" customWidth="1"/>
    <col min="10751" max="10751" width="9.85546875" customWidth="1"/>
    <col min="10752" max="10752" width="10.28515625" customWidth="1"/>
    <col min="10753" max="10753" width="9.42578125" customWidth="1"/>
    <col min="10755" max="10755" width="10" customWidth="1"/>
    <col min="10756" max="10756" width="9.7109375" customWidth="1"/>
    <col min="10757" max="10757" width="10" customWidth="1"/>
    <col min="10758" max="10758" width="11.7109375" customWidth="1"/>
    <col min="10987" max="10987" width="9.85546875" customWidth="1"/>
    <col min="10988" max="10988" width="24.140625" customWidth="1"/>
    <col min="10991" max="10991" width="9.85546875" customWidth="1"/>
    <col min="10996" max="10997" width="9.85546875" customWidth="1"/>
    <col min="10998" max="10998" width="10.28515625" customWidth="1"/>
    <col min="10999" max="10999" width="9.5703125" customWidth="1"/>
    <col min="11000" max="11000" width="10.5703125" customWidth="1"/>
    <col min="11005" max="11005" width="9.85546875" customWidth="1"/>
    <col min="11007" max="11007" width="9.85546875" customWidth="1"/>
    <col min="11008" max="11008" width="10.28515625" customWidth="1"/>
    <col min="11009" max="11009" width="9.42578125" customWidth="1"/>
    <col min="11011" max="11011" width="10" customWidth="1"/>
    <col min="11012" max="11012" width="9.7109375" customWidth="1"/>
    <col min="11013" max="11013" width="10" customWidth="1"/>
    <col min="11014" max="11014" width="11.7109375" customWidth="1"/>
    <col min="11243" max="11243" width="9.85546875" customWidth="1"/>
    <col min="11244" max="11244" width="24.140625" customWidth="1"/>
    <col min="11247" max="11247" width="9.85546875" customWidth="1"/>
    <col min="11252" max="11253" width="9.85546875" customWidth="1"/>
    <col min="11254" max="11254" width="10.28515625" customWidth="1"/>
    <col min="11255" max="11255" width="9.5703125" customWidth="1"/>
    <col min="11256" max="11256" width="10.5703125" customWidth="1"/>
    <col min="11261" max="11261" width="9.85546875" customWidth="1"/>
    <col min="11263" max="11263" width="9.85546875" customWidth="1"/>
    <col min="11264" max="11264" width="10.28515625" customWidth="1"/>
    <col min="11265" max="11265" width="9.42578125" customWidth="1"/>
    <col min="11267" max="11267" width="10" customWidth="1"/>
    <col min="11268" max="11268" width="9.7109375" customWidth="1"/>
    <col min="11269" max="11269" width="10" customWidth="1"/>
    <col min="11270" max="11270" width="11.7109375" customWidth="1"/>
    <col min="11499" max="11499" width="9.85546875" customWidth="1"/>
    <col min="11500" max="11500" width="24.140625" customWidth="1"/>
    <col min="11503" max="11503" width="9.85546875" customWidth="1"/>
    <col min="11508" max="11509" width="9.85546875" customWidth="1"/>
    <col min="11510" max="11510" width="10.28515625" customWidth="1"/>
    <col min="11511" max="11511" width="9.5703125" customWidth="1"/>
    <col min="11512" max="11512" width="10.5703125" customWidth="1"/>
    <col min="11517" max="11517" width="9.85546875" customWidth="1"/>
    <col min="11519" max="11519" width="9.85546875" customWidth="1"/>
    <col min="11520" max="11520" width="10.28515625" customWidth="1"/>
    <col min="11521" max="11521" width="9.42578125" customWidth="1"/>
    <col min="11523" max="11523" width="10" customWidth="1"/>
    <col min="11524" max="11524" width="9.7109375" customWidth="1"/>
    <col min="11525" max="11525" width="10" customWidth="1"/>
    <col min="11526" max="11526" width="11.7109375" customWidth="1"/>
    <col min="11755" max="11755" width="9.85546875" customWidth="1"/>
    <col min="11756" max="11756" width="24.140625" customWidth="1"/>
    <col min="11759" max="11759" width="9.85546875" customWidth="1"/>
    <col min="11764" max="11765" width="9.85546875" customWidth="1"/>
    <col min="11766" max="11766" width="10.28515625" customWidth="1"/>
    <col min="11767" max="11767" width="9.5703125" customWidth="1"/>
    <col min="11768" max="11768" width="10.5703125" customWidth="1"/>
    <col min="11773" max="11773" width="9.85546875" customWidth="1"/>
    <col min="11775" max="11775" width="9.85546875" customWidth="1"/>
    <col min="11776" max="11776" width="10.28515625" customWidth="1"/>
    <col min="11777" max="11777" width="9.42578125" customWidth="1"/>
    <col min="11779" max="11779" width="10" customWidth="1"/>
    <col min="11780" max="11780" width="9.7109375" customWidth="1"/>
    <col min="11781" max="11781" width="10" customWidth="1"/>
    <col min="11782" max="11782" width="11.7109375" customWidth="1"/>
    <col min="12011" max="12011" width="9.85546875" customWidth="1"/>
    <col min="12012" max="12012" width="24.140625" customWidth="1"/>
    <col min="12015" max="12015" width="9.85546875" customWidth="1"/>
    <col min="12020" max="12021" width="9.85546875" customWidth="1"/>
    <col min="12022" max="12022" width="10.28515625" customWidth="1"/>
    <col min="12023" max="12023" width="9.5703125" customWidth="1"/>
    <col min="12024" max="12024" width="10.5703125" customWidth="1"/>
    <col min="12029" max="12029" width="9.85546875" customWidth="1"/>
    <col min="12031" max="12031" width="9.85546875" customWidth="1"/>
    <col min="12032" max="12032" width="10.28515625" customWidth="1"/>
    <col min="12033" max="12033" width="9.42578125" customWidth="1"/>
    <col min="12035" max="12035" width="10" customWidth="1"/>
    <col min="12036" max="12036" width="9.7109375" customWidth="1"/>
    <col min="12037" max="12037" width="10" customWidth="1"/>
    <col min="12038" max="12038" width="11.7109375" customWidth="1"/>
    <col min="12267" max="12267" width="9.85546875" customWidth="1"/>
    <col min="12268" max="12268" width="24.140625" customWidth="1"/>
    <col min="12271" max="12271" width="9.85546875" customWidth="1"/>
    <col min="12276" max="12277" width="9.85546875" customWidth="1"/>
    <col min="12278" max="12278" width="10.28515625" customWidth="1"/>
    <col min="12279" max="12279" width="9.5703125" customWidth="1"/>
    <col min="12280" max="12280" width="10.5703125" customWidth="1"/>
    <col min="12285" max="12285" width="9.85546875" customWidth="1"/>
    <col min="12287" max="12287" width="9.85546875" customWidth="1"/>
    <col min="12288" max="12288" width="10.28515625" customWidth="1"/>
    <col min="12289" max="12289" width="9.42578125" customWidth="1"/>
    <col min="12291" max="12291" width="10" customWidth="1"/>
    <col min="12292" max="12292" width="9.7109375" customWidth="1"/>
    <col min="12293" max="12293" width="10" customWidth="1"/>
    <col min="12294" max="12294" width="11.7109375" customWidth="1"/>
    <col min="12523" max="12523" width="9.85546875" customWidth="1"/>
    <col min="12524" max="12524" width="24.140625" customWidth="1"/>
    <col min="12527" max="12527" width="9.85546875" customWidth="1"/>
    <col min="12532" max="12533" width="9.85546875" customWidth="1"/>
    <col min="12534" max="12534" width="10.28515625" customWidth="1"/>
    <col min="12535" max="12535" width="9.5703125" customWidth="1"/>
    <col min="12536" max="12536" width="10.5703125" customWidth="1"/>
    <col min="12541" max="12541" width="9.85546875" customWidth="1"/>
    <col min="12543" max="12543" width="9.85546875" customWidth="1"/>
    <col min="12544" max="12544" width="10.28515625" customWidth="1"/>
    <col min="12545" max="12545" width="9.42578125" customWidth="1"/>
    <col min="12547" max="12547" width="10" customWidth="1"/>
    <col min="12548" max="12548" width="9.7109375" customWidth="1"/>
    <col min="12549" max="12549" width="10" customWidth="1"/>
    <col min="12550" max="12550" width="11.7109375" customWidth="1"/>
    <col min="12779" max="12779" width="9.85546875" customWidth="1"/>
    <col min="12780" max="12780" width="24.140625" customWidth="1"/>
    <col min="12783" max="12783" width="9.85546875" customWidth="1"/>
    <col min="12788" max="12789" width="9.85546875" customWidth="1"/>
    <col min="12790" max="12790" width="10.28515625" customWidth="1"/>
    <col min="12791" max="12791" width="9.5703125" customWidth="1"/>
    <col min="12792" max="12792" width="10.5703125" customWidth="1"/>
    <col min="12797" max="12797" width="9.85546875" customWidth="1"/>
    <col min="12799" max="12799" width="9.85546875" customWidth="1"/>
    <col min="12800" max="12800" width="10.28515625" customWidth="1"/>
    <col min="12801" max="12801" width="9.42578125" customWidth="1"/>
    <col min="12803" max="12803" width="10" customWidth="1"/>
    <col min="12804" max="12804" width="9.7109375" customWidth="1"/>
    <col min="12805" max="12805" width="10" customWidth="1"/>
    <col min="12806" max="12806" width="11.7109375" customWidth="1"/>
    <col min="13035" max="13035" width="9.85546875" customWidth="1"/>
    <col min="13036" max="13036" width="24.140625" customWidth="1"/>
    <col min="13039" max="13039" width="9.85546875" customWidth="1"/>
    <col min="13044" max="13045" width="9.85546875" customWidth="1"/>
    <col min="13046" max="13046" width="10.28515625" customWidth="1"/>
    <col min="13047" max="13047" width="9.5703125" customWidth="1"/>
    <col min="13048" max="13048" width="10.5703125" customWidth="1"/>
    <col min="13053" max="13053" width="9.85546875" customWidth="1"/>
    <col min="13055" max="13055" width="9.85546875" customWidth="1"/>
    <col min="13056" max="13056" width="10.28515625" customWidth="1"/>
    <col min="13057" max="13057" width="9.42578125" customWidth="1"/>
    <col min="13059" max="13059" width="10" customWidth="1"/>
    <col min="13060" max="13060" width="9.7109375" customWidth="1"/>
    <col min="13061" max="13061" width="10" customWidth="1"/>
    <col min="13062" max="13062" width="11.7109375" customWidth="1"/>
    <col min="13291" max="13291" width="9.85546875" customWidth="1"/>
    <col min="13292" max="13292" width="24.140625" customWidth="1"/>
    <col min="13295" max="13295" width="9.85546875" customWidth="1"/>
    <col min="13300" max="13301" width="9.85546875" customWidth="1"/>
    <col min="13302" max="13302" width="10.28515625" customWidth="1"/>
    <col min="13303" max="13303" width="9.5703125" customWidth="1"/>
    <col min="13304" max="13304" width="10.5703125" customWidth="1"/>
    <col min="13309" max="13309" width="9.85546875" customWidth="1"/>
    <col min="13311" max="13311" width="9.85546875" customWidth="1"/>
    <col min="13312" max="13312" width="10.28515625" customWidth="1"/>
    <col min="13313" max="13313" width="9.42578125" customWidth="1"/>
    <col min="13315" max="13315" width="10" customWidth="1"/>
    <col min="13316" max="13316" width="9.7109375" customWidth="1"/>
    <col min="13317" max="13317" width="10" customWidth="1"/>
    <col min="13318" max="13318" width="11.7109375" customWidth="1"/>
    <col min="13547" max="13547" width="9.85546875" customWidth="1"/>
    <col min="13548" max="13548" width="24.140625" customWidth="1"/>
    <col min="13551" max="13551" width="9.85546875" customWidth="1"/>
    <col min="13556" max="13557" width="9.85546875" customWidth="1"/>
    <col min="13558" max="13558" width="10.28515625" customWidth="1"/>
    <col min="13559" max="13559" width="9.5703125" customWidth="1"/>
    <col min="13560" max="13560" width="10.5703125" customWidth="1"/>
    <col min="13565" max="13565" width="9.85546875" customWidth="1"/>
    <col min="13567" max="13567" width="9.85546875" customWidth="1"/>
    <col min="13568" max="13568" width="10.28515625" customWidth="1"/>
    <col min="13569" max="13569" width="9.42578125" customWidth="1"/>
    <col min="13571" max="13571" width="10" customWidth="1"/>
    <col min="13572" max="13572" width="9.7109375" customWidth="1"/>
    <col min="13573" max="13573" width="10" customWidth="1"/>
    <col min="13574" max="13574" width="11.7109375" customWidth="1"/>
    <col min="13803" max="13803" width="9.85546875" customWidth="1"/>
    <col min="13804" max="13804" width="24.140625" customWidth="1"/>
    <col min="13807" max="13807" width="9.85546875" customWidth="1"/>
    <col min="13812" max="13813" width="9.85546875" customWidth="1"/>
    <col min="13814" max="13814" width="10.28515625" customWidth="1"/>
    <col min="13815" max="13815" width="9.5703125" customWidth="1"/>
    <col min="13816" max="13816" width="10.5703125" customWidth="1"/>
    <col min="13821" max="13821" width="9.85546875" customWidth="1"/>
    <col min="13823" max="13823" width="9.85546875" customWidth="1"/>
    <col min="13824" max="13824" width="10.28515625" customWidth="1"/>
    <col min="13825" max="13825" width="9.42578125" customWidth="1"/>
    <col min="13827" max="13827" width="10" customWidth="1"/>
    <col min="13828" max="13828" width="9.7109375" customWidth="1"/>
    <col min="13829" max="13829" width="10" customWidth="1"/>
    <col min="13830" max="13830" width="11.7109375" customWidth="1"/>
    <col min="14059" max="14059" width="9.85546875" customWidth="1"/>
    <col min="14060" max="14060" width="24.140625" customWidth="1"/>
    <col min="14063" max="14063" width="9.85546875" customWidth="1"/>
    <col min="14068" max="14069" width="9.85546875" customWidth="1"/>
    <col min="14070" max="14070" width="10.28515625" customWidth="1"/>
    <col min="14071" max="14071" width="9.5703125" customWidth="1"/>
    <col min="14072" max="14072" width="10.5703125" customWidth="1"/>
    <col min="14077" max="14077" width="9.85546875" customWidth="1"/>
    <col min="14079" max="14079" width="9.85546875" customWidth="1"/>
    <col min="14080" max="14080" width="10.28515625" customWidth="1"/>
    <col min="14081" max="14081" width="9.42578125" customWidth="1"/>
    <col min="14083" max="14083" width="10" customWidth="1"/>
    <col min="14084" max="14084" width="9.7109375" customWidth="1"/>
    <col min="14085" max="14085" width="10" customWidth="1"/>
    <col min="14086" max="14086" width="11.7109375" customWidth="1"/>
    <col min="14315" max="14315" width="9.85546875" customWidth="1"/>
    <col min="14316" max="14316" width="24.140625" customWidth="1"/>
    <col min="14319" max="14319" width="9.85546875" customWidth="1"/>
    <col min="14324" max="14325" width="9.85546875" customWidth="1"/>
    <col min="14326" max="14326" width="10.28515625" customWidth="1"/>
    <col min="14327" max="14327" width="9.5703125" customWidth="1"/>
    <col min="14328" max="14328" width="10.5703125" customWidth="1"/>
    <col min="14333" max="14333" width="9.85546875" customWidth="1"/>
    <col min="14335" max="14335" width="9.85546875" customWidth="1"/>
    <col min="14336" max="14336" width="10.28515625" customWidth="1"/>
    <col min="14337" max="14337" width="9.42578125" customWidth="1"/>
    <col min="14339" max="14339" width="10" customWidth="1"/>
    <col min="14340" max="14340" width="9.7109375" customWidth="1"/>
    <col min="14341" max="14341" width="10" customWidth="1"/>
    <col min="14342" max="14342" width="11.7109375" customWidth="1"/>
    <col min="14571" max="14571" width="9.85546875" customWidth="1"/>
    <col min="14572" max="14572" width="24.140625" customWidth="1"/>
    <col min="14575" max="14575" width="9.85546875" customWidth="1"/>
    <col min="14580" max="14581" width="9.85546875" customWidth="1"/>
    <col min="14582" max="14582" width="10.28515625" customWidth="1"/>
    <col min="14583" max="14583" width="9.5703125" customWidth="1"/>
    <col min="14584" max="14584" width="10.5703125" customWidth="1"/>
    <col min="14589" max="14589" width="9.85546875" customWidth="1"/>
    <col min="14591" max="14591" width="9.85546875" customWidth="1"/>
    <col min="14592" max="14592" width="10.28515625" customWidth="1"/>
    <col min="14593" max="14593" width="9.42578125" customWidth="1"/>
    <col min="14595" max="14595" width="10" customWidth="1"/>
    <col min="14596" max="14596" width="9.7109375" customWidth="1"/>
    <col min="14597" max="14597" width="10" customWidth="1"/>
    <col min="14598" max="14598" width="11.7109375" customWidth="1"/>
    <col min="14827" max="14827" width="9.85546875" customWidth="1"/>
    <col min="14828" max="14828" width="24.140625" customWidth="1"/>
    <col min="14831" max="14831" width="9.85546875" customWidth="1"/>
    <col min="14836" max="14837" width="9.85546875" customWidth="1"/>
    <col min="14838" max="14838" width="10.28515625" customWidth="1"/>
    <col min="14839" max="14839" width="9.5703125" customWidth="1"/>
    <col min="14840" max="14840" width="10.5703125" customWidth="1"/>
    <col min="14845" max="14845" width="9.85546875" customWidth="1"/>
    <col min="14847" max="14847" width="9.85546875" customWidth="1"/>
    <col min="14848" max="14848" width="10.28515625" customWidth="1"/>
    <col min="14849" max="14849" width="9.42578125" customWidth="1"/>
    <col min="14851" max="14851" width="10" customWidth="1"/>
    <col min="14852" max="14852" width="9.7109375" customWidth="1"/>
    <col min="14853" max="14853" width="10" customWidth="1"/>
    <col min="14854" max="14854" width="11.7109375" customWidth="1"/>
    <col min="15083" max="15083" width="9.85546875" customWidth="1"/>
    <col min="15084" max="15084" width="24.140625" customWidth="1"/>
    <col min="15087" max="15087" width="9.85546875" customWidth="1"/>
    <col min="15092" max="15093" width="9.85546875" customWidth="1"/>
    <col min="15094" max="15094" width="10.28515625" customWidth="1"/>
    <col min="15095" max="15095" width="9.5703125" customWidth="1"/>
    <col min="15096" max="15096" width="10.5703125" customWidth="1"/>
    <col min="15101" max="15101" width="9.85546875" customWidth="1"/>
    <col min="15103" max="15103" width="9.85546875" customWidth="1"/>
    <col min="15104" max="15104" width="10.28515625" customWidth="1"/>
    <col min="15105" max="15105" width="9.42578125" customWidth="1"/>
    <col min="15107" max="15107" width="10" customWidth="1"/>
    <col min="15108" max="15108" width="9.7109375" customWidth="1"/>
    <col min="15109" max="15109" width="10" customWidth="1"/>
    <col min="15110" max="15110" width="11.7109375" customWidth="1"/>
    <col min="15339" max="15339" width="9.85546875" customWidth="1"/>
    <col min="15340" max="15340" width="24.140625" customWidth="1"/>
    <col min="15343" max="15343" width="9.85546875" customWidth="1"/>
    <col min="15348" max="15349" width="9.85546875" customWidth="1"/>
    <col min="15350" max="15350" width="10.28515625" customWidth="1"/>
    <col min="15351" max="15351" width="9.5703125" customWidth="1"/>
    <col min="15352" max="15352" width="10.5703125" customWidth="1"/>
    <col min="15357" max="15357" width="9.85546875" customWidth="1"/>
    <col min="15359" max="15359" width="9.85546875" customWidth="1"/>
    <col min="15360" max="15360" width="10.28515625" customWidth="1"/>
    <col min="15361" max="15361" width="9.42578125" customWidth="1"/>
    <col min="15363" max="15363" width="10" customWidth="1"/>
    <col min="15364" max="15364" width="9.7109375" customWidth="1"/>
    <col min="15365" max="15365" width="10" customWidth="1"/>
    <col min="15366" max="15366" width="11.7109375" customWidth="1"/>
    <col min="15595" max="15595" width="9.85546875" customWidth="1"/>
    <col min="15596" max="15596" width="24.140625" customWidth="1"/>
    <col min="15599" max="15599" width="9.85546875" customWidth="1"/>
    <col min="15604" max="15605" width="9.85546875" customWidth="1"/>
    <col min="15606" max="15606" width="10.28515625" customWidth="1"/>
    <col min="15607" max="15607" width="9.5703125" customWidth="1"/>
    <col min="15608" max="15608" width="10.5703125" customWidth="1"/>
    <col min="15613" max="15613" width="9.85546875" customWidth="1"/>
    <col min="15615" max="15615" width="9.85546875" customWidth="1"/>
    <col min="15616" max="15616" width="10.28515625" customWidth="1"/>
    <col min="15617" max="15617" width="9.42578125" customWidth="1"/>
    <col min="15619" max="15619" width="10" customWidth="1"/>
    <col min="15620" max="15620" width="9.7109375" customWidth="1"/>
    <col min="15621" max="15621" width="10" customWidth="1"/>
    <col min="15622" max="15622" width="11.7109375" customWidth="1"/>
    <col min="15851" max="15851" width="9.85546875" customWidth="1"/>
    <col min="15852" max="15852" width="24.140625" customWidth="1"/>
    <col min="15855" max="15855" width="9.85546875" customWidth="1"/>
    <col min="15860" max="15861" width="9.85546875" customWidth="1"/>
    <col min="15862" max="15862" width="10.28515625" customWidth="1"/>
    <col min="15863" max="15863" width="9.5703125" customWidth="1"/>
    <col min="15864" max="15864" width="10.5703125" customWidth="1"/>
    <col min="15869" max="15869" width="9.85546875" customWidth="1"/>
    <col min="15871" max="15871" width="9.85546875" customWidth="1"/>
    <col min="15872" max="15872" width="10.28515625" customWidth="1"/>
    <col min="15873" max="15873" width="9.42578125" customWidth="1"/>
    <col min="15875" max="15875" width="10" customWidth="1"/>
    <col min="15876" max="15876" width="9.7109375" customWidth="1"/>
    <col min="15877" max="15877" width="10" customWidth="1"/>
    <col min="15878" max="15878" width="11.7109375" customWidth="1"/>
    <col min="16107" max="16107" width="9.85546875" customWidth="1"/>
    <col min="16108" max="16108" width="24.140625" customWidth="1"/>
    <col min="16111" max="16111" width="9.85546875" customWidth="1"/>
    <col min="16116" max="16117" width="9.85546875" customWidth="1"/>
    <col min="16118" max="16118" width="10.28515625" customWidth="1"/>
    <col min="16119" max="16119" width="9.5703125" customWidth="1"/>
    <col min="16120" max="16120" width="10.5703125" customWidth="1"/>
    <col min="16125" max="16125" width="9.85546875" customWidth="1"/>
    <col min="16127" max="16127" width="9.85546875" customWidth="1"/>
    <col min="16128" max="16128" width="10.28515625" customWidth="1"/>
    <col min="16129" max="16129" width="9.42578125" customWidth="1"/>
    <col min="16131" max="16131" width="10" customWidth="1"/>
    <col min="16132" max="16132" width="9.7109375" customWidth="1"/>
    <col min="16133" max="16133" width="10" customWidth="1"/>
    <col min="16134" max="16134" width="11.7109375" customWidth="1"/>
  </cols>
  <sheetData>
    <row r="1" spans="1:23" s="2" customFormat="1" ht="13.5" thickBot="1" x14ac:dyDescent="0.25">
      <c r="A1" s="2" t="s">
        <v>1</v>
      </c>
      <c r="B1" s="2" t="s">
        <v>2</v>
      </c>
      <c r="C1" s="2" t="s">
        <v>4</v>
      </c>
      <c r="E1" s="2" t="s">
        <v>5</v>
      </c>
      <c r="F1" s="2" t="s">
        <v>6</v>
      </c>
      <c r="G1"/>
      <c r="H1" t="s">
        <v>53</v>
      </c>
      <c r="I1" t="s">
        <v>54</v>
      </c>
      <c r="J1"/>
      <c r="K1"/>
      <c r="L1">
        <f>SUM(I:I)</f>
        <v>156</v>
      </c>
      <c r="M1"/>
      <c r="N1"/>
      <c r="O1"/>
      <c r="P1"/>
      <c r="Q1"/>
      <c r="R1"/>
      <c r="S1"/>
      <c r="T1"/>
      <c r="U1" s="5"/>
      <c r="V1"/>
      <c r="W1"/>
    </row>
    <row r="2" spans="1:23" x14ac:dyDescent="0.2">
      <c r="A2" s="1">
        <v>39008</v>
      </c>
      <c r="B2">
        <v>2</v>
      </c>
      <c r="C2" t="s">
        <v>86</v>
      </c>
      <c r="E2">
        <v>110</v>
      </c>
      <c r="F2">
        <v>0</v>
      </c>
      <c r="H2">
        <v>1</v>
      </c>
      <c r="I2">
        <f>COUNTIF(B:B,"=1")</f>
        <v>0</v>
      </c>
      <c r="J2" s="10" t="s">
        <v>33</v>
      </c>
      <c r="K2" s="10"/>
    </row>
    <row r="3" spans="1:23" x14ac:dyDescent="0.2">
      <c r="A3" s="1">
        <v>39008</v>
      </c>
      <c r="B3">
        <v>2</v>
      </c>
      <c r="C3" t="s">
        <v>86</v>
      </c>
      <c r="E3">
        <v>106</v>
      </c>
      <c r="F3">
        <v>0</v>
      </c>
      <c r="H3">
        <v>2</v>
      </c>
      <c r="I3">
        <f>COUNTIF(B:B,"=2")</f>
        <v>3</v>
      </c>
      <c r="J3" s="8"/>
      <c r="K3" s="8"/>
    </row>
    <row r="4" spans="1:23" x14ac:dyDescent="0.2">
      <c r="A4" s="1">
        <v>39008</v>
      </c>
      <c r="B4">
        <v>2</v>
      </c>
      <c r="C4" t="s">
        <v>86</v>
      </c>
      <c r="E4">
        <v>101</v>
      </c>
      <c r="F4">
        <v>0</v>
      </c>
      <c r="H4">
        <v>3</v>
      </c>
      <c r="I4">
        <f>COUNTIF(B:B,"=3")</f>
        <v>1</v>
      </c>
      <c r="J4" s="8" t="s">
        <v>34</v>
      </c>
      <c r="K4" s="8">
        <v>3.1836734693877551</v>
      </c>
    </row>
    <row r="5" spans="1:23" x14ac:dyDescent="0.2">
      <c r="A5" s="1">
        <v>39008</v>
      </c>
      <c r="B5">
        <v>3</v>
      </c>
      <c r="C5" t="s">
        <v>86</v>
      </c>
      <c r="E5">
        <v>140</v>
      </c>
      <c r="F5">
        <v>0</v>
      </c>
      <c r="H5">
        <v>4</v>
      </c>
      <c r="I5">
        <f>COUNTIF(B:B,"=4")</f>
        <v>1</v>
      </c>
      <c r="J5" s="8" t="s">
        <v>35</v>
      </c>
      <c r="K5" s="8">
        <v>0.59166077609486634</v>
      </c>
    </row>
    <row r="6" spans="1:23" x14ac:dyDescent="0.2">
      <c r="A6" s="1">
        <v>39008</v>
      </c>
      <c r="B6">
        <v>4</v>
      </c>
      <c r="C6" t="s">
        <v>86</v>
      </c>
      <c r="E6">
        <v>128</v>
      </c>
      <c r="F6">
        <v>0</v>
      </c>
      <c r="H6">
        <v>5</v>
      </c>
      <c r="I6">
        <f>COUNTIF(B:B,"=5")</f>
        <v>2</v>
      </c>
      <c r="J6" s="8" t="s">
        <v>36</v>
      </c>
      <c r="K6" s="8">
        <v>2</v>
      </c>
    </row>
    <row r="7" spans="1:23" x14ac:dyDescent="0.2">
      <c r="A7" s="1">
        <v>39008</v>
      </c>
      <c r="B7">
        <v>5</v>
      </c>
      <c r="C7" t="s">
        <v>86</v>
      </c>
      <c r="E7">
        <v>137</v>
      </c>
      <c r="F7">
        <v>0</v>
      </c>
      <c r="H7">
        <v>6</v>
      </c>
      <c r="I7">
        <f>COUNTIF(B:B,"=6")</f>
        <v>0</v>
      </c>
      <c r="J7" s="8" t="s">
        <v>37</v>
      </c>
      <c r="K7" s="8">
        <v>0</v>
      </c>
    </row>
    <row r="8" spans="1:23" x14ac:dyDescent="0.2">
      <c r="A8" s="1">
        <v>39008</v>
      </c>
      <c r="B8">
        <v>5</v>
      </c>
      <c r="C8" t="s">
        <v>86</v>
      </c>
      <c r="E8">
        <v>134</v>
      </c>
      <c r="F8">
        <v>0</v>
      </c>
      <c r="H8">
        <v>7</v>
      </c>
      <c r="I8">
        <f>COUNTIF(B:B,"=7")</f>
        <v>0</v>
      </c>
      <c r="J8" s="8" t="s">
        <v>38</v>
      </c>
      <c r="K8" s="8">
        <v>4.141625432664064</v>
      </c>
    </row>
    <row r="9" spans="1:23" x14ac:dyDescent="0.2">
      <c r="A9" s="1">
        <v>39009</v>
      </c>
      <c r="B9">
        <v>8</v>
      </c>
      <c r="C9" t="s">
        <v>86</v>
      </c>
      <c r="E9">
        <v>98</v>
      </c>
      <c r="F9">
        <v>0</v>
      </c>
      <c r="H9">
        <v>8</v>
      </c>
      <c r="I9">
        <f>COUNTIF(B:B,"=8")</f>
        <v>3</v>
      </c>
      <c r="J9" s="8" t="s">
        <v>39</v>
      </c>
      <c r="K9" s="8">
        <v>17.153061224489793</v>
      </c>
    </row>
    <row r="10" spans="1:23" x14ac:dyDescent="0.2">
      <c r="A10" s="1">
        <v>39009</v>
      </c>
      <c r="B10">
        <v>8</v>
      </c>
      <c r="C10" t="s">
        <v>86</v>
      </c>
      <c r="E10">
        <v>113</v>
      </c>
      <c r="F10">
        <v>0</v>
      </c>
      <c r="H10">
        <v>9</v>
      </c>
      <c r="I10">
        <f>COUNTIF(B:B,"=9")</f>
        <v>10</v>
      </c>
      <c r="J10" s="8" t="s">
        <v>40</v>
      </c>
      <c r="K10" s="8">
        <v>5.9745796909739219</v>
      </c>
    </row>
    <row r="11" spans="1:23" x14ac:dyDescent="0.2">
      <c r="A11" s="1">
        <v>39009</v>
      </c>
      <c r="B11">
        <v>8</v>
      </c>
      <c r="C11" t="s">
        <v>86</v>
      </c>
      <c r="E11">
        <v>137</v>
      </c>
      <c r="F11">
        <v>0</v>
      </c>
      <c r="H11">
        <v>10</v>
      </c>
      <c r="I11">
        <f>COUNTIF(B:B,"=10")</f>
        <v>10</v>
      </c>
      <c r="J11" s="8" t="s">
        <v>41</v>
      </c>
      <c r="K11" s="8">
        <v>2.1000953764289991</v>
      </c>
    </row>
    <row r="12" spans="1:23" x14ac:dyDescent="0.2">
      <c r="A12" s="1">
        <v>39009</v>
      </c>
      <c r="B12">
        <v>9</v>
      </c>
      <c r="C12" t="s">
        <v>86</v>
      </c>
      <c r="E12">
        <v>112</v>
      </c>
      <c r="F12">
        <v>0</v>
      </c>
      <c r="H12">
        <v>11</v>
      </c>
      <c r="I12">
        <f>COUNTIF(B:B,"=11")</f>
        <v>2</v>
      </c>
      <c r="J12" s="8" t="s">
        <v>42</v>
      </c>
      <c r="K12" s="8">
        <v>21</v>
      </c>
    </row>
    <row r="13" spans="1:23" x14ac:dyDescent="0.2">
      <c r="A13" s="1">
        <v>39009</v>
      </c>
      <c r="B13">
        <v>9</v>
      </c>
      <c r="C13" t="s">
        <v>86</v>
      </c>
      <c r="E13">
        <v>109</v>
      </c>
      <c r="F13">
        <v>0</v>
      </c>
      <c r="H13">
        <v>12</v>
      </c>
      <c r="I13">
        <f>COUNTIF(B:B,"=12")</f>
        <v>9</v>
      </c>
      <c r="J13" s="8" t="s">
        <v>43</v>
      </c>
      <c r="K13" s="8">
        <v>0</v>
      </c>
    </row>
    <row r="14" spans="1:23" x14ac:dyDescent="0.2">
      <c r="A14" s="1">
        <v>39009</v>
      </c>
      <c r="B14">
        <v>9</v>
      </c>
      <c r="C14" t="s">
        <v>86</v>
      </c>
      <c r="E14">
        <v>110</v>
      </c>
      <c r="F14">
        <v>0</v>
      </c>
      <c r="H14">
        <v>13</v>
      </c>
      <c r="I14">
        <f>COUNTIF(B:B,"=13")</f>
        <v>0</v>
      </c>
      <c r="J14" s="8" t="s">
        <v>44</v>
      </c>
      <c r="K14" s="8">
        <v>21</v>
      </c>
    </row>
    <row r="15" spans="1:23" x14ac:dyDescent="0.2">
      <c r="A15" s="1">
        <v>39009</v>
      </c>
      <c r="B15">
        <v>9</v>
      </c>
      <c r="C15" t="s">
        <v>86</v>
      </c>
      <c r="E15">
        <v>101</v>
      </c>
      <c r="F15">
        <v>0</v>
      </c>
      <c r="H15">
        <v>14</v>
      </c>
      <c r="I15">
        <f>COUNTIF(B:B,"=14")</f>
        <v>11</v>
      </c>
      <c r="J15" s="8" t="s">
        <v>45</v>
      </c>
      <c r="K15" s="8">
        <v>156</v>
      </c>
    </row>
    <row r="16" spans="1:23" x14ac:dyDescent="0.2">
      <c r="A16" s="1">
        <v>39009</v>
      </c>
      <c r="B16">
        <v>9</v>
      </c>
      <c r="C16" t="s">
        <v>86</v>
      </c>
      <c r="E16">
        <v>123</v>
      </c>
      <c r="F16">
        <v>0</v>
      </c>
      <c r="H16">
        <v>15</v>
      </c>
      <c r="I16">
        <f>COUNTIF(B:B,"=15")</f>
        <v>1</v>
      </c>
      <c r="J16" s="8" t="s">
        <v>46</v>
      </c>
      <c r="K16" s="8">
        <v>49</v>
      </c>
    </row>
    <row r="17" spans="1:15" ht="13.5" thickBot="1" x14ac:dyDescent="0.25">
      <c r="A17" s="1">
        <v>39009</v>
      </c>
      <c r="B17">
        <v>9</v>
      </c>
      <c r="C17" t="s">
        <v>86</v>
      </c>
      <c r="E17">
        <v>100</v>
      </c>
      <c r="F17">
        <v>0</v>
      </c>
      <c r="H17">
        <v>16</v>
      </c>
      <c r="I17">
        <f>COUNTIF(B:B,"=16")</f>
        <v>2</v>
      </c>
      <c r="J17" s="9" t="s">
        <v>47</v>
      </c>
      <c r="K17" s="9">
        <v>1.1896137211392661</v>
      </c>
    </row>
    <row r="18" spans="1:15" x14ac:dyDescent="0.2">
      <c r="A18" s="1">
        <v>39009</v>
      </c>
      <c r="B18">
        <v>9</v>
      </c>
      <c r="C18" t="s">
        <v>86</v>
      </c>
      <c r="E18">
        <v>114</v>
      </c>
      <c r="F18">
        <v>0</v>
      </c>
      <c r="H18">
        <v>17</v>
      </c>
      <c r="I18">
        <f>COUNTIF(B:B,"=17")</f>
        <v>0</v>
      </c>
    </row>
    <row r="19" spans="1:15" x14ac:dyDescent="0.2">
      <c r="A19" s="1">
        <v>39009</v>
      </c>
      <c r="B19">
        <v>9</v>
      </c>
      <c r="C19" t="s">
        <v>86</v>
      </c>
      <c r="E19">
        <v>150</v>
      </c>
      <c r="F19">
        <v>0</v>
      </c>
      <c r="H19">
        <v>18</v>
      </c>
      <c r="I19">
        <f>COUNTIF(B:B,"=18")</f>
        <v>2</v>
      </c>
    </row>
    <row r="20" spans="1:15" ht="13.5" thickBot="1" x14ac:dyDescent="0.25">
      <c r="A20" s="1">
        <v>39009</v>
      </c>
      <c r="B20">
        <v>9</v>
      </c>
      <c r="C20" t="s">
        <v>86</v>
      </c>
      <c r="E20">
        <v>132</v>
      </c>
      <c r="F20">
        <v>0</v>
      </c>
      <c r="H20">
        <v>19</v>
      </c>
      <c r="I20">
        <f>COUNTIF(B:B,"=19")</f>
        <v>5</v>
      </c>
    </row>
    <row r="21" spans="1:15" x14ac:dyDescent="0.2">
      <c r="A21" s="1">
        <v>39009</v>
      </c>
      <c r="B21">
        <v>9</v>
      </c>
      <c r="C21" t="s">
        <v>86</v>
      </c>
      <c r="E21">
        <v>129</v>
      </c>
      <c r="F21">
        <v>0</v>
      </c>
      <c r="H21">
        <v>20</v>
      </c>
      <c r="I21">
        <f>COUNTIF(B:B,"=20")</f>
        <v>3</v>
      </c>
      <c r="J21">
        <v>75</v>
      </c>
      <c r="K21" s="11" t="s">
        <v>50</v>
      </c>
      <c r="L21" s="11" t="s">
        <v>52</v>
      </c>
      <c r="M21" s="6"/>
      <c r="O21" t="s">
        <v>32</v>
      </c>
    </row>
    <row r="22" spans="1:15" x14ac:dyDescent="0.2">
      <c r="A22" s="1">
        <v>39009</v>
      </c>
      <c r="B22">
        <v>10</v>
      </c>
      <c r="C22" t="s">
        <v>86</v>
      </c>
      <c r="E22">
        <v>120</v>
      </c>
      <c r="F22">
        <v>0</v>
      </c>
      <c r="H22">
        <v>21</v>
      </c>
      <c r="I22">
        <f>COUNTIF(B:B,"=21")</f>
        <v>3</v>
      </c>
      <c r="J22">
        <v>80</v>
      </c>
      <c r="K22" s="12">
        <v>75</v>
      </c>
      <c r="L22" s="8">
        <v>0</v>
      </c>
      <c r="M22" s="6">
        <f>(L22/156)*100</f>
        <v>0</v>
      </c>
    </row>
    <row r="23" spans="1:15" x14ac:dyDescent="0.2">
      <c r="A23" s="1">
        <v>39009</v>
      </c>
      <c r="B23">
        <v>10</v>
      </c>
      <c r="C23" t="s">
        <v>86</v>
      </c>
      <c r="E23">
        <v>116</v>
      </c>
      <c r="F23">
        <v>0</v>
      </c>
      <c r="H23">
        <v>22</v>
      </c>
      <c r="I23">
        <f>COUNTIF(B:B,"=22")</f>
        <v>0</v>
      </c>
      <c r="J23">
        <v>85</v>
      </c>
      <c r="K23" s="12">
        <v>80</v>
      </c>
      <c r="L23" s="8">
        <v>0</v>
      </c>
      <c r="M23" s="6">
        <f t="shared" ref="M23:M47" si="0">(L23/156)*100</f>
        <v>0</v>
      </c>
    </row>
    <row r="24" spans="1:15" x14ac:dyDescent="0.2">
      <c r="A24" s="1">
        <v>39009</v>
      </c>
      <c r="B24">
        <v>10</v>
      </c>
      <c r="C24" t="s">
        <v>86</v>
      </c>
      <c r="E24">
        <v>114</v>
      </c>
      <c r="F24">
        <v>0</v>
      </c>
      <c r="H24">
        <v>23</v>
      </c>
      <c r="I24">
        <f>COUNTIF(B:B,"=23")</f>
        <v>0</v>
      </c>
      <c r="J24">
        <v>90</v>
      </c>
      <c r="K24" s="12">
        <v>85</v>
      </c>
      <c r="L24" s="8">
        <v>0</v>
      </c>
      <c r="M24" s="6">
        <f t="shared" si="0"/>
        <v>0</v>
      </c>
    </row>
    <row r="25" spans="1:15" x14ac:dyDescent="0.2">
      <c r="A25" s="1">
        <v>39009</v>
      </c>
      <c r="B25">
        <v>10</v>
      </c>
      <c r="C25" t="s">
        <v>86</v>
      </c>
      <c r="E25">
        <v>119</v>
      </c>
      <c r="F25">
        <v>0</v>
      </c>
      <c r="H25">
        <v>24</v>
      </c>
      <c r="I25">
        <f>COUNTIF(B:B,"=24")</f>
        <v>0</v>
      </c>
      <c r="J25">
        <v>95</v>
      </c>
      <c r="K25" s="12">
        <v>90</v>
      </c>
      <c r="L25" s="8">
        <v>0</v>
      </c>
      <c r="M25" s="6">
        <f t="shared" si="0"/>
        <v>0</v>
      </c>
    </row>
    <row r="26" spans="1:15" x14ac:dyDescent="0.2">
      <c r="A26" s="1">
        <v>39009</v>
      </c>
      <c r="B26">
        <v>10</v>
      </c>
      <c r="C26" t="s">
        <v>86</v>
      </c>
      <c r="E26">
        <v>115</v>
      </c>
      <c r="F26">
        <v>0</v>
      </c>
      <c r="H26">
        <v>25</v>
      </c>
      <c r="I26">
        <f>COUNTIF(B:B,"=25")</f>
        <v>1</v>
      </c>
      <c r="J26">
        <v>100</v>
      </c>
      <c r="K26" s="12">
        <v>95</v>
      </c>
      <c r="L26" s="8">
        <v>0</v>
      </c>
      <c r="M26" s="6">
        <f t="shared" si="0"/>
        <v>0</v>
      </c>
    </row>
    <row r="27" spans="1:15" x14ac:dyDescent="0.2">
      <c r="A27" s="1">
        <v>39009</v>
      </c>
      <c r="B27">
        <v>10</v>
      </c>
      <c r="C27" t="s">
        <v>86</v>
      </c>
      <c r="E27">
        <v>126</v>
      </c>
      <c r="F27">
        <v>0</v>
      </c>
      <c r="H27">
        <v>26</v>
      </c>
      <c r="I27">
        <f>COUNTIF(B:B,"=26")</f>
        <v>0</v>
      </c>
      <c r="J27">
        <v>105</v>
      </c>
      <c r="K27" s="12">
        <v>100</v>
      </c>
      <c r="L27" s="8">
        <v>8</v>
      </c>
      <c r="M27" s="6">
        <f t="shared" si="0"/>
        <v>5.1282051282051277</v>
      </c>
    </row>
    <row r="28" spans="1:15" x14ac:dyDescent="0.2">
      <c r="A28" s="1">
        <v>39009</v>
      </c>
      <c r="B28">
        <v>10</v>
      </c>
      <c r="C28" t="s">
        <v>86</v>
      </c>
      <c r="E28">
        <v>110</v>
      </c>
      <c r="F28">
        <v>0</v>
      </c>
      <c r="H28">
        <v>27</v>
      </c>
      <c r="I28">
        <f>COUNTIF(B:B,"=27")</f>
        <v>0</v>
      </c>
      <c r="J28">
        <v>110</v>
      </c>
      <c r="K28" s="12">
        <v>105</v>
      </c>
      <c r="L28" s="8">
        <v>12</v>
      </c>
      <c r="M28" s="6">
        <f t="shared" si="0"/>
        <v>7.6923076923076925</v>
      </c>
    </row>
    <row r="29" spans="1:15" x14ac:dyDescent="0.2">
      <c r="A29" s="1">
        <v>39009</v>
      </c>
      <c r="B29">
        <v>10</v>
      </c>
      <c r="C29" t="s">
        <v>86</v>
      </c>
      <c r="E29">
        <v>111</v>
      </c>
      <c r="F29">
        <v>0</v>
      </c>
      <c r="H29">
        <v>28</v>
      </c>
      <c r="I29">
        <f>COUNTIF(B:B,"=28")</f>
        <v>4</v>
      </c>
      <c r="J29">
        <v>115</v>
      </c>
      <c r="K29" s="12">
        <v>110</v>
      </c>
      <c r="L29" s="8">
        <v>19</v>
      </c>
      <c r="M29" s="6">
        <f t="shared" si="0"/>
        <v>12.179487179487179</v>
      </c>
    </row>
    <row r="30" spans="1:15" x14ac:dyDescent="0.2">
      <c r="A30" s="1">
        <v>39009</v>
      </c>
      <c r="B30">
        <v>10</v>
      </c>
      <c r="C30" t="s">
        <v>86</v>
      </c>
      <c r="E30">
        <v>110</v>
      </c>
      <c r="F30">
        <v>0</v>
      </c>
      <c r="H30">
        <v>29</v>
      </c>
      <c r="I30">
        <f>COUNTIF(B:B,"=29")</f>
        <v>1</v>
      </c>
      <c r="J30">
        <v>120</v>
      </c>
      <c r="K30" s="12">
        <v>115</v>
      </c>
      <c r="L30" s="8">
        <v>24</v>
      </c>
      <c r="M30" s="6">
        <f t="shared" si="0"/>
        <v>15.384615384615385</v>
      </c>
    </row>
    <row r="31" spans="1:15" x14ac:dyDescent="0.2">
      <c r="A31" s="1">
        <v>39009</v>
      </c>
      <c r="B31">
        <v>10</v>
      </c>
      <c r="C31" t="s">
        <v>86</v>
      </c>
      <c r="E31">
        <v>136</v>
      </c>
      <c r="F31">
        <v>0</v>
      </c>
      <c r="H31">
        <v>30</v>
      </c>
      <c r="I31">
        <f>COUNTIF(B:B,"=30")</f>
        <v>1</v>
      </c>
      <c r="J31">
        <v>125</v>
      </c>
      <c r="K31" s="12">
        <v>120</v>
      </c>
      <c r="L31" s="8">
        <v>11</v>
      </c>
      <c r="M31" s="6">
        <f t="shared" si="0"/>
        <v>7.0512820512820511</v>
      </c>
    </row>
    <row r="32" spans="1:15" x14ac:dyDescent="0.2">
      <c r="A32" s="1">
        <v>39009</v>
      </c>
      <c r="B32">
        <v>11</v>
      </c>
      <c r="C32" t="s">
        <v>86</v>
      </c>
      <c r="E32">
        <v>137</v>
      </c>
      <c r="F32">
        <v>0</v>
      </c>
      <c r="H32">
        <v>31</v>
      </c>
      <c r="I32">
        <f>COUNTIF(B:B,"=31")</f>
        <v>0</v>
      </c>
      <c r="J32">
        <v>130</v>
      </c>
      <c r="K32" s="12">
        <v>125</v>
      </c>
      <c r="L32" s="8">
        <v>8</v>
      </c>
      <c r="M32" s="6">
        <f t="shared" si="0"/>
        <v>5.1282051282051277</v>
      </c>
    </row>
    <row r="33" spans="1:13" x14ac:dyDescent="0.2">
      <c r="A33" s="1">
        <v>39009</v>
      </c>
      <c r="B33">
        <v>11</v>
      </c>
      <c r="C33" t="s">
        <v>86</v>
      </c>
      <c r="E33">
        <v>134</v>
      </c>
      <c r="F33">
        <v>0</v>
      </c>
      <c r="H33">
        <v>32</v>
      </c>
      <c r="I33">
        <f>COUNTIF(B:B,"=32")</f>
        <v>8</v>
      </c>
      <c r="J33">
        <v>135</v>
      </c>
      <c r="K33" s="12">
        <v>130</v>
      </c>
      <c r="L33" s="8">
        <v>10</v>
      </c>
      <c r="M33" s="6">
        <f t="shared" si="0"/>
        <v>6.4102564102564097</v>
      </c>
    </row>
    <row r="34" spans="1:13" x14ac:dyDescent="0.2">
      <c r="A34" s="1">
        <v>39014</v>
      </c>
      <c r="B34">
        <v>12</v>
      </c>
      <c r="C34" t="s">
        <v>86</v>
      </c>
      <c r="E34">
        <v>107</v>
      </c>
      <c r="F34">
        <v>6</v>
      </c>
      <c r="H34">
        <v>33</v>
      </c>
      <c r="I34">
        <f>COUNTIF(B:B,"=33")</f>
        <v>7</v>
      </c>
      <c r="J34">
        <v>140</v>
      </c>
      <c r="K34" s="12">
        <v>135</v>
      </c>
      <c r="L34" s="8">
        <v>15</v>
      </c>
      <c r="M34" s="6">
        <f t="shared" si="0"/>
        <v>9.6153846153846168</v>
      </c>
    </row>
    <row r="35" spans="1:13" x14ac:dyDescent="0.2">
      <c r="A35" s="1">
        <v>39014</v>
      </c>
      <c r="B35">
        <v>12</v>
      </c>
      <c r="C35" t="s">
        <v>86</v>
      </c>
      <c r="E35">
        <v>100</v>
      </c>
      <c r="F35">
        <v>6</v>
      </c>
      <c r="H35">
        <v>34</v>
      </c>
      <c r="I35">
        <f>COUNTIF(B:B,"=34")</f>
        <v>0</v>
      </c>
      <c r="J35">
        <v>145</v>
      </c>
      <c r="K35" s="12">
        <v>140</v>
      </c>
      <c r="L35" s="8">
        <v>16</v>
      </c>
      <c r="M35" s="6">
        <f t="shared" si="0"/>
        <v>10.256410256410255</v>
      </c>
    </row>
    <row r="36" spans="1:13" x14ac:dyDescent="0.2">
      <c r="A36" s="1">
        <v>39014</v>
      </c>
      <c r="B36">
        <v>12</v>
      </c>
      <c r="C36" t="s">
        <v>86</v>
      </c>
      <c r="E36">
        <v>122</v>
      </c>
      <c r="F36">
        <v>13</v>
      </c>
      <c r="H36">
        <v>35</v>
      </c>
      <c r="I36">
        <f>COUNTIF(B:B,"=35")</f>
        <v>0</v>
      </c>
      <c r="J36">
        <v>150</v>
      </c>
      <c r="K36" s="12">
        <v>145</v>
      </c>
      <c r="L36" s="8">
        <v>14</v>
      </c>
      <c r="M36" s="6">
        <f t="shared" si="0"/>
        <v>8.9743589743589745</v>
      </c>
    </row>
    <row r="37" spans="1:13" x14ac:dyDescent="0.2">
      <c r="A37" s="1">
        <v>39014</v>
      </c>
      <c r="B37">
        <v>12</v>
      </c>
      <c r="C37" t="s">
        <v>86</v>
      </c>
      <c r="E37">
        <v>105</v>
      </c>
      <c r="F37">
        <v>6</v>
      </c>
      <c r="H37">
        <v>36</v>
      </c>
      <c r="I37">
        <f>COUNTIF(B:B,"=36")</f>
        <v>0</v>
      </c>
      <c r="J37">
        <v>155</v>
      </c>
      <c r="K37" s="12">
        <v>150</v>
      </c>
      <c r="L37" s="8">
        <v>19</v>
      </c>
      <c r="M37" s="6">
        <f t="shared" si="0"/>
        <v>12.179487179487179</v>
      </c>
    </row>
    <row r="38" spans="1:13" x14ac:dyDescent="0.2">
      <c r="A38" s="1">
        <v>39014</v>
      </c>
      <c r="B38">
        <v>12</v>
      </c>
      <c r="C38" t="s">
        <v>86</v>
      </c>
      <c r="E38">
        <v>113</v>
      </c>
      <c r="F38">
        <v>10</v>
      </c>
      <c r="H38">
        <v>37</v>
      </c>
      <c r="I38">
        <f>COUNTIF(B:B,"=37")</f>
        <v>3</v>
      </c>
      <c r="J38">
        <v>160</v>
      </c>
      <c r="K38" s="12">
        <v>155</v>
      </c>
      <c r="L38" s="8">
        <v>0</v>
      </c>
      <c r="M38" s="6">
        <f t="shared" si="0"/>
        <v>0</v>
      </c>
    </row>
    <row r="39" spans="1:13" x14ac:dyDescent="0.2">
      <c r="A39" s="1">
        <v>39014</v>
      </c>
      <c r="B39">
        <v>12</v>
      </c>
      <c r="C39" t="s">
        <v>86</v>
      </c>
      <c r="E39">
        <v>113</v>
      </c>
      <c r="F39">
        <v>10</v>
      </c>
      <c r="H39">
        <v>38</v>
      </c>
      <c r="I39">
        <f>COUNTIF(B:B,"=38")</f>
        <v>21</v>
      </c>
      <c r="J39">
        <v>165</v>
      </c>
      <c r="K39" s="12">
        <v>160</v>
      </c>
      <c r="L39" s="8">
        <v>0</v>
      </c>
      <c r="M39" s="6">
        <f t="shared" si="0"/>
        <v>0</v>
      </c>
    </row>
    <row r="40" spans="1:13" x14ac:dyDescent="0.2">
      <c r="A40" s="1">
        <v>39014</v>
      </c>
      <c r="B40">
        <v>12</v>
      </c>
      <c r="C40" t="s">
        <v>86</v>
      </c>
      <c r="E40">
        <v>120</v>
      </c>
      <c r="F40">
        <v>13</v>
      </c>
      <c r="H40">
        <v>39</v>
      </c>
      <c r="I40">
        <f>COUNTIF(B:B,"=39")</f>
        <v>8</v>
      </c>
      <c r="J40">
        <v>170</v>
      </c>
      <c r="K40" s="12">
        <v>165</v>
      </c>
      <c r="L40" s="8">
        <v>0</v>
      </c>
      <c r="M40" s="6">
        <f t="shared" si="0"/>
        <v>0</v>
      </c>
    </row>
    <row r="41" spans="1:13" x14ac:dyDescent="0.2">
      <c r="A41" s="1">
        <v>39014</v>
      </c>
      <c r="B41">
        <v>12</v>
      </c>
      <c r="C41" t="s">
        <v>86</v>
      </c>
      <c r="E41">
        <v>100</v>
      </c>
      <c r="F41">
        <v>5</v>
      </c>
      <c r="H41">
        <v>40</v>
      </c>
      <c r="I41">
        <f>COUNTIF(B:B,"=40")</f>
        <v>1</v>
      </c>
      <c r="J41">
        <v>175</v>
      </c>
      <c r="K41" s="12">
        <v>170</v>
      </c>
      <c r="L41" s="8">
        <v>0</v>
      </c>
      <c r="M41" s="6">
        <f t="shared" si="0"/>
        <v>0</v>
      </c>
    </row>
    <row r="42" spans="1:13" x14ac:dyDescent="0.2">
      <c r="A42" s="1">
        <v>39014</v>
      </c>
      <c r="B42">
        <v>12</v>
      </c>
      <c r="C42" t="s">
        <v>86</v>
      </c>
      <c r="E42">
        <v>107</v>
      </c>
      <c r="F42">
        <v>7</v>
      </c>
      <c r="H42">
        <v>41</v>
      </c>
      <c r="I42">
        <f>COUNTIF(B:B,"=41")</f>
        <v>0</v>
      </c>
      <c r="J42">
        <v>180</v>
      </c>
      <c r="K42" s="12">
        <v>175</v>
      </c>
      <c r="L42" s="8">
        <v>0</v>
      </c>
      <c r="M42" s="6">
        <f t="shared" si="0"/>
        <v>0</v>
      </c>
    </row>
    <row r="43" spans="1:13" x14ac:dyDescent="0.2">
      <c r="A43" s="1">
        <v>39014</v>
      </c>
      <c r="B43">
        <v>14</v>
      </c>
      <c r="C43" t="s">
        <v>86</v>
      </c>
      <c r="E43">
        <v>113</v>
      </c>
      <c r="F43">
        <v>9</v>
      </c>
      <c r="H43">
        <v>42</v>
      </c>
      <c r="I43">
        <f>COUNTIF(B:B,"=42")</f>
        <v>0</v>
      </c>
      <c r="J43">
        <v>185</v>
      </c>
      <c r="K43" s="12">
        <v>180</v>
      </c>
      <c r="L43" s="8">
        <v>0</v>
      </c>
      <c r="M43" s="6">
        <f t="shared" si="0"/>
        <v>0</v>
      </c>
    </row>
    <row r="44" spans="1:13" x14ac:dyDescent="0.2">
      <c r="A44" s="1">
        <v>39014</v>
      </c>
      <c r="B44">
        <v>14</v>
      </c>
      <c r="C44" t="s">
        <v>86</v>
      </c>
      <c r="E44">
        <v>115</v>
      </c>
      <c r="F44">
        <v>11</v>
      </c>
      <c r="H44">
        <v>43</v>
      </c>
      <c r="I44">
        <f>COUNTIF(B:B,"=43")</f>
        <v>4</v>
      </c>
      <c r="J44">
        <v>190</v>
      </c>
      <c r="K44" s="12">
        <v>185</v>
      </c>
      <c r="L44" s="8">
        <v>0</v>
      </c>
      <c r="M44" s="6">
        <f t="shared" si="0"/>
        <v>0</v>
      </c>
    </row>
    <row r="45" spans="1:13" x14ac:dyDescent="0.2">
      <c r="A45" s="1">
        <v>39014</v>
      </c>
      <c r="B45">
        <v>14</v>
      </c>
      <c r="C45" t="s">
        <v>86</v>
      </c>
      <c r="E45">
        <v>104</v>
      </c>
      <c r="F45">
        <v>5</v>
      </c>
      <c r="H45">
        <v>44</v>
      </c>
      <c r="I45">
        <f>COUNTIF(B:B,"=44")</f>
        <v>4</v>
      </c>
      <c r="J45">
        <v>195</v>
      </c>
      <c r="K45" s="12">
        <v>190</v>
      </c>
      <c r="L45" s="8">
        <v>0</v>
      </c>
      <c r="M45" s="6">
        <f t="shared" si="0"/>
        <v>0</v>
      </c>
    </row>
    <row r="46" spans="1:13" x14ac:dyDescent="0.2">
      <c r="A46" s="1">
        <v>39014</v>
      </c>
      <c r="B46">
        <v>14</v>
      </c>
      <c r="C46" t="s">
        <v>86</v>
      </c>
      <c r="E46">
        <v>103</v>
      </c>
      <c r="F46">
        <v>8</v>
      </c>
      <c r="H46">
        <v>45</v>
      </c>
      <c r="I46">
        <f>COUNTIF(B:B,"=45")</f>
        <v>5</v>
      </c>
      <c r="J46">
        <v>200</v>
      </c>
      <c r="K46" s="12">
        <v>195</v>
      </c>
      <c r="L46" s="8">
        <v>0</v>
      </c>
      <c r="M46" s="6">
        <f t="shared" si="0"/>
        <v>0</v>
      </c>
    </row>
    <row r="47" spans="1:13" x14ac:dyDescent="0.2">
      <c r="A47" s="1">
        <v>39014</v>
      </c>
      <c r="B47">
        <v>14</v>
      </c>
      <c r="C47" t="s">
        <v>86</v>
      </c>
      <c r="E47">
        <v>113</v>
      </c>
      <c r="F47">
        <v>9</v>
      </c>
      <c r="H47">
        <v>46</v>
      </c>
      <c r="I47">
        <f>COUNTIF(B:B,"=46")</f>
        <v>1</v>
      </c>
      <c r="K47" s="12">
        <v>200</v>
      </c>
      <c r="L47" s="8">
        <v>0</v>
      </c>
      <c r="M47" s="6">
        <f t="shared" si="0"/>
        <v>0</v>
      </c>
    </row>
    <row r="48" spans="1:13" ht="13.5" thickBot="1" x14ac:dyDescent="0.25">
      <c r="A48" s="1">
        <v>39014</v>
      </c>
      <c r="B48">
        <v>14</v>
      </c>
      <c r="C48" t="s">
        <v>86</v>
      </c>
      <c r="E48">
        <v>112</v>
      </c>
      <c r="F48">
        <v>9</v>
      </c>
      <c r="H48">
        <v>47</v>
      </c>
      <c r="I48">
        <f>COUNTIF(B:B,"=47")</f>
        <v>9</v>
      </c>
      <c r="K48" s="9" t="s">
        <v>51</v>
      </c>
      <c r="L48" s="9">
        <v>0</v>
      </c>
      <c r="M48" s="6"/>
    </row>
    <row r="49" spans="1:12" x14ac:dyDescent="0.2">
      <c r="A49" s="1">
        <v>39014</v>
      </c>
      <c r="B49">
        <v>14</v>
      </c>
      <c r="C49" t="s">
        <v>86</v>
      </c>
      <c r="E49">
        <v>117</v>
      </c>
      <c r="F49">
        <v>11</v>
      </c>
      <c r="H49">
        <v>48</v>
      </c>
      <c r="I49">
        <f>COUNTIF(B:B,"=48")</f>
        <v>6</v>
      </c>
      <c r="L49">
        <f>SUM(L22:L48)</f>
        <v>156</v>
      </c>
    </row>
    <row r="50" spans="1:12" x14ac:dyDescent="0.2">
      <c r="A50" s="1">
        <v>39014</v>
      </c>
      <c r="B50">
        <v>14</v>
      </c>
      <c r="C50" t="s">
        <v>86</v>
      </c>
      <c r="E50">
        <v>119</v>
      </c>
      <c r="F50">
        <v>12</v>
      </c>
      <c r="H50">
        <v>49</v>
      </c>
      <c r="I50">
        <f>COUNTIF(B:B,"=49")</f>
        <v>4</v>
      </c>
    </row>
    <row r="51" spans="1:12" x14ac:dyDescent="0.2">
      <c r="A51" s="1">
        <v>39014</v>
      </c>
      <c r="B51">
        <v>14</v>
      </c>
      <c r="C51" t="s">
        <v>86</v>
      </c>
      <c r="E51">
        <v>114</v>
      </c>
      <c r="F51">
        <v>10</v>
      </c>
      <c r="H51">
        <v>50</v>
      </c>
      <c r="I51">
        <f>COUNTIF(B:B,"=50")</f>
        <v>0</v>
      </c>
    </row>
    <row r="52" spans="1:12" x14ac:dyDescent="0.2">
      <c r="A52" s="1">
        <v>39014</v>
      </c>
      <c r="B52">
        <v>14</v>
      </c>
      <c r="C52" t="s">
        <v>86</v>
      </c>
      <c r="E52">
        <v>112</v>
      </c>
      <c r="F52">
        <v>9</v>
      </c>
      <c r="H52">
        <v>51</v>
      </c>
      <c r="I52">
        <f>COUNTIF(B:B,"=51")</f>
        <v>0</v>
      </c>
    </row>
    <row r="53" spans="1:12" x14ac:dyDescent="0.2">
      <c r="A53" s="1">
        <v>39014</v>
      </c>
      <c r="B53">
        <v>14</v>
      </c>
      <c r="C53" t="s">
        <v>86</v>
      </c>
      <c r="E53">
        <v>108</v>
      </c>
      <c r="F53">
        <v>8</v>
      </c>
      <c r="H53">
        <v>52</v>
      </c>
      <c r="I53">
        <f>COUNTIF(B:B,"=52")</f>
        <v>0</v>
      </c>
    </row>
    <row r="54" spans="1:12" x14ac:dyDescent="0.2">
      <c r="A54" s="1">
        <v>39014</v>
      </c>
      <c r="B54">
        <v>15</v>
      </c>
      <c r="C54" t="s">
        <v>86</v>
      </c>
      <c r="E54">
        <v>130</v>
      </c>
      <c r="F54">
        <v>16</v>
      </c>
      <c r="H54">
        <v>53</v>
      </c>
      <c r="I54">
        <f>COUNTIF(B:B,"=53")</f>
        <v>0</v>
      </c>
    </row>
    <row r="55" spans="1:12" x14ac:dyDescent="0.2">
      <c r="A55" s="1">
        <v>39015</v>
      </c>
      <c r="B55">
        <v>16</v>
      </c>
      <c r="C55" t="s">
        <v>86</v>
      </c>
      <c r="E55">
        <v>112</v>
      </c>
      <c r="F55">
        <v>0</v>
      </c>
      <c r="H55">
        <v>54</v>
      </c>
      <c r="I55">
        <f>COUNTIF(B:B,"=54")</f>
        <v>0</v>
      </c>
    </row>
    <row r="56" spans="1:12" x14ac:dyDescent="0.2">
      <c r="A56" s="1">
        <v>39015</v>
      </c>
      <c r="B56">
        <v>16</v>
      </c>
      <c r="C56" t="s">
        <v>86</v>
      </c>
      <c r="E56">
        <v>97</v>
      </c>
      <c r="F56">
        <v>0</v>
      </c>
      <c r="H56">
        <v>55</v>
      </c>
      <c r="I56">
        <f>COUNTIF(B:B,"=55")</f>
        <v>0</v>
      </c>
    </row>
    <row r="57" spans="1:12" x14ac:dyDescent="0.2">
      <c r="A57" s="1">
        <v>39015</v>
      </c>
      <c r="B57">
        <v>18</v>
      </c>
      <c r="C57" t="s">
        <v>86</v>
      </c>
      <c r="E57">
        <v>136</v>
      </c>
      <c r="F57">
        <v>0</v>
      </c>
      <c r="H57">
        <v>56</v>
      </c>
      <c r="I57">
        <f>COUNTIF(B:B,"=56")</f>
        <v>0</v>
      </c>
    </row>
    <row r="58" spans="1:12" x14ac:dyDescent="0.2">
      <c r="A58" s="1">
        <v>39015</v>
      </c>
      <c r="B58">
        <v>18</v>
      </c>
      <c r="C58" t="s">
        <v>86</v>
      </c>
      <c r="E58">
        <v>102</v>
      </c>
      <c r="F58">
        <v>0</v>
      </c>
      <c r="H58">
        <v>57</v>
      </c>
      <c r="I58">
        <f>COUNTIF(B:B,"=57")</f>
        <v>0</v>
      </c>
    </row>
    <row r="59" spans="1:12" x14ac:dyDescent="0.2">
      <c r="A59" s="1">
        <v>39015</v>
      </c>
      <c r="B59">
        <v>19</v>
      </c>
      <c r="C59" t="s">
        <v>86</v>
      </c>
      <c r="E59">
        <v>123</v>
      </c>
      <c r="F59">
        <v>0</v>
      </c>
      <c r="H59">
        <v>58</v>
      </c>
      <c r="I59">
        <f>COUNTIF(B:B,"=58")</f>
        <v>0</v>
      </c>
    </row>
    <row r="60" spans="1:12" x14ac:dyDescent="0.2">
      <c r="A60" s="1">
        <v>39015</v>
      </c>
      <c r="B60">
        <v>19</v>
      </c>
      <c r="C60" t="s">
        <v>86</v>
      </c>
      <c r="E60">
        <v>111</v>
      </c>
      <c r="F60">
        <v>0</v>
      </c>
      <c r="H60">
        <v>59</v>
      </c>
      <c r="I60">
        <f>COUNTIF(B:B,"=59")</f>
        <v>0</v>
      </c>
    </row>
    <row r="61" spans="1:12" x14ac:dyDescent="0.2">
      <c r="A61" s="1">
        <v>39015</v>
      </c>
      <c r="B61">
        <v>19</v>
      </c>
      <c r="C61" t="s">
        <v>86</v>
      </c>
      <c r="E61">
        <v>112</v>
      </c>
      <c r="F61">
        <v>0</v>
      </c>
      <c r="H61">
        <v>60</v>
      </c>
      <c r="I61">
        <f>COUNTIF(B:B,"=60")</f>
        <v>0</v>
      </c>
    </row>
    <row r="62" spans="1:12" x14ac:dyDescent="0.2">
      <c r="A62" s="1">
        <v>39015</v>
      </c>
      <c r="B62">
        <v>19</v>
      </c>
      <c r="C62" t="s">
        <v>86</v>
      </c>
      <c r="E62">
        <v>150</v>
      </c>
      <c r="F62">
        <v>0</v>
      </c>
      <c r="H62">
        <v>61</v>
      </c>
      <c r="I62">
        <f>COUNTIF(B:B,"=61")</f>
        <v>0</v>
      </c>
    </row>
    <row r="63" spans="1:12" x14ac:dyDescent="0.2">
      <c r="A63" s="1">
        <v>39015</v>
      </c>
      <c r="B63">
        <v>19</v>
      </c>
      <c r="C63" t="s">
        <v>86</v>
      </c>
      <c r="E63">
        <v>147</v>
      </c>
      <c r="F63">
        <v>0</v>
      </c>
      <c r="H63">
        <v>62</v>
      </c>
      <c r="I63">
        <f>COUNTIF(B:B,"=62")</f>
        <v>0</v>
      </c>
    </row>
    <row r="64" spans="1:12" x14ac:dyDescent="0.2">
      <c r="A64" s="1">
        <v>39015</v>
      </c>
      <c r="B64">
        <v>20</v>
      </c>
      <c r="C64" t="s">
        <v>86</v>
      </c>
      <c r="E64">
        <v>105</v>
      </c>
      <c r="F64">
        <v>103</v>
      </c>
      <c r="H64">
        <v>63</v>
      </c>
      <c r="I64">
        <f>COUNTIF(B:B,"=63")</f>
        <v>0</v>
      </c>
    </row>
    <row r="65" spans="1:9" x14ac:dyDescent="0.2">
      <c r="A65" s="1">
        <v>39015</v>
      </c>
      <c r="B65">
        <v>20</v>
      </c>
      <c r="C65" t="s">
        <v>86</v>
      </c>
      <c r="E65">
        <v>134</v>
      </c>
      <c r="F65">
        <v>0</v>
      </c>
      <c r="H65">
        <v>64</v>
      </c>
      <c r="I65">
        <f>COUNTIF(B:B,"=64")</f>
        <v>0</v>
      </c>
    </row>
    <row r="66" spans="1:9" x14ac:dyDescent="0.2">
      <c r="A66" s="1">
        <v>39015</v>
      </c>
      <c r="B66">
        <v>20</v>
      </c>
      <c r="C66" t="s">
        <v>86</v>
      </c>
      <c r="E66">
        <v>147</v>
      </c>
      <c r="F66">
        <v>0</v>
      </c>
      <c r="H66">
        <v>65</v>
      </c>
      <c r="I66">
        <f>COUNTIF(B:B,"=65")</f>
        <v>0</v>
      </c>
    </row>
    <row r="67" spans="1:9" x14ac:dyDescent="0.2">
      <c r="A67" s="1">
        <v>39015</v>
      </c>
      <c r="B67">
        <v>21</v>
      </c>
      <c r="C67" t="s">
        <v>86</v>
      </c>
      <c r="E67">
        <v>145</v>
      </c>
      <c r="F67">
        <v>0</v>
      </c>
      <c r="H67">
        <v>66</v>
      </c>
      <c r="I67">
        <f>COUNTIF(B:B,"=66")</f>
        <v>0</v>
      </c>
    </row>
    <row r="68" spans="1:9" x14ac:dyDescent="0.2">
      <c r="A68" s="1">
        <v>39015</v>
      </c>
      <c r="B68">
        <v>21</v>
      </c>
      <c r="C68" t="s">
        <v>86</v>
      </c>
      <c r="E68">
        <v>123</v>
      </c>
      <c r="F68">
        <v>0</v>
      </c>
      <c r="H68">
        <v>67</v>
      </c>
      <c r="I68">
        <f>COUNTIF(B:B,"=67")</f>
        <v>0</v>
      </c>
    </row>
    <row r="69" spans="1:9" x14ac:dyDescent="0.2">
      <c r="A69" s="1">
        <v>39015</v>
      </c>
      <c r="B69">
        <v>21</v>
      </c>
      <c r="C69" t="s">
        <v>86</v>
      </c>
      <c r="E69">
        <v>103</v>
      </c>
      <c r="F69">
        <v>0</v>
      </c>
      <c r="H69">
        <v>68</v>
      </c>
      <c r="I69">
        <f>COUNTIF(B:B,"=68")</f>
        <v>0</v>
      </c>
    </row>
    <row r="70" spans="1:9" x14ac:dyDescent="0.2">
      <c r="A70" s="1">
        <v>39016</v>
      </c>
      <c r="B70">
        <v>25</v>
      </c>
      <c r="C70" t="s">
        <v>86</v>
      </c>
      <c r="E70">
        <v>144</v>
      </c>
      <c r="F70">
        <v>0</v>
      </c>
      <c r="H70">
        <v>69</v>
      </c>
      <c r="I70">
        <f>COUNTIF(B:B,"=69")</f>
        <v>0</v>
      </c>
    </row>
    <row r="71" spans="1:9" x14ac:dyDescent="0.2">
      <c r="A71" s="1">
        <v>39022</v>
      </c>
      <c r="B71">
        <v>28</v>
      </c>
      <c r="C71" t="s">
        <v>86</v>
      </c>
      <c r="E71">
        <v>98</v>
      </c>
      <c r="F71">
        <v>0</v>
      </c>
      <c r="H71">
        <v>70</v>
      </c>
      <c r="I71">
        <f>COUNTIF(B:B,"=70")</f>
        <v>0</v>
      </c>
    </row>
    <row r="72" spans="1:9" x14ac:dyDescent="0.2">
      <c r="A72" s="1">
        <v>39022</v>
      </c>
      <c r="B72">
        <v>28</v>
      </c>
      <c r="C72" t="s">
        <v>86</v>
      </c>
      <c r="E72">
        <v>104</v>
      </c>
      <c r="F72">
        <v>0</v>
      </c>
      <c r="H72">
        <v>71</v>
      </c>
      <c r="I72">
        <f>COUNTIF(B:B,"=71")</f>
        <v>0</v>
      </c>
    </row>
    <row r="73" spans="1:9" x14ac:dyDescent="0.2">
      <c r="A73" s="1">
        <v>39022</v>
      </c>
      <c r="B73">
        <v>28</v>
      </c>
      <c r="C73" t="s">
        <v>86</v>
      </c>
      <c r="E73">
        <v>103</v>
      </c>
      <c r="F73">
        <v>0</v>
      </c>
      <c r="H73">
        <v>72</v>
      </c>
      <c r="I73">
        <f>COUNTIF(B:B,"=72")</f>
        <v>0</v>
      </c>
    </row>
    <row r="74" spans="1:9" x14ac:dyDescent="0.2">
      <c r="A74" s="1">
        <v>39022</v>
      </c>
      <c r="B74">
        <v>28</v>
      </c>
      <c r="C74" t="s">
        <v>86</v>
      </c>
      <c r="E74">
        <v>123</v>
      </c>
      <c r="F74">
        <v>0</v>
      </c>
      <c r="H74">
        <v>73</v>
      </c>
      <c r="I74">
        <f>COUNTIF(B:B,"=73")</f>
        <v>0</v>
      </c>
    </row>
    <row r="75" spans="1:9" x14ac:dyDescent="0.2">
      <c r="A75" s="1">
        <v>39022</v>
      </c>
      <c r="B75">
        <v>29</v>
      </c>
      <c r="C75" t="s">
        <v>86</v>
      </c>
      <c r="E75">
        <v>110</v>
      </c>
      <c r="F75">
        <v>0</v>
      </c>
      <c r="H75">
        <v>74</v>
      </c>
      <c r="I75">
        <f>COUNTIF(B:B,"=74")</f>
        <v>0</v>
      </c>
    </row>
    <row r="76" spans="1:9" x14ac:dyDescent="0.2">
      <c r="A76" s="1">
        <v>39022</v>
      </c>
      <c r="B76">
        <v>30</v>
      </c>
      <c r="C76" t="s">
        <v>86</v>
      </c>
      <c r="E76">
        <v>110</v>
      </c>
      <c r="F76">
        <v>0</v>
      </c>
      <c r="H76">
        <v>75</v>
      </c>
      <c r="I76">
        <f>COUNTIF(B:B,"=75")</f>
        <v>0</v>
      </c>
    </row>
    <row r="77" spans="1:9" x14ac:dyDescent="0.2">
      <c r="A77" s="1">
        <v>39022</v>
      </c>
      <c r="B77">
        <v>32</v>
      </c>
      <c r="C77" t="s">
        <v>86</v>
      </c>
      <c r="E77">
        <v>108</v>
      </c>
      <c r="F77">
        <v>0</v>
      </c>
      <c r="H77">
        <v>76</v>
      </c>
      <c r="I77">
        <f>COUNTIF(B:B,"=76")</f>
        <v>0</v>
      </c>
    </row>
    <row r="78" spans="1:9" x14ac:dyDescent="0.2">
      <c r="A78" s="1">
        <v>39022</v>
      </c>
      <c r="B78">
        <v>32</v>
      </c>
      <c r="C78" t="s">
        <v>86</v>
      </c>
      <c r="E78">
        <v>109</v>
      </c>
      <c r="F78">
        <v>0</v>
      </c>
      <c r="H78">
        <v>77</v>
      </c>
      <c r="I78">
        <f>COUNTIF(B:B,"=77")</f>
        <v>0</v>
      </c>
    </row>
    <row r="79" spans="1:9" x14ac:dyDescent="0.2">
      <c r="A79" s="1">
        <v>39022</v>
      </c>
      <c r="B79">
        <v>32</v>
      </c>
      <c r="C79" t="s">
        <v>86</v>
      </c>
      <c r="E79">
        <v>106</v>
      </c>
      <c r="F79">
        <v>0</v>
      </c>
      <c r="H79">
        <v>78</v>
      </c>
      <c r="I79">
        <f>COUNTIF(B:B,"=78")</f>
        <v>0</v>
      </c>
    </row>
    <row r="80" spans="1:9" x14ac:dyDescent="0.2">
      <c r="A80" s="1">
        <v>39022</v>
      </c>
      <c r="B80">
        <v>32</v>
      </c>
      <c r="C80" t="s">
        <v>86</v>
      </c>
      <c r="E80">
        <v>118</v>
      </c>
      <c r="F80">
        <v>0</v>
      </c>
      <c r="H80">
        <v>79</v>
      </c>
      <c r="I80">
        <f>COUNTIF(B:B,"=79")</f>
        <v>0</v>
      </c>
    </row>
    <row r="81" spans="1:9" x14ac:dyDescent="0.2">
      <c r="A81" s="1">
        <v>39022</v>
      </c>
      <c r="B81">
        <v>32</v>
      </c>
      <c r="C81" t="s">
        <v>86</v>
      </c>
      <c r="E81">
        <v>110</v>
      </c>
      <c r="F81">
        <v>0</v>
      </c>
      <c r="H81">
        <v>80</v>
      </c>
      <c r="I81">
        <f>COUNTIF(B:B,"=80")</f>
        <v>0</v>
      </c>
    </row>
    <row r="82" spans="1:9" x14ac:dyDescent="0.2">
      <c r="A82" s="1">
        <v>39022</v>
      </c>
      <c r="B82">
        <v>32</v>
      </c>
      <c r="C82" t="s">
        <v>86</v>
      </c>
      <c r="E82">
        <v>147</v>
      </c>
      <c r="F82">
        <v>0</v>
      </c>
      <c r="H82">
        <v>81</v>
      </c>
      <c r="I82">
        <f>COUNTIF(B:B,"=81")</f>
        <v>0</v>
      </c>
    </row>
    <row r="83" spans="1:9" x14ac:dyDescent="0.2">
      <c r="A83" s="1">
        <v>39022</v>
      </c>
      <c r="B83">
        <v>32</v>
      </c>
      <c r="C83" t="s">
        <v>86</v>
      </c>
      <c r="E83">
        <v>146</v>
      </c>
      <c r="F83">
        <v>0</v>
      </c>
      <c r="H83">
        <v>82</v>
      </c>
      <c r="I83">
        <f>COUNTIF(B:B,"=82")</f>
        <v>0</v>
      </c>
    </row>
    <row r="84" spans="1:9" x14ac:dyDescent="0.2">
      <c r="A84" s="1">
        <v>39022</v>
      </c>
      <c r="B84">
        <v>32</v>
      </c>
      <c r="C84" t="s">
        <v>86</v>
      </c>
      <c r="E84">
        <v>142</v>
      </c>
      <c r="F84">
        <v>0</v>
      </c>
      <c r="H84">
        <v>83</v>
      </c>
      <c r="I84">
        <f>COUNTIF(B:B,"=83")</f>
        <v>0</v>
      </c>
    </row>
    <row r="85" spans="1:9" x14ac:dyDescent="0.2">
      <c r="A85" s="1">
        <v>39022</v>
      </c>
      <c r="B85">
        <v>33</v>
      </c>
      <c r="C85" t="s">
        <v>86</v>
      </c>
      <c r="E85">
        <v>150</v>
      </c>
      <c r="F85">
        <v>0</v>
      </c>
      <c r="H85">
        <v>84</v>
      </c>
      <c r="I85">
        <f>COUNTIF(B:B,"=84")</f>
        <v>0</v>
      </c>
    </row>
    <row r="86" spans="1:9" x14ac:dyDescent="0.2">
      <c r="A86" s="1">
        <v>39022</v>
      </c>
      <c r="B86">
        <v>33</v>
      </c>
      <c r="C86" t="s">
        <v>86</v>
      </c>
      <c r="E86">
        <v>132</v>
      </c>
      <c r="F86">
        <v>0</v>
      </c>
      <c r="H86">
        <v>85</v>
      </c>
      <c r="I86">
        <f>COUNTIF(B:B,"=85")</f>
        <v>0</v>
      </c>
    </row>
    <row r="87" spans="1:9" x14ac:dyDescent="0.2">
      <c r="A87" s="1">
        <v>39022</v>
      </c>
      <c r="B87">
        <v>33</v>
      </c>
      <c r="C87" t="s">
        <v>86</v>
      </c>
      <c r="E87">
        <v>150</v>
      </c>
      <c r="F87">
        <v>0</v>
      </c>
      <c r="H87">
        <v>86</v>
      </c>
      <c r="I87">
        <f>COUNTIF(B:B,"=86")</f>
        <v>0</v>
      </c>
    </row>
    <row r="88" spans="1:9" x14ac:dyDescent="0.2">
      <c r="A88" s="1">
        <v>39022</v>
      </c>
      <c r="B88">
        <v>33</v>
      </c>
      <c r="C88" t="s">
        <v>86</v>
      </c>
      <c r="E88">
        <v>138</v>
      </c>
      <c r="F88">
        <v>0</v>
      </c>
      <c r="H88">
        <v>87</v>
      </c>
      <c r="I88">
        <f>COUNTIF(B:B,"=87")</f>
        <v>0</v>
      </c>
    </row>
    <row r="89" spans="1:9" x14ac:dyDescent="0.2">
      <c r="A89" s="1">
        <v>39022</v>
      </c>
      <c r="B89">
        <v>33</v>
      </c>
      <c r="C89" t="s">
        <v>86</v>
      </c>
      <c r="E89">
        <v>130</v>
      </c>
      <c r="F89">
        <v>0</v>
      </c>
      <c r="H89">
        <v>88</v>
      </c>
      <c r="I89">
        <f>COUNTIF(B:B,"=88")</f>
        <v>0</v>
      </c>
    </row>
    <row r="90" spans="1:9" x14ac:dyDescent="0.2">
      <c r="A90" s="1">
        <v>39022</v>
      </c>
      <c r="B90">
        <v>33</v>
      </c>
      <c r="C90" t="s">
        <v>86</v>
      </c>
      <c r="E90">
        <v>131</v>
      </c>
      <c r="F90">
        <v>0</v>
      </c>
      <c r="H90">
        <v>89</v>
      </c>
      <c r="I90">
        <f>COUNTIF(B:B,"=89")</f>
        <v>0</v>
      </c>
    </row>
    <row r="91" spans="1:9" x14ac:dyDescent="0.2">
      <c r="A91" s="1">
        <v>39022</v>
      </c>
      <c r="B91">
        <v>33</v>
      </c>
      <c r="C91" t="s">
        <v>86</v>
      </c>
      <c r="E91">
        <v>113</v>
      </c>
      <c r="F91">
        <v>0</v>
      </c>
      <c r="H91">
        <v>90</v>
      </c>
      <c r="I91">
        <f>COUNTIF(B:B,"=90")</f>
        <v>0</v>
      </c>
    </row>
    <row r="92" spans="1:9" x14ac:dyDescent="0.2">
      <c r="A92" s="1">
        <v>39023</v>
      </c>
      <c r="B92">
        <v>37</v>
      </c>
      <c r="C92" t="s">
        <v>86</v>
      </c>
      <c r="E92">
        <v>142</v>
      </c>
      <c r="F92">
        <v>0</v>
      </c>
      <c r="H92">
        <v>91</v>
      </c>
      <c r="I92">
        <f>COUNTIF(B:B,"=91")</f>
        <v>0</v>
      </c>
    </row>
    <row r="93" spans="1:9" x14ac:dyDescent="0.2">
      <c r="A93" s="1">
        <v>39023</v>
      </c>
      <c r="B93">
        <v>37</v>
      </c>
      <c r="C93" t="s">
        <v>86</v>
      </c>
      <c r="E93">
        <v>128</v>
      </c>
      <c r="F93">
        <v>0</v>
      </c>
      <c r="H93">
        <v>92</v>
      </c>
      <c r="I93">
        <f>COUNTIF(B:B,"=92")</f>
        <v>0</v>
      </c>
    </row>
    <row r="94" spans="1:9" x14ac:dyDescent="0.2">
      <c r="A94" s="1">
        <v>39023</v>
      </c>
      <c r="B94">
        <v>37</v>
      </c>
      <c r="C94" t="s">
        <v>86</v>
      </c>
      <c r="E94">
        <v>134</v>
      </c>
      <c r="F94">
        <v>0</v>
      </c>
      <c r="H94">
        <v>93</v>
      </c>
      <c r="I94">
        <f>COUNTIF(B:B,"=93")</f>
        <v>0</v>
      </c>
    </row>
    <row r="95" spans="1:9" x14ac:dyDescent="0.2">
      <c r="A95" s="1">
        <v>39024</v>
      </c>
      <c r="B95">
        <v>38</v>
      </c>
      <c r="C95" t="s">
        <v>86</v>
      </c>
      <c r="E95">
        <v>130</v>
      </c>
      <c r="F95">
        <v>0</v>
      </c>
      <c r="H95">
        <v>94</v>
      </c>
      <c r="I95">
        <f>COUNTIF(B:B,"=94")</f>
        <v>0</v>
      </c>
    </row>
    <row r="96" spans="1:9" x14ac:dyDescent="0.2">
      <c r="A96" s="1">
        <v>39024</v>
      </c>
      <c r="B96">
        <v>38</v>
      </c>
      <c r="C96" t="s">
        <v>86</v>
      </c>
      <c r="E96">
        <v>140</v>
      </c>
      <c r="F96">
        <v>0</v>
      </c>
      <c r="H96">
        <v>95</v>
      </c>
      <c r="I96">
        <f>COUNTIF(B:B,"=95")</f>
        <v>0</v>
      </c>
    </row>
    <row r="97" spans="1:9" x14ac:dyDescent="0.2">
      <c r="A97" s="1">
        <v>39024</v>
      </c>
      <c r="B97">
        <v>38</v>
      </c>
      <c r="C97" t="s">
        <v>86</v>
      </c>
      <c r="E97">
        <v>142</v>
      </c>
      <c r="F97">
        <v>0</v>
      </c>
      <c r="H97">
        <v>96</v>
      </c>
      <c r="I97">
        <f>COUNTIF(B:B,"=96")</f>
        <v>0</v>
      </c>
    </row>
    <row r="98" spans="1:9" x14ac:dyDescent="0.2">
      <c r="A98" s="1">
        <v>39024</v>
      </c>
      <c r="B98">
        <v>38</v>
      </c>
      <c r="C98" t="s">
        <v>86</v>
      </c>
      <c r="E98">
        <v>146</v>
      </c>
      <c r="F98">
        <v>0</v>
      </c>
    </row>
    <row r="99" spans="1:9" x14ac:dyDescent="0.2">
      <c r="A99" s="1">
        <v>39024</v>
      </c>
      <c r="B99">
        <v>38</v>
      </c>
      <c r="C99" t="s">
        <v>86</v>
      </c>
      <c r="E99">
        <v>138</v>
      </c>
      <c r="F99">
        <v>0</v>
      </c>
    </row>
    <row r="100" spans="1:9" x14ac:dyDescent="0.2">
      <c r="A100" s="1">
        <v>39024</v>
      </c>
      <c r="B100">
        <v>38</v>
      </c>
      <c r="C100" t="s">
        <v>86</v>
      </c>
      <c r="E100">
        <v>134</v>
      </c>
      <c r="F100">
        <v>0</v>
      </c>
    </row>
    <row r="101" spans="1:9" x14ac:dyDescent="0.2">
      <c r="A101" s="1">
        <v>39024</v>
      </c>
      <c r="B101">
        <v>38</v>
      </c>
      <c r="C101" t="s">
        <v>86</v>
      </c>
      <c r="E101">
        <v>145</v>
      </c>
      <c r="F101">
        <v>0</v>
      </c>
    </row>
    <row r="102" spans="1:9" x14ac:dyDescent="0.2">
      <c r="A102" s="1">
        <v>39024</v>
      </c>
      <c r="B102">
        <v>38</v>
      </c>
      <c r="C102" t="s">
        <v>86</v>
      </c>
      <c r="E102">
        <v>138</v>
      </c>
      <c r="F102">
        <v>0</v>
      </c>
    </row>
    <row r="103" spans="1:9" x14ac:dyDescent="0.2">
      <c r="A103" s="1">
        <v>39024</v>
      </c>
      <c r="B103">
        <v>38</v>
      </c>
      <c r="C103" t="s">
        <v>86</v>
      </c>
      <c r="E103">
        <v>131</v>
      </c>
      <c r="F103">
        <v>0</v>
      </c>
    </row>
    <row r="104" spans="1:9" x14ac:dyDescent="0.2">
      <c r="A104" s="1">
        <v>39024</v>
      </c>
      <c r="B104">
        <v>38</v>
      </c>
      <c r="C104" t="s">
        <v>86</v>
      </c>
      <c r="E104">
        <v>149</v>
      </c>
      <c r="F104">
        <v>0</v>
      </c>
    </row>
    <row r="105" spans="1:9" x14ac:dyDescent="0.2">
      <c r="A105" s="1">
        <v>39024</v>
      </c>
      <c r="B105">
        <v>38</v>
      </c>
      <c r="C105" t="s">
        <v>86</v>
      </c>
      <c r="E105">
        <v>147</v>
      </c>
      <c r="F105">
        <v>0</v>
      </c>
    </row>
    <row r="106" spans="1:9" x14ac:dyDescent="0.2">
      <c r="A106" s="1">
        <v>39024</v>
      </c>
      <c r="B106">
        <v>38</v>
      </c>
      <c r="C106" t="s">
        <v>86</v>
      </c>
      <c r="E106">
        <v>142</v>
      </c>
      <c r="F106">
        <v>0</v>
      </c>
    </row>
    <row r="107" spans="1:9" x14ac:dyDescent="0.2">
      <c r="A107" s="1">
        <v>39024</v>
      </c>
      <c r="B107">
        <v>38</v>
      </c>
      <c r="C107" t="s">
        <v>86</v>
      </c>
      <c r="E107">
        <v>146</v>
      </c>
      <c r="F107">
        <v>0</v>
      </c>
    </row>
    <row r="108" spans="1:9" x14ac:dyDescent="0.2">
      <c r="A108" s="1">
        <v>39024</v>
      </c>
      <c r="B108">
        <v>38</v>
      </c>
      <c r="C108" t="s">
        <v>86</v>
      </c>
      <c r="E108">
        <v>138</v>
      </c>
      <c r="F108">
        <v>0</v>
      </c>
    </row>
    <row r="109" spans="1:9" x14ac:dyDescent="0.2">
      <c r="A109" s="1">
        <v>39024</v>
      </c>
      <c r="B109">
        <v>38</v>
      </c>
      <c r="C109" t="s">
        <v>86</v>
      </c>
      <c r="E109">
        <v>141</v>
      </c>
      <c r="F109">
        <v>0</v>
      </c>
    </row>
    <row r="110" spans="1:9" x14ac:dyDescent="0.2">
      <c r="A110" s="1">
        <v>39024</v>
      </c>
      <c r="B110">
        <v>38</v>
      </c>
      <c r="C110" t="s">
        <v>86</v>
      </c>
      <c r="E110">
        <v>150</v>
      </c>
      <c r="F110">
        <v>0</v>
      </c>
    </row>
    <row r="111" spans="1:9" x14ac:dyDescent="0.2">
      <c r="A111" s="1">
        <v>39024</v>
      </c>
      <c r="B111">
        <v>38</v>
      </c>
      <c r="C111" t="s">
        <v>86</v>
      </c>
      <c r="E111">
        <v>136</v>
      </c>
      <c r="F111">
        <v>0</v>
      </c>
    </row>
    <row r="112" spans="1:9" x14ac:dyDescent="0.2">
      <c r="A112" s="1">
        <v>39024</v>
      </c>
      <c r="B112">
        <v>38</v>
      </c>
      <c r="C112" t="s">
        <v>86</v>
      </c>
      <c r="E112">
        <v>148</v>
      </c>
      <c r="F112">
        <v>0</v>
      </c>
    </row>
    <row r="113" spans="1:6" x14ac:dyDescent="0.2">
      <c r="A113" s="1">
        <v>39024</v>
      </c>
      <c r="B113">
        <v>38</v>
      </c>
      <c r="C113" t="s">
        <v>86</v>
      </c>
      <c r="E113">
        <v>141</v>
      </c>
      <c r="F113">
        <v>0</v>
      </c>
    </row>
    <row r="114" spans="1:6" x14ac:dyDescent="0.2">
      <c r="A114" s="1">
        <v>39024</v>
      </c>
      <c r="B114">
        <v>38</v>
      </c>
      <c r="C114" t="s">
        <v>86</v>
      </c>
      <c r="E114">
        <v>146</v>
      </c>
      <c r="F114">
        <v>0</v>
      </c>
    </row>
    <row r="115" spans="1:6" x14ac:dyDescent="0.2">
      <c r="A115" s="1">
        <v>39024</v>
      </c>
      <c r="B115">
        <v>38</v>
      </c>
      <c r="C115" t="s">
        <v>86</v>
      </c>
      <c r="E115">
        <v>105</v>
      </c>
      <c r="F115">
        <v>0</v>
      </c>
    </row>
    <row r="116" spans="1:6" x14ac:dyDescent="0.2">
      <c r="A116" s="1">
        <v>39024</v>
      </c>
      <c r="B116">
        <v>39</v>
      </c>
      <c r="C116" t="s">
        <v>86</v>
      </c>
      <c r="E116">
        <v>149</v>
      </c>
      <c r="F116">
        <v>0</v>
      </c>
    </row>
    <row r="117" spans="1:6" x14ac:dyDescent="0.2">
      <c r="A117" s="1">
        <v>39024</v>
      </c>
      <c r="B117">
        <v>39</v>
      </c>
      <c r="C117" t="s">
        <v>86</v>
      </c>
      <c r="E117">
        <v>142</v>
      </c>
      <c r="F117">
        <v>0</v>
      </c>
    </row>
    <row r="118" spans="1:6" x14ac:dyDescent="0.2">
      <c r="A118" s="1">
        <v>39024</v>
      </c>
      <c r="B118">
        <v>39</v>
      </c>
      <c r="C118" t="s">
        <v>86</v>
      </c>
      <c r="E118">
        <v>146</v>
      </c>
      <c r="F118">
        <v>0</v>
      </c>
    </row>
    <row r="119" spans="1:6" x14ac:dyDescent="0.2">
      <c r="A119" s="1">
        <v>39024</v>
      </c>
      <c r="B119">
        <v>39</v>
      </c>
      <c r="C119" t="s">
        <v>86</v>
      </c>
      <c r="E119">
        <v>140</v>
      </c>
      <c r="F119">
        <v>0</v>
      </c>
    </row>
    <row r="120" spans="1:6" x14ac:dyDescent="0.2">
      <c r="A120" s="1">
        <v>39024</v>
      </c>
      <c r="B120">
        <v>39</v>
      </c>
      <c r="C120" t="s">
        <v>86</v>
      </c>
      <c r="E120">
        <v>142</v>
      </c>
      <c r="F120">
        <v>0</v>
      </c>
    </row>
    <row r="121" spans="1:6" x14ac:dyDescent="0.2">
      <c r="A121" s="1">
        <v>39024</v>
      </c>
      <c r="B121">
        <v>39</v>
      </c>
      <c r="C121" t="s">
        <v>86</v>
      </c>
      <c r="E121">
        <v>125</v>
      </c>
      <c r="F121">
        <v>0</v>
      </c>
    </row>
    <row r="122" spans="1:6" x14ac:dyDescent="0.2">
      <c r="A122" s="1">
        <v>39024</v>
      </c>
      <c r="B122">
        <v>39</v>
      </c>
      <c r="C122" t="s">
        <v>86</v>
      </c>
      <c r="E122">
        <v>119</v>
      </c>
      <c r="F122">
        <v>0</v>
      </c>
    </row>
    <row r="123" spans="1:6" x14ac:dyDescent="0.2">
      <c r="A123" s="1">
        <v>39024</v>
      </c>
      <c r="B123">
        <v>39</v>
      </c>
      <c r="C123" t="s">
        <v>86</v>
      </c>
      <c r="E123">
        <v>107</v>
      </c>
      <c r="F123">
        <v>0</v>
      </c>
    </row>
    <row r="124" spans="1:6" x14ac:dyDescent="0.2">
      <c r="A124" s="1">
        <v>39024</v>
      </c>
      <c r="B124">
        <v>40</v>
      </c>
      <c r="C124" t="s">
        <v>86</v>
      </c>
      <c r="E124">
        <v>142</v>
      </c>
      <c r="F124">
        <v>0</v>
      </c>
    </row>
    <row r="125" spans="1:6" x14ac:dyDescent="0.2">
      <c r="A125" s="1">
        <v>39029</v>
      </c>
      <c r="B125">
        <v>43</v>
      </c>
      <c r="C125" t="s">
        <v>86</v>
      </c>
      <c r="E125">
        <v>146</v>
      </c>
      <c r="F125">
        <v>0</v>
      </c>
    </row>
    <row r="126" spans="1:6" x14ac:dyDescent="0.2">
      <c r="A126" s="1">
        <v>39029</v>
      </c>
      <c r="B126">
        <v>43</v>
      </c>
      <c r="C126" t="s">
        <v>86</v>
      </c>
      <c r="E126">
        <v>144</v>
      </c>
      <c r="F126">
        <v>0</v>
      </c>
    </row>
    <row r="127" spans="1:6" x14ac:dyDescent="0.2">
      <c r="A127" s="1">
        <v>39029</v>
      </c>
      <c r="B127">
        <v>43</v>
      </c>
      <c r="C127" t="s">
        <v>86</v>
      </c>
      <c r="E127">
        <v>134</v>
      </c>
      <c r="F127">
        <v>0</v>
      </c>
    </row>
    <row r="128" spans="1:6" x14ac:dyDescent="0.2">
      <c r="A128" s="1">
        <v>39029</v>
      </c>
      <c r="B128">
        <v>43</v>
      </c>
      <c r="C128" t="s">
        <v>86</v>
      </c>
      <c r="E128">
        <v>138</v>
      </c>
      <c r="F128">
        <v>0</v>
      </c>
    </row>
    <row r="129" spans="1:6" x14ac:dyDescent="0.2">
      <c r="A129" s="1">
        <v>39029</v>
      </c>
      <c r="B129">
        <v>44</v>
      </c>
      <c r="C129" t="s">
        <v>86</v>
      </c>
      <c r="E129">
        <v>113</v>
      </c>
      <c r="F129">
        <v>0</v>
      </c>
    </row>
    <row r="130" spans="1:6" x14ac:dyDescent="0.2">
      <c r="A130" s="1">
        <v>39029</v>
      </c>
      <c r="B130">
        <v>44</v>
      </c>
      <c r="C130" t="s">
        <v>86</v>
      </c>
      <c r="E130">
        <v>110</v>
      </c>
      <c r="F130">
        <v>0</v>
      </c>
    </row>
    <row r="131" spans="1:6" x14ac:dyDescent="0.2">
      <c r="A131" s="1">
        <v>39029</v>
      </c>
      <c r="B131">
        <v>44</v>
      </c>
      <c r="C131" t="s">
        <v>86</v>
      </c>
      <c r="E131">
        <v>135</v>
      </c>
      <c r="F131">
        <v>0</v>
      </c>
    </row>
    <row r="132" spans="1:6" x14ac:dyDescent="0.2">
      <c r="A132" s="1">
        <v>39029</v>
      </c>
      <c r="B132">
        <v>44</v>
      </c>
      <c r="C132" t="s">
        <v>86</v>
      </c>
      <c r="E132">
        <v>132</v>
      </c>
      <c r="F132">
        <v>0</v>
      </c>
    </row>
    <row r="133" spans="1:6" x14ac:dyDescent="0.2">
      <c r="A133" s="1">
        <v>39029</v>
      </c>
      <c r="B133">
        <v>45</v>
      </c>
      <c r="C133" t="s">
        <v>86</v>
      </c>
      <c r="E133">
        <v>114</v>
      </c>
      <c r="F133">
        <v>0</v>
      </c>
    </row>
    <row r="134" spans="1:6" x14ac:dyDescent="0.2">
      <c r="A134" s="1">
        <v>39029</v>
      </c>
      <c r="B134">
        <v>45</v>
      </c>
      <c r="C134" t="s">
        <v>86</v>
      </c>
      <c r="E134">
        <v>100</v>
      </c>
      <c r="F134">
        <v>0</v>
      </c>
    </row>
    <row r="135" spans="1:6" x14ac:dyDescent="0.2">
      <c r="A135" s="1">
        <v>39029</v>
      </c>
      <c r="B135">
        <v>45</v>
      </c>
      <c r="C135" t="s">
        <v>86</v>
      </c>
      <c r="E135">
        <v>142</v>
      </c>
      <c r="F135">
        <v>0</v>
      </c>
    </row>
    <row r="136" spans="1:6" x14ac:dyDescent="0.2">
      <c r="A136" s="1">
        <v>39029</v>
      </c>
      <c r="B136">
        <v>45</v>
      </c>
      <c r="C136" t="s">
        <v>86</v>
      </c>
      <c r="E136">
        <v>128</v>
      </c>
      <c r="F136">
        <v>0</v>
      </c>
    </row>
    <row r="137" spans="1:6" x14ac:dyDescent="0.2">
      <c r="A137" s="1">
        <v>39029</v>
      </c>
      <c r="B137">
        <v>45</v>
      </c>
      <c r="C137" t="s">
        <v>86</v>
      </c>
      <c r="E137">
        <v>146</v>
      </c>
      <c r="F137">
        <v>0</v>
      </c>
    </row>
    <row r="138" spans="1:6" x14ac:dyDescent="0.2">
      <c r="A138" s="1">
        <v>39030</v>
      </c>
      <c r="B138">
        <v>46</v>
      </c>
      <c r="C138" t="s">
        <v>86</v>
      </c>
      <c r="E138">
        <v>131</v>
      </c>
      <c r="F138">
        <v>0</v>
      </c>
    </row>
    <row r="139" spans="1:6" x14ac:dyDescent="0.2">
      <c r="A139" s="1">
        <v>39030</v>
      </c>
      <c r="B139">
        <v>47</v>
      </c>
      <c r="C139" t="s">
        <v>86</v>
      </c>
      <c r="E139">
        <v>121</v>
      </c>
      <c r="F139">
        <v>0</v>
      </c>
    </row>
    <row r="140" spans="1:6" x14ac:dyDescent="0.2">
      <c r="A140" s="1">
        <v>39030</v>
      </c>
      <c r="B140">
        <v>47</v>
      </c>
      <c r="C140" t="s">
        <v>86</v>
      </c>
      <c r="E140">
        <v>112</v>
      </c>
      <c r="F140">
        <v>0</v>
      </c>
    </row>
    <row r="141" spans="1:6" x14ac:dyDescent="0.2">
      <c r="A141" s="1">
        <v>39030</v>
      </c>
      <c r="B141">
        <v>47</v>
      </c>
      <c r="C141" t="s">
        <v>86</v>
      </c>
      <c r="E141">
        <v>96</v>
      </c>
      <c r="F141">
        <v>0</v>
      </c>
    </row>
    <row r="142" spans="1:6" x14ac:dyDescent="0.2">
      <c r="A142" s="1">
        <v>39030</v>
      </c>
      <c r="B142">
        <v>47</v>
      </c>
      <c r="C142" t="s">
        <v>86</v>
      </c>
      <c r="E142">
        <v>115</v>
      </c>
      <c r="F142">
        <v>0</v>
      </c>
    </row>
    <row r="143" spans="1:6" x14ac:dyDescent="0.2">
      <c r="A143" s="1">
        <v>39030</v>
      </c>
      <c r="B143">
        <v>47</v>
      </c>
      <c r="C143" t="s">
        <v>86</v>
      </c>
      <c r="E143">
        <v>108</v>
      </c>
      <c r="F143">
        <v>0</v>
      </c>
    </row>
    <row r="144" spans="1:6" x14ac:dyDescent="0.2">
      <c r="A144" s="1">
        <v>39030</v>
      </c>
      <c r="B144">
        <v>47</v>
      </c>
      <c r="C144" t="s">
        <v>86</v>
      </c>
      <c r="E144">
        <v>121</v>
      </c>
      <c r="F144">
        <v>0</v>
      </c>
    </row>
    <row r="145" spans="1:6" x14ac:dyDescent="0.2">
      <c r="A145" s="1">
        <v>39030</v>
      </c>
      <c r="B145">
        <v>47</v>
      </c>
      <c r="C145" t="s">
        <v>86</v>
      </c>
      <c r="E145">
        <v>132</v>
      </c>
      <c r="F145">
        <v>0</v>
      </c>
    </row>
    <row r="146" spans="1:6" x14ac:dyDescent="0.2">
      <c r="A146" s="1">
        <v>39030</v>
      </c>
      <c r="B146">
        <v>47</v>
      </c>
      <c r="C146" t="s">
        <v>86</v>
      </c>
      <c r="E146">
        <v>136</v>
      </c>
      <c r="F146">
        <v>0</v>
      </c>
    </row>
    <row r="147" spans="1:6" x14ac:dyDescent="0.2">
      <c r="A147" s="1">
        <v>39030</v>
      </c>
      <c r="B147">
        <v>47</v>
      </c>
      <c r="C147" t="s">
        <v>86</v>
      </c>
      <c r="E147">
        <v>135</v>
      </c>
      <c r="F147">
        <v>0</v>
      </c>
    </row>
    <row r="148" spans="1:6" x14ac:dyDescent="0.2">
      <c r="A148" s="1">
        <v>39030</v>
      </c>
      <c r="B148">
        <v>48</v>
      </c>
      <c r="C148" t="s">
        <v>86</v>
      </c>
      <c r="E148">
        <v>118</v>
      </c>
      <c r="F148">
        <v>0</v>
      </c>
    </row>
    <row r="149" spans="1:6" x14ac:dyDescent="0.2">
      <c r="A149" s="1">
        <v>39030</v>
      </c>
      <c r="B149">
        <v>48</v>
      </c>
      <c r="C149" t="s">
        <v>86</v>
      </c>
      <c r="E149">
        <v>104</v>
      </c>
      <c r="F149">
        <v>0</v>
      </c>
    </row>
    <row r="150" spans="1:6" x14ac:dyDescent="0.2">
      <c r="A150" s="1">
        <v>39030</v>
      </c>
      <c r="B150">
        <v>48</v>
      </c>
      <c r="C150" t="s">
        <v>86</v>
      </c>
      <c r="E150">
        <v>117</v>
      </c>
      <c r="F150">
        <v>0</v>
      </c>
    </row>
    <row r="151" spans="1:6" x14ac:dyDescent="0.2">
      <c r="A151" s="1">
        <v>39030</v>
      </c>
      <c r="B151">
        <v>48</v>
      </c>
      <c r="C151" t="s">
        <v>86</v>
      </c>
      <c r="E151">
        <v>111</v>
      </c>
      <c r="F151">
        <v>0</v>
      </c>
    </row>
    <row r="152" spans="1:6" x14ac:dyDescent="0.2">
      <c r="A152" s="1">
        <v>39030</v>
      </c>
      <c r="B152">
        <v>48</v>
      </c>
      <c r="C152" t="s">
        <v>86</v>
      </c>
      <c r="E152">
        <v>116</v>
      </c>
      <c r="F152">
        <v>0</v>
      </c>
    </row>
    <row r="153" spans="1:6" x14ac:dyDescent="0.2">
      <c r="A153" s="1">
        <v>39030</v>
      </c>
      <c r="B153">
        <v>48</v>
      </c>
      <c r="C153" t="s">
        <v>86</v>
      </c>
      <c r="E153">
        <v>130</v>
      </c>
      <c r="F153">
        <v>0</v>
      </c>
    </row>
    <row r="154" spans="1:6" x14ac:dyDescent="0.2">
      <c r="A154" s="1">
        <v>39030</v>
      </c>
      <c r="B154">
        <v>49</v>
      </c>
      <c r="C154" t="s">
        <v>86</v>
      </c>
      <c r="E154">
        <v>111</v>
      </c>
      <c r="F154">
        <v>0</v>
      </c>
    </row>
    <row r="155" spans="1:6" x14ac:dyDescent="0.2">
      <c r="A155" s="1">
        <v>39030</v>
      </c>
      <c r="B155">
        <v>49</v>
      </c>
      <c r="C155" t="s">
        <v>86</v>
      </c>
      <c r="E155">
        <v>130</v>
      </c>
      <c r="F155">
        <v>0</v>
      </c>
    </row>
    <row r="156" spans="1:6" x14ac:dyDescent="0.2">
      <c r="A156" s="1">
        <v>39030</v>
      </c>
      <c r="B156">
        <v>49</v>
      </c>
      <c r="C156" t="s">
        <v>86</v>
      </c>
      <c r="E156">
        <v>108</v>
      </c>
      <c r="F156">
        <v>0</v>
      </c>
    </row>
    <row r="157" spans="1:6" x14ac:dyDescent="0.2">
      <c r="A157" s="1">
        <v>39030</v>
      </c>
      <c r="B157">
        <v>49</v>
      </c>
      <c r="C157" t="s">
        <v>86</v>
      </c>
      <c r="E157">
        <v>138</v>
      </c>
      <c r="F157">
        <v>0</v>
      </c>
    </row>
    <row r="158" spans="1:6" x14ac:dyDescent="0.2">
      <c r="A158" s="1"/>
    </row>
    <row r="159" spans="1:6" x14ac:dyDescent="0.2">
      <c r="A159" s="1"/>
    </row>
    <row r="160" spans="1:6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</sheetData>
  <sortState ref="K22:K47">
    <sortCondition ref="K22"/>
  </sortState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74"/>
  <sheetViews>
    <sheetView workbookViewId="0">
      <selection activeCell="Q34" sqref="Q34"/>
    </sheetView>
  </sheetViews>
  <sheetFormatPr defaultRowHeight="12.75" x14ac:dyDescent="0.2"/>
  <cols>
    <col min="1" max="1" width="5.7109375" style="3" customWidth="1"/>
    <col min="2" max="2" width="6.85546875" customWidth="1"/>
    <col min="3" max="3" width="5.85546875" customWidth="1"/>
    <col min="4" max="4" width="6" customWidth="1"/>
    <col min="5" max="5" width="6.28515625" customWidth="1"/>
    <col min="6" max="6" width="6.5703125" customWidth="1"/>
    <col min="7" max="7" width="2.7109375" style="13" customWidth="1"/>
    <col min="8" max="8" width="4.42578125" style="13" customWidth="1"/>
    <col min="9" max="9" width="4.28515625" style="13" customWidth="1"/>
    <col min="10" max="10" width="10.5703125" style="13" bestFit="1" customWidth="1"/>
    <col min="11" max="11" width="6.7109375" style="13" customWidth="1"/>
    <col min="12" max="12" width="10" style="13" bestFit="1" customWidth="1"/>
    <col min="13" max="13" width="6.5703125" style="13" bestFit="1" customWidth="1"/>
    <col min="14" max="14" width="6.28515625" style="13" bestFit="1" customWidth="1"/>
    <col min="15" max="15" width="9.5703125" style="13" bestFit="1" customWidth="1"/>
    <col min="16" max="16" width="8.140625" style="6" bestFit="1" customWidth="1"/>
    <col min="17" max="17" width="4.5703125" style="13" bestFit="1" customWidth="1"/>
    <col min="18" max="18" width="9" style="13" bestFit="1" customWidth="1"/>
    <col min="19" max="19" width="7.5703125" style="13" bestFit="1" customWidth="1"/>
    <col min="20" max="20" width="9.42578125" style="13" bestFit="1" customWidth="1"/>
    <col min="21" max="21" width="9.5703125" style="13" bestFit="1" customWidth="1"/>
    <col min="22" max="22" width="10" style="13" bestFit="1" customWidth="1"/>
    <col min="238" max="238" width="5.42578125" customWidth="1"/>
    <col min="239" max="239" width="5.7109375" customWidth="1"/>
    <col min="240" max="240" width="20.5703125" customWidth="1"/>
    <col min="241" max="241" width="6.85546875" customWidth="1"/>
    <col min="242" max="242" width="5.85546875" customWidth="1"/>
    <col min="243" max="243" width="6" customWidth="1"/>
    <col min="244" max="244" width="6.28515625" customWidth="1"/>
    <col min="245" max="245" width="6.5703125" customWidth="1"/>
    <col min="246" max="246" width="4.7109375" customWidth="1"/>
    <col min="247" max="247" width="5.140625" customWidth="1"/>
    <col min="248" max="248" width="5.42578125" customWidth="1"/>
    <col min="249" max="249" width="4.5703125" customWidth="1"/>
    <col min="494" max="494" width="5.42578125" customWidth="1"/>
    <col min="495" max="495" width="5.7109375" customWidth="1"/>
    <col min="496" max="496" width="20.5703125" customWidth="1"/>
    <col min="497" max="497" width="6.85546875" customWidth="1"/>
    <col min="498" max="498" width="5.85546875" customWidth="1"/>
    <col min="499" max="499" width="6" customWidth="1"/>
    <col min="500" max="500" width="6.28515625" customWidth="1"/>
    <col min="501" max="501" width="6.5703125" customWidth="1"/>
    <col min="502" max="502" width="4.7109375" customWidth="1"/>
    <col min="503" max="503" width="5.140625" customWidth="1"/>
    <col min="504" max="504" width="5.42578125" customWidth="1"/>
    <col min="505" max="505" width="4.5703125" customWidth="1"/>
    <col min="750" max="750" width="5.42578125" customWidth="1"/>
    <col min="751" max="751" width="5.7109375" customWidth="1"/>
    <col min="752" max="752" width="20.5703125" customWidth="1"/>
    <col min="753" max="753" width="6.85546875" customWidth="1"/>
    <col min="754" max="754" width="5.85546875" customWidth="1"/>
    <col min="755" max="755" width="6" customWidth="1"/>
    <col min="756" max="756" width="6.28515625" customWidth="1"/>
    <col min="757" max="757" width="6.5703125" customWidth="1"/>
    <col min="758" max="758" width="4.7109375" customWidth="1"/>
    <col min="759" max="759" width="5.140625" customWidth="1"/>
    <col min="760" max="760" width="5.42578125" customWidth="1"/>
    <col min="761" max="761" width="4.5703125" customWidth="1"/>
    <col min="1006" max="1006" width="5.42578125" customWidth="1"/>
    <col min="1007" max="1007" width="5.7109375" customWidth="1"/>
    <col min="1008" max="1008" width="20.5703125" customWidth="1"/>
    <col min="1009" max="1009" width="6.85546875" customWidth="1"/>
    <col min="1010" max="1010" width="5.85546875" customWidth="1"/>
    <col min="1011" max="1011" width="6" customWidth="1"/>
    <col min="1012" max="1012" width="6.28515625" customWidth="1"/>
    <col min="1013" max="1013" width="6.5703125" customWidth="1"/>
    <col min="1014" max="1014" width="4.7109375" customWidth="1"/>
    <col min="1015" max="1015" width="5.140625" customWidth="1"/>
    <col min="1016" max="1016" width="5.42578125" customWidth="1"/>
    <col min="1017" max="1017" width="4.5703125" customWidth="1"/>
    <col min="1262" max="1262" width="5.42578125" customWidth="1"/>
    <col min="1263" max="1263" width="5.7109375" customWidth="1"/>
    <col min="1264" max="1264" width="20.5703125" customWidth="1"/>
    <col min="1265" max="1265" width="6.85546875" customWidth="1"/>
    <col min="1266" max="1266" width="5.85546875" customWidth="1"/>
    <col min="1267" max="1267" width="6" customWidth="1"/>
    <col min="1268" max="1268" width="6.28515625" customWidth="1"/>
    <col min="1269" max="1269" width="6.5703125" customWidth="1"/>
    <col min="1270" max="1270" width="4.7109375" customWidth="1"/>
    <col min="1271" max="1271" width="5.140625" customWidth="1"/>
    <col min="1272" max="1272" width="5.42578125" customWidth="1"/>
    <col min="1273" max="1273" width="4.5703125" customWidth="1"/>
    <col min="1518" max="1518" width="5.42578125" customWidth="1"/>
    <col min="1519" max="1519" width="5.7109375" customWidth="1"/>
    <col min="1520" max="1520" width="20.5703125" customWidth="1"/>
    <col min="1521" max="1521" width="6.85546875" customWidth="1"/>
    <col min="1522" max="1522" width="5.85546875" customWidth="1"/>
    <col min="1523" max="1523" width="6" customWidth="1"/>
    <col min="1524" max="1524" width="6.28515625" customWidth="1"/>
    <col min="1525" max="1525" width="6.5703125" customWidth="1"/>
    <col min="1526" max="1526" width="4.7109375" customWidth="1"/>
    <col min="1527" max="1527" width="5.140625" customWidth="1"/>
    <col min="1528" max="1528" width="5.42578125" customWidth="1"/>
    <col min="1529" max="1529" width="4.5703125" customWidth="1"/>
    <col min="1774" max="1774" width="5.42578125" customWidth="1"/>
    <col min="1775" max="1775" width="5.7109375" customWidth="1"/>
    <col min="1776" max="1776" width="20.5703125" customWidth="1"/>
    <col min="1777" max="1777" width="6.85546875" customWidth="1"/>
    <col min="1778" max="1778" width="5.85546875" customWidth="1"/>
    <col min="1779" max="1779" width="6" customWidth="1"/>
    <col min="1780" max="1780" width="6.28515625" customWidth="1"/>
    <col min="1781" max="1781" width="6.5703125" customWidth="1"/>
    <col min="1782" max="1782" width="4.7109375" customWidth="1"/>
    <col min="1783" max="1783" width="5.140625" customWidth="1"/>
    <col min="1784" max="1784" width="5.42578125" customWidth="1"/>
    <col min="1785" max="1785" width="4.5703125" customWidth="1"/>
    <col min="2030" max="2030" width="5.42578125" customWidth="1"/>
    <col min="2031" max="2031" width="5.7109375" customWidth="1"/>
    <col min="2032" max="2032" width="20.5703125" customWidth="1"/>
    <col min="2033" max="2033" width="6.85546875" customWidth="1"/>
    <col min="2034" max="2034" width="5.85546875" customWidth="1"/>
    <col min="2035" max="2035" width="6" customWidth="1"/>
    <col min="2036" max="2036" width="6.28515625" customWidth="1"/>
    <col min="2037" max="2037" width="6.5703125" customWidth="1"/>
    <col min="2038" max="2038" width="4.7109375" customWidth="1"/>
    <col min="2039" max="2039" width="5.140625" customWidth="1"/>
    <col min="2040" max="2040" width="5.42578125" customWidth="1"/>
    <col min="2041" max="2041" width="4.5703125" customWidth="1"/>
    <col min="2286" max="2286" width="5.42578125" customWidth="1"/>
    <col min="2287" max="2287" width="5.7109375" customWidth="1"/>
    <col min="2288" max="2288" width="20.5703125" customWidth="1"/>
    <col min="2289" max="2289" width="6.85546875" customWidth="1"/>
    <col min="2290" max="2290" width="5.85546875" customWidth="1"/>
    <col min="2291" max="2291" width="6" customWidth="1"/>
    <col min="2292" max="2292" width="6.28515625" customWidth="1"/>
    <col min="2293" max="2293" width="6.5703125" customWidth="1"/>
    <col min="2294" max="2294" width="4.7109375" customWidth="1"/>
    <col min="2295" max="2295" width="5.140625" customWidth="1"/>
    <col min="2296" max="2296" width="5.42578125" customWidth="1"/>
    <col min="2297" max="2297" width="4.5703125" customWidth="1"/>
    <col min="2542" max="2542" width="5.42578125" customWidth="1"/>
    <col min="2543" max="2543" width="5.7109375" customWidth="1"/>
    <col min="2544" max="2544" width="20.5703125" customWidth="1"/>
    <col min="2545" max="2545" width="6.85546875" customWidth="1"/>
    <col min="2546" max="2546" width="5.85546875" customWidth="1"/>
    <col min="2547" max="2547" width="6" customWidth="1"/>
    <col min="2548" max="2548" width="6.28515625" customWidth="1"/>
    <col min="2549" max="2549" width="6.5703125" customWidth="1"/>
    <col min="2550" max="2550" width="4.7109375" customWidth="1"/>
    <col min="2551" max="2551" width="5.140625" customWidth="1"/>
    <col min="2552" max="2552" width="5.42578125" customWidth="1"/>
    <col min="2553" max="2553" width="4.5703125" customWidth="1"/>
    <col min="2798" max="2798" width="5.42578125" customWidth="1"/>
    <col min="2799" max="2799" width="5.7109375" customWidth="1"/>
    <col min="2800" max="2800" width="20.5703125" customWidth="1"/>
    <col min="2801" max="2801" width="6.85546875" customWidth="1"/>
    <col min="2802" max="2802" width="5.85546875" customWidth="1"/>
    <col min="2803" max="2803" width="6" customWidth="1"/>
    <col min="2804" max="2804" width="6.28515625" customWidth="1"/>
    <col min="2805" max="2805" width="6.5703125" customWidth="1"/>
    <col min="2806" max="2806" width="4.7109375" customWidth="1"/>
    <col min="2807" max="2807" width="5.140625" customWidth="1"/>
    <col min="2808" max="2808" width="5.42578125" customWidth="1"/>
    <col min="2809" max="2809" width="4.5703125" customWidth="1"/>
    <col min="3054" max="3054" width="5.42578125" customWidth="1"/>
    <col min="3055" max="3055" width="5.7109375" customWidth="1"/>
    <col min="3056" max="3056" width="20.5703125" customWidth="1"/>
    <col min="3057" max="3057" width="6.85546875" customWidth="1"/>
    <col min="3058" max="3058" width="5.85546875" customWidth="1"/>
    <col min="3059" max="3059" width="6" customWidth="1"/>
    <col min="3060" max="3060" width="6.28515625" customWidth="1"/>
    <col min="3061" max="3061" width="6.5703125" customWidth="1"/>
    <col min="3062" max="3062" width="4.7109375" customWidth="1"/>
    <col min="3063" max="3063" width="5.140625" customWidth="1"/>
    <col min="3064" max="3064" width="5.42578125" customWidth="1"/>
    <col min="3065" max="3065" width="4.5703125" customWidth="1"/>
    <col min="3310" max="3310" width="5.42578125" customWidth="1"/>
    <col min="3311" max="3311" width="5.7109375" customWidth="1"/>
    <col min="3312" max="3312" width="20.5703125" customWidth="1"/>
    <col min="3313" max="3313" width="6.85546875" customWidth="1"/>
    <col min="3314" max="3314" width="5.85546875" customWidth="1"/>
    <col min="3315" max="3315" width="6" customWidth="1"/>
    <col min="3316" max="3316" width="6.28515625" customWidth="1"/>
    <col min="3317" max="3317" width="6.5703125" customWidth="1"/>
    <col min="3318" max="3318" width="4.7109375" customWidth="1"/>
    <col min="3319" max="3319" width="5.140625" customWidth="1"/>
    <col min="3320" max="3320" width="5.42578125" customWidth="1"/>
    <col min="3321" max="3321" width="4.5703125" customWidth="1"/>
    <col min="3566" max="3566" width="5.42578125" customWidth="1"/>
    <col min="3567" max="3567" width="5.7109375" customWidth="1"/>
    <col min="3568" max="3568" width="20.5703125" customWidth="1"/>
    <col min="3569" max="3569" width="6.85546875" customWidth="1"/>
    <col min="3570" max="3570" width="5.85546875" customWidth="1"/>
    <col min="3571" max="3571" width="6" customWidth="1"/>
    <col min="3572" max="3572" width="6.28515625" customWidth="1"/>
    <col min="3573" max="3573" width="6.5703125" customWidth="1"/>
    <col min="3574" max="3574" width="4.7109375" customWidth="1"/>
    <col min="3575" max="3575" width="5.140625" customWidth="1"/>
    <col min="3576" max="3576" width="5.42578125" customWidth="1"/>
    <col min="3577" max="3577" width="4.5703125" customWidth="1"/>
    <col min="3822" max="3822" width="5.42578125" customWidth="1"/>
    <col min="3823" max="3823" width="5.7109375" customWidth="1"/>
    <col min="3824" max="3824" width="20.5703125" customWidth="1"/>
    <col min="3825" max="3825" width="6.85546875" customWidth="1"/>
    <col min="3826" max="3826" width="5.85546875" customWidth="1"/>
    <col min="3827" max="3827" width="6" customWidth="1"/>
    <col min="3828" max="3828" width="6.28515625" customWidth="1"/>
    <col min="3829" max="3829" width="6.5703125" customWidth="1"/>
    <col min="3830" max="3830" width="4.7109375" customWidth="1"/>
    <col min="3831" max="3831" width="5.140625" customWidth="1"/>
    <col min="3832" max="3832" width="5.42578125" customWidth="1"/>
    <col min="3833" max="3833" width="4.5703125" customWidth="1"/>
    <col min="4078" max="4078" width="5.42578125" customWidth="1"/>
    <col min="4079" max="4079" width="5.7109375" customWidth="1"/>
    <col min="4080" max="4080" width="20.5703125" customWidth="1"/>
    <col min="4081" max="4081" width="6.85546875" customWidth="1"/>
    <col min="4082" max="4082" width="5.85546875" customWidth="1"/>
    <col min="4083" max="4083" width="6" customWidth="1"/>
    <col min="4084" max="4084" width="6.28515625" customWidth="1"/>
    <col min="4085" max="4085" width="6.5703125" customWidth="1"/>
    <col min="4086" max="4086" width="4.7109375" customWidth="1"/>
    <col min="4087" max="4087" width="5.140625" customWidth="1"/>
    <col min="4088" max="4088" width="5.42578125" customWidth="1"/>
    <col min="4089" max="4089" width="4.5703125" customWidth="1"/>
    <col min="4334" max="4334" width="5.42578125" customWidth="1"/>
    <col min="4335" max="4335" width="5.7109375" customWidth="1"/>
    <col min="4336" max="4336" width="20.5703125" customWidth="1"/>
    <col min="4337" max="4337" width="6.85546875" customWidth="1"/>
    <col min="4338" max="4338" width="5.85546875" customWidth="1"/>
    <col min="4339" max="4339" width="6" customWidth="1"/>
    <col min="4340" max="4340" width="6.28515625" customWidth="1"/>
    <col min="4341" max="4341" width="6.5703125" customWidth="1"/>
    <col min="4342" max="4342" width="4.7109375" customWidth="1"/>
    <col min="4343" max="4343" width="5.140625" customWidth="1"/>
    <col min="4344" max="4344" width="5.42578125" customWidth="1"/>
    <col min="4345" max="4345" width="4.5703125" customWidth="1"/>
    <col min="4590" max="4590" width="5.42578125" customWidth="1"/>
    <col min="4591" max="4591" width="5.7109375" customWidth="1"/>
    <col min="4592" max="4592" width="20.5703125" customWidth="1"/>
    <col min="4593" max="4593" width="6.85546875" customWidth="1"/>
    <col min="4594" max="4594" width="5.85546875" customWidth="1"/>
    <col min="4595" max="4595" width="6" customWidth="1"/>
    <col min="4596" max="4596" width="6.28515625" customWidth="1"/>
    <col min="4597" max="4597" width="6.5703125" customWidth="1"/>
    <col min="4598" max="4598" width="4.7109375" customWidth="1"/>
    <col min="4599" max="4599" width="5.140625" customWidth="1"/>
    <col min="4600" max="4600" width="5.42578125" customWidth="1"/>
    <col min="4601" max="4601" width="4.5703125" customWidth="1"/>
    <col min="4846" max="4846" width="5.42578125" customWidth="1"/>
    <col min="4847" max="4847" width="5.7109375" customWidth="1"/>
    <col min="4848" max="4848" width="20.5703125" customWidth="1"/>
    <col min="4849" max="4849" width="6.85546875" customWidth="1"/>
    <col min="4850" max="4850" width="5.85546875" customWidth="1"/>
    <col min="4851" max="4851" width="6" customWidth="1"/>
    <col min="4852" max="4852" width="6.28515625" customWidth="1"/>
    <col min="4853" max="4853" width="6.5703125" customWidth="1"/>
    <col min="4854" max="4854" width="4.7109375" customWidth="1"/>
    <col min="4855" max="4855" width="5.140625" customWidth="1"/>
    <col min="4856" max="4856" width="5.42578125" customWidth="1"/>
    <col min="4857" max="4857" width="4.5703125" customWidth="1"/>
    <col min="5102" max="5102" width="5.42578125" customWidth="1"/>
    <col min="5103" max="5103" width="5.7109375" customWidth="1"/>
    <col min="5104" max="5104" width="20.5703125" customWidth="1"/>
    <col min="5105" max="5105" width="6.85546875" customWidth="1"/>
    <col min="5106" max="5106" width="5.85546875" customWidth="1"/>
    <col min="5107" max="5107" width="6" customWidth="1"/>
    <col min="5108" max="5108" width="6.28515625" customWidth="1"/>
    <col min="5109" max="5109" width="6.5703125" customWidth="1"/>
    <col min="5110" max="5110" width="4.7109375" customWidth="1"/>
    <col min="5111" max="5111" width="5.140625" customWidth="1"/>
    <col min="5112" max="5112" width="5.42578125" customWidth="1"/>
    <col min="5113" max="5113" width="4.5703125" customWidth="1"/>
    <col min="5358" max="5358" width="5.42578125" customWidth="1"/>
    <col min="5359" max="5359" width="5.7109375" customWidth="1"/>
    <col min="5360" max="5360" width="20.5703125" customWidth="1"/>
    <col min="5361" max="5361" width="6.85546875" customWidth="1"/>
    <col min="5362" max="5362" width="5.85546875" customWidth="1"/>
    <col min="5363" max="5363" width="6" customWidth="1"/>
    <col min="5364" max="5364" width="6.28515625" customWidth="1"/>
    <col min="5365" max="5365" width="6.5703125" customWidth="1"/>
    <col min="5366" max="5366" width="4.7109375" customWidth="1"/>
    <col min="5367" max="5367" width="5.140625" customWidth="1"/>
    <col min="5368" max="5368" width="5.42578125" customWidth="1"/>
    <col min="5369" max="5369" width="4.5703125" customWidth="1"/>
    <col min="5614" max="5614" width="5.42578125" customWidth="1"/>
    <col min="5615" max="5615" width="5.7109375" customWidth="1"/>
    <col min="5616" max="5616" width="20.5703125" customWidth="1"/>
    <col min="5617" max="5617" width="6.85546875" customWidth="1"/>
    <col min="5618" max="5618" width="5.85546875" customWidth="1"/>
    <col min="5619" max="5619" width="6" customWidth="1"/>
    <col min="5620" max="5620" width="6.28515625" customWidth="1"/>
    <col min="5621" max="5621" width="6.5703125" customWidth="1"/>
    <col min="5622" max="5622" width="4.7109375" customWidth="1"/>
    <col min="5623" max="5623" width="5.140625" customWidth="1"/>
    <col min="5624" max="5624" width="5.42578125" customWidth="1"/>
    <col min="5625" max="5625" width="4.5703125" customWidth="1"/>
    <col min="5870" max="5870" width="5.42578125" customWidth="1"/>
    <col min="5871" max="5871" width="5.7109375" customWidth="1"/>
    <col min="5872" max="5872" width="20.5703125" customWidth="1"/>
    <col min="5873" max="5873" width="6.85546875" customWidth="1"/>
    <col min="5874" max="5874" width="5.85546875" customWidth="1"/>
    <col min="5875" max="5875" width="6" customWidth="1"/>
    <col min="5876" max="5876" width="6.28515625" customWidth="1"/>
    <col min="5877" max="5877" width="6.5703125" customWidth="1"/>
    <col min="5878" max="5878" width="4.7109375" customWidth="1"/>
    <col min="5879" max="5879" width="5.140625" customWidth="1"/>
    <col min="5880" max="5880" width="5.42578125" customWidth="1"/>
    <col min="5881" max="5881" width="4.5703125" customWidth="1"/>
    <col min="6126" max="6126" width="5.42578125" customWidth="1"/>
    <col min="6127" max="6127" width="5.7109375" customWidth="1"/>
    <col min="6128" max="6128" width="20.5703125" customWidth="1"/>
    <col min="6129" max="6129" width="6.85546875" customWidth="1"/>
    <col min="6130" max="6130" width="5.85546875" customWidth="1"/>
    <col min="6131" max="6131" width="6" customWidth="1"/>
    <col min="6132" max="6132" width="6.28515625" customWidth="1"/>
    <col min="6133" max="6133" width="6.5703125" customWidth="1"/>
    <col min="6134" max="6134" width="4.7109375" customWidth="1"/>
    <col min="6135" max="6135" width="5.140625" customWidth="1"/>
    <col min="6136" max="6136" width="5.42578125" customWidth="1"/>
    <col min="6137" max="6137" width="4.5703125" customWidth="1"/>
    <col min="6382" max="6382" width="5.42578125" customWidth="1"/>
    <col min="6383" max="6383" width="5.7109375" customWidth="1"/>
    <col min="6384" max="6384" width="20.5703125" customWidth="1"/>
    <col min="6385" max="6385" width="6.85546875" customWidth="1"/>
    <col min="6386" max="6386" width="5.85546875" customWidth="1"/>
    <col min="6387" max="6387" width="6" customWidth="1"/>
    <col min="6388" max="6388" width="6.28515625" customWidth="1"/>
    <col min="6389" max="6389" width="6.5703125" customWidth="1"/>
    <col min="6390" max="6390" width="4.7109375" customWidth="1"/>
    <col min="6391" max="6391" width="5.140625" customWidth="1"/>
    <col min="6392" max="6392" width="5.42578125" customWidth="1"/>
    <col min="6393" max="6393" width="4.5703125" customWidth="1"/>
    <col min="6638" max="6638" width="5.42578125" customWidth="1"/>
    <col min="6639" max="6639" width="5.7109375" customWidth="1"/>
    <col min="6640" max="6640" width="20.5703125" customWidth="1"/>
    <col min="6641" max="6641" width="6.85546875" customWidth="1"/>
    <col min="6642" max="6642" width="5.85546875" customWidth="1"/>
    <col min="6643" max="6643" width="6" customWidth="1"/>
    <col min="6644" max="6644" width="6.28515625" customWidth="1"/>
    <col min="6645" max="6645" width="6.5703125" customWidth="1"/>
    <col min="6646" max="6646" width="4.7109375" customWidth="1"/>
    <col min="6647" max="6647" width="5.140625" customWidth="1"/>
    <col min="6648" max="6648" width="5.42578125" customWidth="1"/>
    <col min="6649" max="6649" width="4.5703125" customWidth="1"/>
    <col min="6894" max="6894" width="5.42578125" customWidth="1"/>
    <col min="6895" max="6895" width="5.7109375" customWidth="1"/>
    <col min="6896" max="6896" width="20.5703125" customWidth="1"/>
    <col min="6897" max="6897" width="6.85546875" customWidth="1"/>
    <col min="6898" max="6898" width="5.85546875" customWidth="1"/>
    <col min="6899" max="6899" width="6" customWidth="1"/>
    <col min="6900" max="6900" width="6.28515625" customWidth="1"/>
    <col min="6901" max="6901" width="6.5703125" customWidth="1"/>
    <col min="6902" max="6902" width="4.7109375" customWidth="1"/>
    <col min="6903" max="6903" width="5.140625" customWidth="1"/>
    <col min="6904" max="6904" width="5.42578125" customWidth="1"/>
    <col min="6905" max="6905" width="4.5703125" customWidth="1"/>
    <col min="7150" max="7150" width="5.42578125" customWidth="1"/>
    <col min="7151" max="7151" width="5.7109375" customWidth="1"/>
    <col min="7152" max="7152" width="20.5703125" customWidth="1"/>
    <col min="7153" max="7153" width="6.85546875" customWidth="1"/>
    <col min="7154" max="7154" width="5.85546875" customWidth="1"/>
    <col min="7155" max="7155" width="6" customWidth="1"/>
    <col min="7156" max="7156" width="6.28515625" customWidth="1"/>
    <col min="7157" max="7157" width="6.5703125" customWidth="1"/>
    <col min="7158" max="7158" width="4.7109375" customWidth="1"/>
    <col min="7159" max="7159" width="5.140625" customWidth="1"/>
    <col min="7160" max="7160" width="5.42578125" customWidth="1"/>
    <col min="7161" max="7161" width="4.5703125" customWidth="1"/>
    <col min="7406" max="7406" width="5.42578125" customWidth="1"/>
    <col min="7407" max="7407" width="5.7109375" customWidth="1"/>
    <col min="7408" max="7408" width="20.5703125" customWidth="1"/>
    <col min="7409" max="7409" width="6.85546875" customWidth="1"/>
    <col min="7410" max="7410" width="5.85546875" customWidth="1"/>
    <col min="7411" max="7411" width="6" customWidth="1"/>
    <col min="7412" max="7412" width="6.28515625" customWidth="1"/>
    <col min="7413" max="7413" width="6.5703125" customWidth="1"/>
    <col min="7414" max="7414" width="4.7109375" customWidth="1"/>
    <col min="7415" max="7415" width="5.140625" customWidth="1"/>
    <col min="7416" max="7416" width="5.42578125" customWidth="1"/>
    <col min="7417" max="7417" width="4.5703125" customWidth="1"/>
    <col min="7662" max="7662" width="5.42578125" customWidth="1"/>
    <col min="7663" max="7663" width="5.7109375" customWidth="1"/>
    <col min="7664" max="7664" width="20.5703125" customWidth="1"/>
    <col min="7665" max="7665" width="6.85546875" customWidth="1"/>
    <col min="7666" max="7666" width="5.85546875" customWidth="1"/>
    <col min="7667" max="7667" width="6" customWidth="1"/>
    <col min="7668" max="7668" width="6.28515625" customWidth="1"/>
    <col min="7669" max="7669" width="6.5703125" customWidth="1"/>
    <col min="7670" max="7670" width="4.7109375" customWidth="1"/>
    <col min="7671" max="7671" width="5.140625" customWidth="1"/>
    <col min="7672" max="7672" width="5.42578125" customWidth="1"/>
    <col min="7673" max="7673" width="4.5703125" customWidth="1"/>
    <col min="7918" max="7918" width="5.42578125" customWidth="1"/>
    <col min="7919" max="7919" width="5.7109375" customWidth="1"/>
    <col min="7920" max="7920" width="20.5703125" customWidth="1"/>
    <col min="7921" max="7921" width="6.85546875" customWidth="1"/>
    <col min="7922" max="7922" width="5.85546875" customWidth="1"/>
    <col min="7923" max="7923" width="6" customWidth="1"/>
    <col min="7924" max="7924" width="6.28515625" customWidth="1"/>
    <col min="7925" max="7925" width="6.5703125" customWidth="1"/>
    <col min="7926" max="7926" width="4.7109375" customWidth="1"/>
    <col min="7927" max="7927" width="5.140625" customWidth="1"/>
    <col min="7928" max="7928" width="5.42578125" customWidth="1"/>
    <col min="7929" max="7929" width="4.5703125" customWidth="1"/>
    <col min="8174" max="8174" width="5.42578125" customWidth="1"/>
    <col min="8175" max="8175" width="5.7109375" customWidth="1"/>
    <col min="8176" max="8176" width="20.5703125" customWidth="1"/>
    <col min="8177" max="8177" width="6.85546875" customWidth="1"/>
    <col min="8178" max="8178" width="5.85546875" customWidth="1"/>
    <col min="8179" max="8179" width="6" customWidth="1"/>
    <col min="8180" max="8180" width="6.28515625" customWidth="1"/>
    <col min="8181" max="8181" width="6.5703125" customWidth="1"/>
    <col min="8182" max="8182" width="4.7109375" customWidth="1"/>
    <col min="8183" max="8183" width="5.140625" customWidth="1"/>
    <col min="8184" max="8184" width="5.42578125" customWidth="1"/>
    <col min="8185" max="8185" width="4.5703125" customWidth="1"/>
    <col min="8430" max="8430" width="5.42578125" customWidth="1"/>
    <col min="8431" max="8431" width="5.7109375" customWidth="1"/>
    <col min="8432" max="8432" width="20.5703125" customWidth="1"/>
    <col min="8433" max="8433" width="6.85546875" customWidth="1"/>
    <col min="8434" max="8434" width="5.85546875" customWidth="1"/>
    <col min="8435" max="8435" width="6" customWidth="1"/>
    <col min="8436" max="8436" width="6.28515625" customWidth="1"/>
    <col min="8437" max="8437" width="6.5703125" customWidth="1"/>
    <col min="8438" max="8438" width="4.7109375" customWidth="1"/>
    <col min="8439" max="8439" width="5.140625" customWidth="1"/>
    <col min="8440" max="8440" width="5.42578125" customWidth="1"/>
    <col min="8441" max="8441" width="4.5703125" customWidth="1"/>
    <col min="8686" max="8686" width="5.42578125" customWidth="1"/>
    <col min="8687" max="8687" width="5.7109375" customWidth="1"/>
    <col min="8688" max="8688" width="20.5703125" customWidth="1"/>
    <col min="8689" max="8689" width="6.85546875" customWidth="1"/>
    <col min="8690" max="8690" width="5.85546875" customWidth="1"/>
    <col min="8691" max="8691" width="6" customWidth="1"/>
    <col min="8692" max="8692" width="6.28515625" customWidth="1"/>
    <col min="8693" max="8693" width="6.5703125" customWidth="1"/>
    <col min="8694" max="8694" width="4.7109375" customWidth="1"/>
    <col min="8695" max="8695" width="5.140625" customWidth="1"/>
    <col min="8696" max="8696" width="5.42578125" customWidth="1"/>
    <col min="8697" max="8697" width="4.5703125" customWidth="1"/>
    <col min="8942" max="8942" width="5.42578125" customWidth="1"/>
    <col min="8943" max="8943" width="5.7109375" customWidth="1"/>
    <col min="8944" max="8944" width="20.5703125" customWidth="1"/>
    <col min="8945" max="8945" width="6.85546875" customWidth="1"/>
    <col min="8946" max="8946" width="5.85546875" customWidth="1"/>
    <col min="8947" max="8947" width="6" customWidth="1"/>
    <col min="8948" max="8948" width="6.28515625" customWidth="1"/>
    <col min="8949" max="8949" width="6.5703125" customWidth="1"/>
    <col min="8950" max="8950" width="4.7109375" customWidth="1"/>
    <col min="8951" max="8951" width="5.140625" customWidth="1"/>
    <col min="8952" max="8952" width="5.42578125" customWidth="1"/>
    <col min="8953" max="8953" width="4.5703125" customWidth="1"/>
    <col min="9198" max="9198" width="5.42578125" customWidth="1"/>
    <col min="9199" max="9199" width="5.7109375" customWidth="1"/>
    <col min="9200" max="9200" width="20.5703125" customWidth="1"/>
    <col min="9201" max="9201" width="6.85546875" customWidth="1"/>
    <col min="9202" max="9202" width="5.85546875" customWidth="1"/>
    <col min="9203" max="9203" width="6" customWidth="1"/>
    <col min="9204" max="9204" width="6.28515625" customWidth="1"/>
    <col min="9205" max="9205" width="6.5703125" customWidth="1"/>
    <col min="9206" max="9206" width="4.7109375" customWidth="1"/>
    <col min="9207" max="9207" width="5.140625" customWidth="1"/>
    <col min="9208" max="9208" width="5.42578125" customWidth="1"/>
    <col min="9209" max="9209" width="4.5703125" customWidth="1"/>
    <col min="9454" max="9454" width="5.42578125" customWidth="1"/>
    <col min="9455" max="9455" width="5.7109375" customWidth="1"/>
    <col min="9456" max="9456" width="20.5703125" customWidth="1"/>
    <col min="9457" max="9457" width="6.85546875" customWidth="1"/>
    <col min="9458" max="9458" width="5.85546875" customWidth="1"/>
    <col min="9459" max="9459" width="6" customWidth="1"/>
    <col min="9460" max="9460" width="6.28515625" customWidth="1"/>
    <col min="9461" max="9461" width="6.5703125" customWidth="1"/>
    <col min="9462" max="9462" width="4.7109375" customWidth="1"/>
    <col min="9463" max="9463" width="5.140625" customWidth="1"/>
    <col min="9464" max="9464" width="5.42578125" customWidth="1"/>
    <col min="9465" max="9465" width="4.5703125" customWidth="1"/>
    <col min="9710" max="9710" width="5.42578125" customWidth="1"/>
    <col min="9711" max="9711" width="5.7109375" customWidth="1"/>
    <col min="9712" max="9712" width="20.5703125" customWidth="1"/>
    <col min="9713" max="9713" width="6.85546875" customWidth="1"/>
    <col min="9714" max="9714" width="5.85546875" customWidth="1"/>
    <col min="9715" max="9715" width="6" customWidth="1"/>
    <col min="9716" max="9716" width="6.28515625" customWidth="1"/>
    <col min="9717" max="9717" width="6.5703125" customWidth="1"/>
    <col min="9718" max="9718" width="4.7109375" customWidth="1"/>
    <col min="9719" max="9719" width="5.140625" customWidth="1"/>
    <col min="9720" max="9720" width="5.42578125" customWidth="1"/>
    <col min="9721" max="9721" width="4.5703125" customWidth="1"/>
    <col min="9966" max="9966" width="5.42578125" customWidth="1"/>
    <col min="9967" max="9967" width="5.7109375" customWidth="1"/>
    <col min="9968" max="9968" width="20.5703125" customWidth="1"/>
    <col min="9969" max="9969" width="6.85546875" customWidth="1"/>
    <col min="9970" max="9970" width="5.85546875" customWidth="1"/>
    <col min="9971" max="9971" width="6" customWidth="1"/>
    <col min="9972" max="9972" width="6.28515625" customWidth="1"/>
    <col min="9973" max="9973" width="6.5703125" customWidth="1"/>
    <col min="9974" max="9974" width="4.7109375" customWidth="1"/>
    <col min="9975" max="9975" width="5.140625" customWidth="1"/>
    <col min="9976" max="9976" width="5.42578125" customWidth="1"/>
    <col min="9977" max="9977" width="4.5703125" customWidth="1"/>
    <col min="10222" max="10222" width="5.42578125" customWidth="1"/>
    <col min="10223" max="10223" width="5.7109375" customWidth="1"/>
    <col min="10224" max="10224" width="20.5703125" customWidth="1"/>
    <col min="10225" max="10225" width="6.85546875" customWidth="1"/>
    <col min="10226" max="10226" width="5.85546875" customWidth="1"/>
    <col min="10227" max="10227" width="6" customWidth="1"/>
    <col min="10228" max="10228" width="6.28515625" customWidth="1"/>
    <col min="10229" max="10229" width="6.5703125" customWidth="1"/>
    <col min="10230" max="10230" width="4.7109375" customWidth="1"/>
    <col min="10231" max="10231" width="5.140625" customWidth="1"/>
    <col min="10232" max="10232" width="5.42578125" customWidth="1"/>
    <col min="10233" max="10233" width="4.5703125" customWidth="1"/>
    <col min="10478" max="10478" width="5.42578125" customWidth="1"/>
    <col min="10479" max="10479" width="5.7109375" customWidth="1"/>
    <col min="10480" max="10480" width="20.5703125" customWidth="1"/>
    <col min="10481" max="10481" width="6.85546875" customWidth="1"/>
    <col min="10482" max="10482" width="5.85546875" customWidth="1"/>
    <col min="10483" max="10483" width="6" customWidth="1"/>
    <col min="10484" max="10484" width="6.28515625" customWidth="1"/>
    <col min="10485" max="10485" width="6.5703125" customWidth="1"/>
    <col min="10486" max="10486" width="4.7109375" customWidth="1"/>
    <col min="10487" max="10487" width="5.140625" customWidth="1"/>
    <col min="10488" max="10488" width="5.42578125" customWidth="1"/>
    <col min="10489" max="10489" width="4.5703125" customWidth="1"/>
    <col min="10734" max="10734" width="5.42578125" customWidth="1"/>
    <col min="10735" max="10735" width="5.7109375" customWidth="1"/>
    <col min="10736" max="10736" width="20.5703125" customWidth="1"/>
    <col min="10737" max="10737" width="6.85546875" customWidth="1"/>
    <col min="10738" max="10738" width="5.85546875" customWidth="1"/>
    <col min="10739" max="10739" width="6" customWidth="1"/>
    <col min="10740" max="10740" width="6.28515625" customWidth="1"/>
    <col min="10741" max="10741" width="6.5703125" customWidth="1"/>
    <col min="10742" max="10742" width="4.7109375" customWidth="1"/>
    <col min="10743" max="10743" width="5.140625" customWidth="1"/>
    <col min="10744" max="10744" width="5.42578125" customWidth="1"/>
    <col min="10745" max="10745" width="4.5703125" customWidth="1"/>
    <col min="10990" max="10990" width="5.42578125" customWidth="1"/>
    <col min="10991" max="10991" width="5.7109375" customWidth="1"/>
    <col min="10992" max="10992" width="20.5703125" customWidth="1"/>
    <col min="10993" max="10993" width="6.85546875" customWidth="1"/>
    <col min="10994" max="10994" width="5.85546875" customWidth="1"/>
    <col min="10995" max="10995" width="6" customWidth="1"/>
    <col min="10996" max="10996" width="6.28515625" customWidth="1"/>
    <col min="10997" max="10997" width="6.5703125" customWidth="1"/>
    <col min="10998" max="10998" width="4.7109375" customWidth="1"/>
    <col min="10999" max="10999" width="5.140625" customWidth="1"/>
    <col min="11000" max="11000" width="5.42578125" customWidth="1"/>
    <col min="11001" max="11001" width="4.5703125" customWidth="1"/>
    <col min="11246" max="11246" width="5.42578125" customWidth="1"/>
    <col min="11247" max="11247" width="5.7109375" customWidth="1"/>
    <col min="11248" max="11248" width="20.5703125" customWidth="1"/>
    <col min="11249" max="11249" width="6.85546875" customWidth="1"/>
    <col min="11250" max="11250" width="5.85546875" customWidth="1"/>
    <col min="11251" max="11251" width="6" customWidth="1"/>
    <col min="11252" max="11252" width="6.28515625" customWidth="1"/>
    <col min="11253" max="11253" width="6.5703125" customWidth="1"/>
    <col min="11254" max="11254" width="4.7109375" customWidth="1"/>
    <col min="11255" max="11255" width="5.140625" customWidth="1"/>
    <col min="11256" max="11256" width="5.42578125" customWidth="1"/>
    <col min="11257" max="11257" width="4.5703125" customWidth="1"/>
    <col min="11502" max="11502" width="5.42578125" customWidth="1"/>
    <col min="11503" max="11503" width="5.7109375" customWidth="1"/>
    <col min="11504" max="11504" width="20.5703125" customWidth="1"/>
    <col min="11505" max="11505" width="6.85546875" customWidth="1"/>
    <col min="11506" max="11506" width="5.85546875" customWidth="1"/>
    <col min="11507" max="11507" width="6" customWidth="1"/>
    <col min="11508" max="11508" width="6.28515625" customWidth="1"/>
    <col min="11509" max="11509" width="6.5703125" customWidth="1"/>
    <col min="11510" max="11510" width="4.7109375" customWidth="1"/>
    <col min="11511" max="11511" width="5.140625" customWidth="1"/>
    <col min="11512" max="11512" width="5.42578125" customWidth="1"/>
    <col min="11513" max="11513" width="4.5703125" customWidth="1"/>
    <col min="11758" max="11758" width="5.42578125" customWidth="1"/>
    <col min="11759" max="11759" width="5.7109375" customWidth="1"/>
    <col min="11760" max="11760" width="20.5703125" customWidth="1"/>
    <col min="11761" max="11761" width="6.85546875" customWidth="1"/>
    <col min="11762" max="11762" width="5.85546875" customWidth="1"/>
    <col min="11763" max="11763" width="6" customWidth="1"/>
    <col min="11764" max="11764" width="6.28515625" customWidth="1"/>
    <col min="11765" max="11765" width="6.5703125" customWidth="1"/>
    <col min="11766" max="11766" width="4.7109375" customWidth="1"/>
    <col min="11767" max="11767" width="5.140625" customWidth="1"/>
    <col min="11768" max="11768" width="5.42578125" customWidth="1"/>
    <col min="11769" max="11769" width="4.5703125" customWidth="1"/>
    <col min="12014" max="12014" width="5.42578125" customWidth="1"/>
    <col min="12015" max="12015" width="5.7109375" customWidth="1"/>
    <col min="12016" max="12016" width="20.5703125" customWidth="1"/>
    <col min="12017" max="12017" width="6.85546875" customWidth="1"/>
    <col min="12018" max="12018" width="5.85546875" customWidth="1"/>
    <col min="12019" max="12019" width="6" customWidth="1"/>
    <col min="12020" max="12020" width="6.28515625" customWidth="1"/>
    <col min="12021" max="12021" width="6.5703125" customWidth="1"/>
    <col min="12022" max="12022" width="4.7109375" customWidth="1"/>
    <col min="12023" max="12023" width="5.140625" customWidth="1"/>
    <col min="12024" max="12024" width="5.42578125" customWidth="1"/>
    <col min="12025" max="12025" width="4.5703125" customWidth="1"/>
    <col min="12270" max="12270" width="5.42578125" customWidth="1"/>
    <col min="12271" max="12271" width="5.7109375" customWidth="1"/>
    <col min="12272" max="12272" width="20.5703125" customWidth="1"/>
    <col min="12273" max="12273" width="6.85546875" customWidth="1"/>
    <col min="12274" max="12274" width="5.85546875" customWidth="1"/>
    <col min="12275" max="12275" width="6" customWidth="1"/>
    <col min="12276" max="12276" width="6.28515625" customWidth="1"/>
    <col min="12277" max="12277" width="6.5703125" customWidth="1"/>
    <col min="12278" max="12278" width="4.7109375" customWidth="1"/>
    <col min="12279" max="12279" width="5.140625" customWidth="1"/>
    <col min="12280" max="12280" width="5.42578125" customWidth="1"/>
    <col min="12281" max="12281" width="4.5703125" customWidth="1"/>
    <col min="12526" max="12526" width="5.42578125" customWidth="1"/>
    <col min="12527" max="12527" width="5.7109375" customWidth="1"/>
    <col min="12528" max="12528" width="20.5703125" customWidth="1"/>
    <col min="12529" max="12529" width="6.85546875" customWidth="1"/>
    <col min="12530" max="12530" width="5.85546875" customWidth="1"/>
    <col min="12531" max="12531" width="6" customWidth="1"/>
    <col min="12532" max="12532" width="6.28515625" customWidth="1"/>
    <col min="12533" max="12533" width="6.5703125" customWidth="1"/>
    <col min="12534" max="12534" width="4.7109375" customWidth="1"/>
    <col min="12535" max="12535" width="5.140625" customWidth="1"/>
    <col min="12536" max="12536" width="5.42578125" customWidth="1"/>
    <col min="12537" max="12537" width="4.5703125" customWidth="1"/>
    <col min="12782" max="12782" width="5.42578125" customWidth="1"/>
    <col min="12783" max="12783" width="5.7109375" customWidth="1"/>
    <col min="12784" max="12784" width="20.5703125" customWidth="1"/>
    <col min="12785" max="12785" width="6.85546875" customWidth="1"/>
    <col min="12786" max="12786" width="5.85546875" customWidth="1"/>
    <col min="12787" max="12787" width="6" customWidth="1"/>
    <col min="12788" max="12788" width="6.28515625" customWidth="1"/>
    <col min="12789" max="12789" width="6.5703125" customWidth="1"/>
    <col min="12790" max="12790" width="4.7109375" customWidth="1"/>
    <col min="12791" max="12791" width="5.140625" customWidth="1"/>
    <col min="12792" max="12792" width="5.42578125" customWidth="1"/>
    <col min="12793" max="12793" width="4.5703125" customWidth="1"/>
    <col min="13038" max="13038" width="5.42578125" customWidth="1"/>
    <col min="13039" max="13039" width="5.7109375" customWidth="1"/>
    <col min="13040" max="13040" width="20.5703125" customWidth="1"/>
    <col min="13041" max="13041" width="6.85546875" customWidth="1"/>
    <col min="13042" max="13042" width="5.85546875" customWidth="1"/>
    <col min="13043" max="13043" width="6" customWidth="1"/>
    <col min="13044" max="13044" width="6.28515625" customWidth="1"/>
    <col min="13045" max="13045" width="6.5703125" customWidth="1"/>
    <col min="13046" max="13046" width="4.7109375" customWidth="1"/>
    <col min="13047" max="13047" width="5.140625" customWidth="1"/>
    <col min="13048" max="13048" width="5.42578125" customWidth="1"/>
    <col min="13049" max="13049" width="4.5703125" customWidth="1"/>
    <col min="13294" max="13294" width="5.42578125" customWidth="1"/>
    <col min="13295" max="13295" width="5.7109375" customWidth="1"/>
    <col min="13296" max="13296" width="20.5703125" customWidth="1"/>
    <col min="13297" max="13297" width="6.85546875" customWidth="1"/>
    <col min="13298" max="13298" width="5.85546875" customWidth="1"/>
    <col min="13299" max="13299" width="6" customWidth="1"/>
    <col min="13300" max="13300" width="6.28515625" customWidth="1"/>
    <col min="13301" max="13301" width="6.5703125" customWidth="1"/>
    <col min="13302" max="13302" width="4.7109375" customWidth="1"/>
    <col min="13303" max="13303" width="5.140625" customWidth="1"/>
    <col min="13304" max="13304" width="5.42578125" customWidth="1"/>
    <col min="13305" max="13305" width="4.5703125" customWidth="1"/>
    <col min="13550" max="13550" width="5.42578125" customWidth="1"/>
    <col min="13551" max="13551" width="5.7109375" customWidth="1"/>
    <col min="13552" max="13552" width="20.5703125" customWidth="1"/>
    <col min="13553" max="13553" width="6.85546875" customWidth="1"/>
    <col min="13554" max="13554" width="5.85546875" customWidth="1"/>
    <col min="13555" max="13555" width="6" customWidth="1"/>
    <col min="13556" max="13556" width="6.28515625" customWidth="1"/>
    <col min="13557" max="13557" width="6.5703125" customWidth="1"/>
    <col min="13558" max="13558" width="4.7109375" customWidth="1"/>
    <col min="13559" max="13559" width="5.140625" customWidth="1"/>
    <col min="13560" max="13560" width="5.42578125" customWidth="1"/>
    <col min="13561" max="13561" width="4.5703125" customWidth="1"/>
    <col min="13806" max="13806" width="5.42578125" customWidth="1"/>
    <col min="13807" max="13807" width="5.7109375" customWidth="1"/>
    <col min="13808" max="13808" width="20.5703125" customWidth="1"/>
    <col min="13809" max="13809" width="6.85546875" customWidth="1"/>
    <col min="13810" max="13810" width="5.85546875" customWidth="1"/>
    <col min="13811" max="13811" width="6" customWidth="1"/>
    <col min="13812" max="13812" width="6.28515625" customWidth="1"/>
    <col min="13813" max="13813" width="6.5703125" customWidth="1"/>
    <col min="13814" max="13814" width="4.7109375" customWidth="1"/>
    <col min="13815" max="13815" width="5.140625" customWidth="1"/>
    <col min="13816" max="13816" width="5.42578125" customWidth="1"/>
    <col min="13817" max="13817" width="4.5703125" customWidth="1"/>
    <col min="14062" max="14062" width="5.42578125" customWidth="1"/>
    <col min="14063" max="14063" width="5.7109375" customWidth="1"/>
    <col min="14064" max="14064" width="20.5703125" customWidth="1"/>
    <col min="14065" max="14065" width="6.85546875" customWidth="1"/>
    <col min="14066" max="14066" width="5.85546875" customWidth="1"/>
    <col min="14067" max="14067" width="6" customWidth="1"/>
    <col min="14068" max="14068" width="6.28515625" customWidth="1"/>
    <col min="14069" max="14069" width="6.5703125" customWidth="1"/>
    <col min="14070" max="14070" width="4.7109375" customWidth="1"/>
    <col min="14071" max="14071" width="5.140625" customWidth="1"/>
    <col min="14072" max="14072" width="5.42578125" customWidth="1"/>
    <col min="14073" max="14073" width="4.5703125" customWidth="1"/>
    <col min="14318" max="14318" width="5.42578125" customWidth="1"/>
    <col min="14319" max="14319" width="5.7109375" customWidth="1"/>
    <col min="14320" max="14320" width="20.5703125" customWidth="1"/>
    <col min="14321" max="14321" width="6.85546875" customWidth="1"/>
    <col min="14322" max="14322" width="5.85546875" customWidth="1"/>
    <col min="14323" max="14323" width="6" customWidth="1"/>
    <col min="14324" max="14324" width="6.28515625" customWidth="1"/>
    <col min="14325" max="14325" width="6.5703125" customWidth="1"/>
    <col min="14326" max="14326" width="4.7109375" customWidth="1"/>
    <col min="14327" max="14327" width="5.140625" customWidth="1"/>
    <col min="14328" max="14328" width="5.42578125" customWidth="1"/>
    <col min="14329" max="14329" width="4.5703125" customWidth="1"/>
    <col min="14574" max="14574" width="5.42578125" customWidth="1"/>
    <col min="14575" max="14575" width="5.7109375" customWidth="1"/>
    <col min="14576" max="14576" width="20.5703125" customWidth="1"/>
    <col min="14577" max="14577" width="6.85546875" customWidth="1"/>
    <col min="14578" max="14578" width="5.85546875" customWidth="1"/>
    <col min="14579" max="14579" width="6" customWidth="1"/>
    <col min="14580" max="14580" width="6.28515625" customWidth="1"/>
    <col min="14581" max="14581" width="6.5703125" customWidth="1"/>
    <col min="14582" max="14582" width="4.7109375" customWidth="1"/>
    <col min="14583" max="14583" width="5.140625" customWidth="1"/>
    <col min="14584" max="14584" width="5.42578125" customWidth="1"/>
    <col min="14585" max="14585" width="4.5703125" customWidth="1"/>
    <col min="14830" max="14830" width="5.42578125" customWidth="1"/>
    <col min="14831" max="14831" width="5.7109375" customWidth="1"/>
    <col min="14832" max="14832" width="20.5703125" customWidth="1"/>
    <col min="14833" max="14833" width="6.85546875" customWidth="1"/>
    <col min="14834" max="14834" width="5.85546875" customWidth="1"/>
    <col min="14835" max="14835" width="6" customWidth="1"/>
    <col min="14836" max="14836" width="6.28515625" customWidth="1"/>
    <col min="14837" max="14837" width="6.5703125" customWidth="1"/>
    <col min="14838" max="14838" width="4.7109375" customWidth="1"/>
    <col min="14839" max="14839" width="5.140625" customWidth="1"/>
    <col min="14840" max="14840" width="5.42578125" customWidth="1"/>
    <col min="14841" max="14841" width="4.5703125" customWidth="1"/>
    <col min="15086" max="15086" width="5.42578125" customWidth="1"/>
    <col min="15087" max="15087" width="5.7109375" customWidth="1"/>
    <col min="15088" max="15088" width="20.5703125" customWidth="1"/>
    <col min="15089" max="15089" width="6.85546875" customWidth="1"/>
    <col min="15090" max="15090" width="5.85546875" customWidth="1"/>
    <col min="15091" max="15091" width="6" customWidth="1"/>
    <col min="15092" max="15092" width="6.28515625" customWidth="1"/>
    <col min="15093" max="15093" width="6.5703125" customWidth="1"/>
    <col min="15094" max="15094" width="4.7109375" customWidth="1"/>
    <col min="15095" max="15095" width="5.140625" customWidth="1"/>
    <col min="15096" max="15096" width="5.42578125" customWidth="1"/>
    <col min="15097" max="15097" width="4.5703125" customWidth="1"/>
    <col min="15342" max="15342" width="5.42578125" customWidth="1"/>
    <col min="15343" max="15343" width="5.7109375" customWidth="1"/>
    <col min="15344" max="15344" width="20.5703125" customWidth="1"/>
    <col min="15345" max="15345" width="6.85546875" customWidth="1"/>
    <col min="15346" max="15346" width="5.85546875" customWidth="1"/>
    <col min="15347" max="15347" width="6" customWidth="1"/>
    <col min="15348" max="15348" width="6.28515625" customWidth="1"/>
    <col min="15349" max="15349" width="6.5703125" customWidth="1"/>
    <col min="15350" max="15350" width="4.7109375" customWidth="1"/>
    <col min="15351" max="15351" width="5.140625" customWidth="1"/>
    <col min="15352" max="15352" width="5.42578125" customWidth="1"/>
    <col min="15353" max="15353" width="4.5703125" customWidth="1"/>
    <col min="15598" max="15598" width="5.42578125" customWidth="1"/>
    <col min="15599" max="15599" width="5.7109375" customWidth="1"/>
    <col min="15600" max="15600" width="20.5703125" customWidth="1"/>
    <col min="15601" max="15601" width="6.85546875" customWidth="1"/>
    <col min="15602" max="15602" width="5.85546875" customWidth="1"/>
    <col min="15603" max="15603" width="6" customWidth="1"/>
    <col min="15604" max="15604" width="6.28515625" customWidth="1"/>
    <col min="15605" max="15605" width="6.5703125" customWidth="1"/>
    <col min="15606" max="15606" width="4.7109375" customWidth="1"/>
    <col min="15607" max="15607" width="5.140625" customWidth="1"/>
    <col min="15608" max="15608" width="5.42578125" customWidth="1"/>
    <col min="15609" max="15609" width="4.5703125" customWidth="1"/>
    <col min="15854" max="15854" width="5.42578125" customWidth="1"/>
    <col min="15855" max="15855" width="5.7109375" customWidth="1"/>
    <col min="15856" max="15856" width="20.5703125" customWidth="1"/>
    <col min="15857" max="15857" width="6.85546875" customWidth="1"/>
    <col min="15858" max="15858" width="5.85546875" customWidth="1"/>
    <col min="15859" max="15859" width="6" customWidth="1"/>
    <col min="15860" max="15860" width="6.28515625" customWidth="1"/>
    <col min="15861" max="15861" width="6.5703125" customWidth="1"/>
    <col min="15862" max="15862" width="4.7109375" customWidth="1"/>
    <col min="15863" max="15863" width="5.140625" customWidth="1"/>
    <col min="15864" max="15864" width="5.42578125" customWidth="1"/>
    <col min="15865" max="15865" width="4.5703125" customWidth="1"/>
    <col min="16110" max="16110" width="5.42578125" customWidth="1"/>
    <col min="16111" max="16111" width="5.7109375" customWidth="1"/>
    <col min="16112" max="16112" width="20.5703125" customWidth="1"/>
    <col min="16113" max="16113" width="6.85546875" customWidth="1"/>
    <col min="16114" max="16114" width="5.85546875" customWidth="1"/>
    <col min="16115" max="16115" width="6" customWidth="1"/>
    <col min="16116" max="16116" width="6.28515625" customWidth="1"/>
    <col min="16117" max="16117" width="6.5703125" customWidth="1"/>
    <col min="16118" max="16118" width="4.7109375" customWidth="1"/>
    <col min="16119" max="16119" width="5.140625" customWidth="1"/>
    <col min="16120" max="16120" width="5.42578125" customWidth="1"/>
    <col min="16121" max="16121" width="4.5703125" customWidth="1"/>
  </cols>
  <sheetData>
    <row r="1" spans="1:22" ht="13.5" thickBot="1" x14ac:dyDescent="0.25">
      <c r="A1" s="3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/>
      <c r="H1" t="s">
        <v>53</v>
      </c>
      <c r="I1" t="s">
        <v>54</v>
      </c>
      <c r="J1"/>
      <c r="K1"/>
      <c r="L1">
        <f>SUM(I:I)</f>
        <v>302</v>
      </c>
      <c r="M1"/>
      <c r="N1"/>
      <c r="O1"/>
      <c r="P1"/>
      <c r="Q1"/>
      <c r="R1"/>
      <c r="S1"/>
      <c r="T1"/>
      <c r="U1" s="5"/>
      <c r="V1"/>
    </row>
    <row r="2" spans="1:22" x14ac:dyDescent="0.2">
      <c r="A2" s="3">
        <v>2845</v>
      </c>
      <c r="B2">
        <v>1</v>
      </c>
      <c r="C2">
        <v>316</v>
      </c>
      <c r="D2" t="s">
        <v>86</v>
      </c>
      <c r="E2">
        <v>170</v>
      </c>
      <c r="F2">
        <v>0</v>
      </c>
      <c r="G2"/>
      <c r="H2">
        <v>1</v>
      </c>
      <c r="I2">
        <f>COUNTIF(B:B,"=1")</f>
        <v>1</v>
      </c>
      <c r="J2" s="10" t="s">
        <v>33</v>
      </c>
      <c r="K2" s="10"/>
      <c r="L2"/>
      <c r="M2"/>
      <c r="N2"/>
      <c r="O2"/>
      <c r="P2"/>
      <c r="Q2"/>
      <c r="R2"/>
      <c r="S2"/>
      <c r="T2"/>
      <c r="U2"/>
      <c r="V2"/>
    </row>
    <row r="3" spans="1:22" x14ac:dyDescent="0.2">
      <c r="A3" s="3">
        <v>2845</v>
      </c>
      <c r="B3">
        <v>2</v>
      </c>
      <c r="C3">
        <v>248</v>
      </c>
      <c r="D3" t="s">
        <v>86</v>
      </c>
      <c r="E3">
        <v>107</v>
      </c>
      <c r="F3">
        <v>0</v>
      </c>
      <c r="G3"/>
      <c r="H3">
        <v>2</v>
      </c>
      <c r="I3">
        <f>COUNTIF(B:B,"=2")</f>
        <v>3</v>
      </c>
      <c r="J3" s="8"/>
      <c r="K3" s="8"/>
      <c r="L3"/>
      <c r="M3"/>
      <c r="N3"/>
      <c r="O3"/>
      <c r="P3"/>
      <c r="Q3"/>
      <c r="R3"/>
      <c r="S3"/>
      <c r="T3"/>
      <c r="U3"/>
      <c r="V3"/>
    </row>
    <row r="4" spans="1:22" x14ac:dyDescent="0.2">
      <c r="A4" s="3">
        <v>2845</v>
      </c>
      <c r="B4">
        <v>2</v>
      </c>
      <c r="C4">
        <v>248</v>
      </c>
      <c r="D4" t="s">
        <v>86</v>
      </c>
      <c r="E4">
        <v>114</v>
      </c>
      <c r="F4">
        <v>0</v>
      </c>
      <c r="G4"/>
      <c r="H4">
        <v>3</v>
      </c>
      <c r="I4">
        <f>COUNTIF(B:B,"=3")</f>
        <v>0</v>
      </c>
      <c r="J4" s="8" t="s">
        <v>34</v>
      </c>
      <c r="K4" s="8">
        <v>4.7936507936507935</v>
      </c>
      <c r="L4"/>
      <c r="M4"/>
      <c r="N4"/>
      <c r="O4"/>
      <c r="P4"/>
      <c r="Q4"/>
      <c r="R4"/>
      <c r="S4"/>
      <c r="T4"/>
      <c r="U4"/>
      <c r="V4"/>
    </row>
    <row r="5" spans="1:22" x14ac:dyDescent="0.2">
      <c r="A5" s="3">
        <v>2845</v>
      </c>
      <c r="B5">
        <v>2</v>
      </c>
      <c r="C5">
        <v>248</v>
      </c>
      <c r="D5" t="s">
        <v>86</v>
      </c>
      <c r="E5">
        <v>129</v>
      </c>
      <c r="F5">
        <v>0</v>
      </c>
      <c r="G5"/>
      <c r="H5">
        <v>4</v>
      </c>
      <c r="I5">
        <f>COUNTIF(B:B,"=4")</f>
        <v>6</v>
      </c>
      <c r="J5" s="8" t="s">
        <v>35</v>
      </c>
      <c r="K5" s="8">
        <v>0.68191423968942633</v>
      </c>
      <c r="L5"/>
      <c r="M5"/>
      <c r="N5"/>
      <c r="O5"/>
      <c r="P5"/>
      <c r="Q5"/>
      <c r="R5"/>
      <c r="S5"/>
      <c r="T5"/>
      <c r="U5"/>
      <c r="V5"/>
    </row>
    <row r="6" spans="1:22" x14ac:dyDescent="0.2">
      <c r="A6" s="3">
        <v>2845</v>
      </c>
      <c r="B6">
        <v>4</v>
      </c>
      <c r="C6">
        <v>240</v>
      </c>
      <c r="D6" t="s">
        <v>86</v>
      </c>
      <c r="E6">
        <v>111</v>
      </c>
      <c r="F6">
        <v>0</v>
      </c>
      <c r="G6"/>
      <c r="H6">
        <v>5</v>
      </c>
      <c r="I6">
        <f>COUNTIF(B:B,"=5")</f>
        <v>3</v>
      </c>
      <c r="J6" s="8" t="s">
        <v>36</v>
      </c>
      <c r="K6" s="8">
        <v>3</v>
      </c>
      <c r="L6"/>
      <c r="M6"/>
      <c r="N6"/>
      <c r="O6"/>
      <c r="P6"/>
      <c r="Q6"/>
      <c r="R6"/>
      <c r="S6"/>
      <c r="T6"/>
      <c r="U6"/>
      <c r="V6"/>
    </row>
    <row r="7" spans="1:22" x14ac:dyDescent="0.2">
      <c r="A7" s="3">
        <v>2845</v>
      </c>
      <c r="B7">
        <v>4</v>
      </c>
      <c r="C7">
        <v>240</v>
      </c>
      <c r="D7" t="s">
        <v>86</v>
      </c>
      <c r="E7">
        <v>105</v>
      </c>
      <c r="F7">
        <v>0</v>
      </c>
      <c r="G7"/>
      <c r="H7">
        <v>6</v>
      </c>
      <c r="I7">
        <f>COUNTIF(B:B,"=6")</f>
        <v>2</v>
      </c>
      <c r="J7" s="8" t="s">
        <v>37</v>
      </c>
      <c r="K7" s="8">
        <v>0</v>
      </c>
      <c r="L7"/>
      <c r="M7"/>
      <c r="N7"/>
      <c r="O7"/>
      <c r="P7"/>
      <c r="Q7"/>
      <c r="R7"/>
      <c r="S7"/>
      <c r="T7"/>
      <c r="U7"/>
      <c r="V7"/>
    </row>
    <row r="8" spans="1:22" x14ac:dyDescent="0.2">
      <c r="A8" s="3">
        <v>2845</v>
      </c>
      <c r="B8">
        <v>4</v>
      </c>
      <c r="C8">
        <v>240</v>
      </c>
      <c r="D8" t="s">
        <v>86</v>
      </c>
      <c r="E8">
        <v>111</v>
      </c>
      <c r="F8">
        <v>0</v>
      </c>
      <c r="G8"/>
      <c r="H8">
        <v>7</v>
      </c>
      <c r="I8">
        <f>COUNTIF(B:B,"=7")</f>
        <v>2</v>
      </c>
      <c r="J8" s="8" t="s">
        <v>38</v>
      </c>
      <c r="K8" s="8">
        <v>5.4125264810757399</v>
      </c>
      <c r="L8"/>
      <c r="M8"/>
      <c r="N8"/>
      <c r="O8"/>
      <c r="P8"/>
      <c r="Q8"/>
      <c r="R8"/>
      <c r="S8"/>
      <c r="T8"/>
      <c r="U8"/>
      <c r="V8"/>
    </row>
    <row r="9" spans="1:22" x14ac:dyDescent="0.2">
      <c r="A9" s="3">
        <v>2845</v>
      </c>
      <c r="B9">
        <v>4</v>
      </c>
      <c r="C9">
        <v>240</v>
      </c>
      <c r="D9" t="s">
        <v>86</v>
      </c>
      <c r="E9">
        <v>108</v>
      </c>
      <c r="F9">
        <v>0</v>
      </c>
      <c r="G9"/>
      <c r="H9">
        <v>8</v>
      </c>
      <c r="I9">
        <f>COUNTIF(B:B,"=8")</f>
        <v>0</v>
      </c>
      <c r="J9" s="8" t="s">
        <v>39</v>
      </c>
      <c r="K9" s="8">
        <v>29.295442908346132</v>
      </c>
      <c r="L9"/>
      <c r="M9"/>
      <c r="N9"/>
      <c r="O9"/>
      <c r="P9"/>
      <c r="Q9"/>
      <c r="R9"/>
      <c r="S9"/>
      <c r="T9"/>
      <c r="U9"/>
      <c r="V9"/>
    </row>
    <row r="10" spans="1:22" x14ac:dyDescent="0.2">
      <c r="A10" s="3">
        <v>2845</v>
      </c>
      <c r="B10">
        <v>4</v>
      </c>
      <c r="C10">
        <v>240</v>
      </c>
      <c r="D10" t="s">
        <v>86</v>
      </c>
      <c r="E10">
        <v>111</v>
      </c>
      <c r="F10">
        <v>0</v>
      </c>
      <c r="G10"/>
      <c r="H10">
        <v>9</v>
      </c>
      <c r="I10">
        <f>COUNTIF(B:B,"=9")</f>
        <v>15</v>
      </c>
      <c r="J10" s="8" t="s">
        <v>40</v>
      </c>
      <c r="K10" s="8">
        <v>1.204006393067397</v>
      </c>
      <c r="L10"/>
      <c r="M10"/>
      <c r="N10"/>
      <c r="O10"/>
      <c r="P10"/>
      <c r="Q10"/>
      <c r="R10"/>
      <c r="S10"/>
      <c r="T10"/>
      <c r="U10"/>
      <c r="V10"/>
    </row>
    <row r="11" spans="1:22" x14ac:dyDescent="0.2">
      <c r="A11" s="3">
        <v>2845</v>
      </c>
      <c r="B11">
        <v>4</v>
      </c>
      <c r="C11">
        <v>240</v>
      </c>
      <c r="D11" t="s">
        <v>86</v>
      </c>
      <c r="E11">
        <v>142</v>
      </c>
      <c r="F11">
        <v>0</v>
      </c>
      <c r="G11"/>
      <c r="H11">
        <v>10</v>
      </c>
      <c r="I11">
        <f>COUNTIF(B:B,"=10")</f>
        <v>2</v>
      </c>
      <c r="J11" s="8" t="s">
        <v>41</v>
      </c>
      <c r="K11" s="8">
        <v>1.3478562166233974</v>
      </c>
      <c r="L11"/>
      <c r="M11"/>
      <c r="N11"/>
      <c r="O11"/>
      <c r="P11"/>
      <c r="Q11"/>
      <c r="R11"/>
      <c r="S11"/>
      <c r="T11"/>
      <c r="U11"/>
      <c r="V11"/>
    </row>
    <row r="12" spans="1:22" x14ac:dyDescent="0.2">
      <c r="A12" s="3">
        <v>2845</v>
      </c>
      <c r="B12">
        <v>5</v>
      </c>
      <c r="C12">
        <v>160</v>
      </c>
      <c r="D12" t="s">
        <v>86</v>
      </c>
      <c r="E12">
        <v>100</v>
      </c>
      <c r="F12">
        <v>0</v>
      </c>
      <c r="G12"/>
      <c r="H12">
        <v>11</v>
      </c>
      <c r="I12">
        <f>COUNTIF(B:B,"=11")</f>
        <v>5</v>
      </c>
      <c r="J12" s="8" t="s">
        <v>42</v>
      </c>
      <c r="K12" s="8">
        <v>22</v>
      </c>
      <c r="L12"/>
      <c r="M12"/>
      <c r="N12"/>
      <c r="O12"/>
      <c r="P12"/>
      <c r="Q12"/>
      <c r="R12"/>
      <c r="S12"/>
      <c r="T12"/>
      <c r="U12"/>
      <c r="V12"/>
    </row>
    <row r="13" spans="1:22" x14ac:dyDescent="0.2">
      <c r="A13" s="3">
        <v>2845</v>
      </c>
      <c r="B13">
        <v>5</v>
      </c>
      <c r="C13">
        <v>160</v>
      </c>
      <c r="D13" t="s">
        <v>86</v>
      </c>
      <c r="E13">
        <v>102</v>
      </c>
      <c r="F13">
        <v>0</v>
      </c>
      <c r="G13"/>
      <c r="H13">
        <v>12</v>
      </c>
      <c r="I13">
        <f>COUNTIF(B:B,"=12")</f>
        <v>19</v>
      </c>
      <c r="J13" s="8" t="s">
        <v>43</v>
      </c>
      <c r="K13" s="8">
        <v>0</v>
      </c>
      <c r="L13"/>
      <c r="M13"/>
      <c r="N13"/>
      <c r="O13"/>
      <c r="P13"/>
      <c r="Q13"/>
      <c r="R13"/>
      <c r="S13"/>
      <c r="T13"/>
      <c r="U13"/>
      <c r="V13"/>
    </row>
    <row r="14" spans="1:22" x14ac:dyDescent="0.2">
      <c r="A14" s="3">
        <v>2845</v>
      </c>
      <c r="B14">
        <v>5</v>
      </c>
      <c r="C14">
        <v>160</v>
      </c>
      <c r="D14" t="s">
        <v>86</v>
      </c>
      <c r="E14">
        <v>109</v>
      </c>
      <c r="F14">
        <v>0</v>
      </c>
      <c r="G14"/>
      <c r="H14">
        <v>13</v>
      </c>
      <c r="I14">
        <f>COUNTIF(B:B,"=13")</f>
        <v>14</v>
      </c>
      <c r="J14" s="8" t="s">
        <v>44</v>
      </c>
      <c r="K14" s="8">
        <v>22</v>
      </c>
      <c r="L14"/>
      <c r="M14"/>
      <c r="N14"/>
      <c r="O14"/>
      <c r="P14"/>
      <c r="Q14"/>
      <c r="R14"/>
      <c r="S14"/>
      <c r="T14"/>
      <c r="U14"/>
      <c r="V14"/>
    </row>
    <row r="15" spans="1:22" x14ac:dyDescent="0.2">
      <c r="A15" s="3">
        <v>2845</v>
      </c>
      <c r="B15">
        <v>6</v>
      </c>
      <c r="C15">
        <v>290</v>
      </c>
      <c r="D15" t="s">
        <v>86</v>
      </c>
      <c r="E15">
        <v>141</v>
      </c>
      <c r="F15">
        <v>0</v>
      </c>
      <c r="G15"/>
      <c r="H15">
        <v>14</v>
      </c>
      <c r="I15">
        <f>COUNTIF(B:B,"=14")</f>
        <v>2</v>
      </c>
      <c r="J15" s="8" t="s">
        <v>45</v>
      </c>
      <c r="K15" s="8">
        <v>302</v>
      </c>
      <c r="L15"/>
      <c r="M15"/>
      <c r="N15"/>
      <c r="O15"/>
      <c r="P15"/>
      <c r="Q15"/>
      <c r="R15"/>
      <c r="S15"/>
      <c r="T15"/>
      <c r="U15"/>
      <c r="V15"/>
    </row>
    <row r="16" spans="1:22" x14ac:dyDescent="0.2">
      <c r="A16" s="3">
        <v>2845</v>
      </c>
      <c r="B16">
        <v>6</v>
      </c>
      <c r="C16">
        <v>290</v>
      </c>
      <c r="D16" t="s">
        <v>86</v>
      </c>
      <c r="E16">
        <v>102</v>
      </c>
      <c r="F16">
        <v>0</v>
      </c>
      <c r="G16"/>
      <c r="H16">
        <v>15</v>
      </c>
      <c r="I16">
        <f>COUNTIF(B:B,"=15")</f>
        <v>1</v>
      </c>
      <c r="J16" s="8" t="s">
        <v>46</v>
      </c>
      <c r="K16" s="8">
        <v>63</v>
      </c>
      <c r="L16"/>
      <c r="M16"/>
      <c r="N16"/>
      <c r="O16"/>
      <c r="P16"/>
      <c r="Q16"/>
      <c r="R16"/>
      <c r="S16"/>
      <c r="T16"/>
      <c r="U16"/>
      <c r="V16"/>
    </row>
    <row r="17" spans="1:22" ht="13.5" thickBot="1" x14ac:dyDescent="0.25">
      <c r="A17" s="3">
        <v>2845</v>
      </c>
      <c r="B17">
        <v>7</v>
      </c>
      <c r="C17">
        <v>210</v>
      </c>
      <c r="D17" t="s">
        <v>86</v>
      </c>
      <c r="E17">
        <v>126</v>
      </c>
      <c r="F17">
        <v>0</v>
      </c>
      <c r="G17"/>
      <c r="H17">
        <v>16</v>
      </c>
      <c r="I17">
        <f>COUNTIF(B:B,"=16")</f>
        <v>3</v>
      </c>
      <c r="J17" s="9" t="s">
        <v>47</v>
      </c>
      <c r="K17" s="9">
        <v>1.363127142198636</v>
      </c>
      <c r="L17"/>
      <c r="M17"/>
      <c r="N17"/>
      <c r="O17"/>
      <c r="P17"/>
      <c r="Q17"/>
      <c r="R17"/>
      <c r="S17"/>
      <c r="T17"/>
      <c r="U17"/>
      <c r="V17"/>
    </row>
    <row r="18" spans="1:22" x14ac:dyDescent="0.2">
      <c r="A18" s="3">
        <v>2845</v>
      </c>
      <c r="B18">
        <v>7</v>
      </c>
      <c r="C18">
        <v>210</v>
      </c>
      <c r="D18" t="s">
        <v>86</v>
      </c>
      <c r="E18">
        <v>103</v>
      </c>
      <c r="F18">
        <v>0</v>
      </c>
      <c r="G18"/>
      <c r="H18">
        <v>17</v>
      </c>
      <c r="I18">
        <f>COUNTIF(B:B,"=17")</f>
        <v>3</v>
      </c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x14ac:dyDescent="0.2">
      <c r="A19" s="3">
        <v>2852</v>
      </c>
      <c r="B19">
        <v>9</v>
      </c>
      <c r="C19">
        <v>189</v>
      </c>
      <c r="D19" t="s">
        <v>86</v>
      </c>
      <c r="E19">
        <v>107</v>
      </c>
      <c r="F19">
        <v>0</v>
      </c>
      <c r="G19"/>
      <c r="H19">
        <v>18</v>
      </c>
      <c r="I19">
        <f>COUNTIF(B:B,"=18")</f>
        <v>4</v>
      </c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2" ht="13.5" thickBot="1" x14ac:dyDescent="0.25">
      <c r="A20" s="3">
        <v>2852</v>
      </c>
      <c r="B20">
        <v>9</v>
      </c>
      <c r="C20">
        <v>189</v>
      </c>
      <c r="D20" t="s">
        <v>86</v>
      </c>
      <c r="E20">
        <v>109</v>
      </c>
      <c r="F20">
        <v>0</v>
      </c>
      <c r="G20"/>
      <c r="H20">
        <v>19</v>
      </c>
      <c r="I20">
        <f>COUNTIF(B:B,"=19")</f>
        <v>6</v>
      </c>
      <c r="J20"/>
      <c r="K20"/>
      <c r="L20"/>
      <c r="M20"/>
      <c r="N20"/>
      <c r="O20"/>
      <c r="P20"/>
      <c r="Q20"/>
      <c r="R20"/>
      <c r="S20"/>
      <c r="T20"/>
      <c r="U20"/>
      <c r="V20"/>
    </row>
    <row r="21" spans="1:22" x14ac:dyDescent="0.2">
      <c r="A21" s="3">
        <v>2852</v>
      </c>
      <c r="B21">
        <v>9</v>
      </c>
      <c r="C21">
        <v>189</v>
      </c>
      <c r="D21" t="s">
        <v>86</v>
      </c>
      <c r="E21">
        <v>114</v>
      </c>
      <c r="F21">
        <v>0</v>
      </c>
      <c r="G21"/>
      <c r="H21">
        <v>20</v>
      </c>
      <c r="I21">
        <f>COUNTIF(B:B,"=20")</f>
        <v>1</v>
      </c>
      <c r="J21">
        <v>75</v>
      </c>
      <c r="K21" s="11" t="s">
        <v>50</v>
      </c>
      <c r="L21" s="11" t="s">
        <v>52</v>
      </c>
      <c r="M21" s="6"/>
      <c r="N21"/>
      <c r="O21" t="s">
        <v>32</v>
      </c>
      <c r="P21"/>
      <c r="Q21"/>
      <c r="R21"/>
      <c r="S21"/>
      <c r="T21"/>
      <c r="U21"/>
      <c r="V21"/>
    </row>
    <row r="22" spans="1:22" x14ac:dyDescent="0.2">
      <c r="A22" s="3">
        <v>2852</v>
      </c>
      <c r="B22">
        <v>9</v>
      </c>
      <c r="C22">
        <v>189</v>
      </c>
      <c r="D22" t="s">
        <v>86</v>
      </c>
      <c r="E22">
        <v>112</v>
      </c>
      <c r="F22">
        <v>0</v>
      </c>
      <c r="G22"/>
      <c r="H22">
        <v>21</v>
      </c>
      <c r="I22">
        <f>COUNTIF(B:B,"=21")</f>
        <v>0</v>
      </c>
      <c r="J22">
        <v>80</v>
      </c>
      <c r="K22" s="12">
        <v>75</v>
      </c>
      <c r="L22" s="8">
        <v>0</v>
      </c>
      <c r="M22" s="6">
        <f>(L22/302)*100</f>
        <v>0</v>
      </c>
      <c r="N22"/>
      <c r="O22"/>
      <c r="P22"/>
      <c r="Q22"/>
      <c r="R22"/>
      <c r="S22"/>
      <c r="T22"/>
      <c r="U22"/>
      <c r="V22"/>
    </row>
    <row r="23" spans="1:22" x14ac:dyDescent="0.2">
      <c r="A23" s="3">
        <v>2852</v>
      </c>
      <c r="B23">
        <v>9</v>
      </c>
      <c r="C23">
        <v>189</v>
      </c>
      <c r="D23" t="s">
        <v>86</v>
      </c>
      <c r="E23">
        <v>108</v>
      </c>
      <c r="F23">
        <v>0</v>
      </c>
      <c r="G23"/>
      <c r="H23">
        <v>22</v>
      </c>
      <c r="I23">
        <f>COUNTIF(B:B,"=22")</f>
        <v>4</v>
      </c>
      <c r="J23">
        <v>85</v>
      </c>
      <c r="K23" s="12">
        <v>80</v>
      </c>
      <c r="L23" s="8">
        <v>0</v>
      </c>
      <c r="M23" s="6">
        <f t="shared" ref="M23:M48" si="0">(L23/302)*100</f>
        <v>0</v>
      </c>
      <c r="N23"/>
      <c r="O23"/>
      <c r="P23"/>
      <c r="Q23"/>
      <c r="R23"/>
      <c r="S23"/>
      <c r="T23"/>
      <c r="U23"/>
      <c r="V23"/>
    </row>
    <row r="24" spans="1:22" x14ac:dyDescent="0.2">
      <c r="A24" s="3">
        <v>2852</v>
      </c>
      <c r="B24">
        <v>9</v>
      </c>
      <c r="C24">
        <v>189</v>
      </c>
      <c r="D24" t="s">
        <v>86</v>
      </c>
      <c r="E24">
        <v>114</v>
      </c>
      <c r="F24">
        <v>0</v>
      </c>
      <c r="G24"/>
      <c r="H24">
        <v>23</v>
      </c>
      <c r="I24">
        <f>COUNTIF(B:B,"=23")</f>
        <v>8</v>
      </c>
      <c r="J24">
        <v>90</v>
      </c>
      <c r="K24" s="12">
        <v>85</v>
      </c>
      <c r="L24" s="8">
        <v>0</v>
      </c>
      <c r="M24" s="6">
        <f t="shared" si="0"/>
        <v>0</v>
      </c>
      <c r="N24"/>
      <c r="O24"/>
      <c r="P24"/>
      <c r="Q24"/>
      <c r="R24"/>
      <c r="S24"/>
      <c r="T24"/>
      <c r="U24"/>
      <c r="V24"/>
    </row>
    <row r="25" spans="1:22" x14ac:dyDescent="0.2">
      <c r="A25" s="3">
        <v>2852</v>
      </c>
      <c r="B25">
        <v>9</v>
      </c>
      <c r="C25">
        <v>189</v>
      </c>
      <c r="D25" t="s">
        <v>86</v>
      </c>
      <c r="E25">
        <v>115</v>
      </c>
      <c r="F25">
        <v>0</v>
      </c>
      <c r="G25"/>
      <c r="H25">
        <v>24</v>
      </c>
      <c r="I25">
        <f>COUNTIF(B:B,"=24")</f>
        <v>3</v>
      </c>
      <c r="J25">
        <v>95</v>
      </c>
      <c r="K25" s="12">
        <v>90</v>
      </c>
      <c r="L25" s="8">
        <v>0</v>
      </c>
      <c r="M25" s="6">
        <f t="shared" si="0"/>
        <v>0</v>
      </c>
      <c r="N25"/>
      <c r="O25"/>
      <c r="P25"/>
      <c r="Q25"/>
      <c r="R25"/>
      <c r="S25"/>
      <c r="T25"/>
      <c r="U25"/>
      <c r="V25"/>
    </row>
    <row r="26" spans="1:22" x14ac:dyDescent="0.2">
      <c r="A26" s="3">
        <v>2852</v>
      </c>
      <c r="B26">
        <v>9</v>
      </c>
      <c r="C26">
        <v>189</v>
      </c>
      <c r="D26" t="s">
        <v>86</v>
      </c>
      <c r="E26">
        <v>116</v>
      </c>
      <c r="F26">
        <v>0</v>
      </c>
      <c r="G26"/>
      <c r="H26">
        <v>25</v>
      </c>
      <c r="I26">
        <f>COUNTIF(B:B,"=25")</f>
        <v>2</v>
      </c>
      <c r="J26">
        <v>100</v>
      </c>
      <c r="K26" s="12">
        <v>95</v>
      </c>
      <c r="L26" s="8">
        <v>4</v>
      </c>
      <c r="M26" s="6">
        <f t="shared" si="0"/>
        <v>1.3245033112582782</v>
      </c>
      <c r="N26"/>
      <c r="O26"/>
      <c r="P26"/>
      <c r="Q26"/>
      <c r="R26"/>
      <c r="S26"/>
      <c r="T26"/>
      <c r="U26"/>
      <c r="V26"/>
    </row>
    <row r="27" spans="1:22" x14ac:dyDescent="0.2">
      <c r="A27" s="3">
        <v>2852</v>
      </c>
      <c r="B27">
        <v>9</v>
      </c>
      <c r="C27">
        <v>189</v>
      </c>
      <c r="D27" t="s">
        <v>86</v>
      </c>
      <c r="E27">
        <v>125</v>
      </c>
      <c r="F27">
        <v>0</v>
      </c>
      <c r="G27"/>
      <c r="H27">
        <v>26</v>
      </c>
      <c r="I27">
        <f>COUNTIF(B:B,"=26")</f>
        <v>0</v>
      </c>
      <c r="J27">
        <v>105</v>
      </c>
      <c r="K27" s="12">
        <v>100</v>
      </c>
      <c r="L27" s="8">
        <v>23</v>
      </c>
      <c r="M27" s="6">
        <f t="shared" si="0"/>
        <v>7.6158940397350996</v>
      </c>
      <c r="N27"/>
      <c r="O27"/>
      <c r="P27"/>
      <c r="Q27"/>
      <c r="R27"/>
      <c r="S27"/>
      <c r="T27"/>
      <c r="U27"/>
      <c r="V27"/>
    </row>
    <row r="28" spans="1:22" x14ac:dyDescent="0.2">
      <c r="A28" s="3">
        <v>2852</v>
      </c>
      <c r="B28">
        <v>9</v>
      </c>
      <c r="C28">
        <v>189</v>
      </c>
      <c r="D28" t="s">
        <v>86</v>
      </c>
      <c r="E28">
        <v>135</v>
      </c>
      <c r="F28">
        <v>0</v>
      </c>
      <c r="G28"/>
      <c r="H28">
        <v>27</v>
      </c>
      <c r="I28">
        <f>COUNTIF(B:B,"=27")</f>
        <v>7</v>
      </c>
      <c r="J28">
        <v>110</v>
      </c>
      <c r="K28" s="12">
        <v>105</v>
      </c>
      <c r="L28" s="8">
        <v>36</v>
      </c>
      <c r="M28" s="6">
        <f t="shared" si="0"/>
        <v>11.920529801324504</v>
      </c>
      <c r="N28"/>
      <c r="O28"/>
      <c r="P28"/>
      <c r="Q28"/>
      <c r="R28"/>
      <c r="S28"/>
      <c r="T28"/>
      <c r="U28"/>
      <c r="V28"/>
    </row>
    <row r="29" spans="1:22" x14ac:dyDescent="0.2">
      <c r="A29" s="3">
        <v>2852</v>
      </c>
      <c r="B29">
        <v>9</v>
      </c>
      <c r="C29">
        <v>189</v>
      </c>
      <c r="D29" t="s">
        <v>86</v>
      </c>
      <c r="E29">
        <v>146</v>
      </c>
      <c r="F29">
        <v>0</v>
      </c>
      <c r="G29"/>
      <c r="H29">
        <v>28</v>
      </c>
      <c r="I29">
        <f>COUNTIF(B:B,"=28")</f>
        <v>2</v>
      </c>
      <c r="J29">
        <v>115</v>
      </c>
      <c r="K29" s="12">
        <v>110</v>
      </c>
      <c r="L29" s="8">
        <v>32</v>
      </c>
      <c r="M29" s="6">
        <f t="shared" si="0"/>
        <v>10.596026490066226</v>
      </c>
      <c r="N29"/>
      <c r="O29"/>
      <c r="P29"/>
      <c r="Q29"/>
      <c r="R29"/>
      <c r="S29"/>
      <c r="T29"/>
      <c r="U29"/>
      <c r="V29"/>
    </row>
    <row r="30" spans="1:22" x14ac:dyDescent="0.2">
      <c r="A30" s="3">
        <v>2852</v>
      </c>
      <c r="B30">
        <v>9</v>
      </c>
      <c r="C30">
        <v>189</v>
      </c>
      <c r="D30" t="s">
        <v>86</v>
      </c>
      <c r="E30">
        <v>118</v>
      </c>
      <c r="F30">
        <v>0</v>
      </c>
      <c r="G30"/>
      <c r="H30">
        <v>29</v>
      </c>
      <c r="I30">
        <f>COUNTIF(B:B,"=29")</f>
        <v>12</v>
      </c>
      <c r="J30">
        <v>120</v>
      </c>
      <c r="K30" s="12">
        <v>115</v>
      </c>
      <c r="L30" s="8">
        <v>43</v>
      </c>
      <c r="M30" s="6">
        <f t="shared" si="0"/>
        <v>14.23841059602649</v>
      </c>
      <c r="N30"/>
      <c r="O30"/>
      <c r="P30"/>
      <c r="Q30"/>
      <c r="R30"/>
      <c r="S30"/>
      <c r="T30"/>
      <c r="U30"/>
      <c r="V30"/>
    </row>
    <row r="31" spans="1:22" x14ac:dyDescent="0.2">
      <c r="A31" s="3">
        <v>2852</v>
      </c>
      <c r="B31">
        <v>9</v>
      </c>
      <c r="C31">
        <v>189</v>
      </c>
      <c r="D31" t="s">
        <v>86</v>
      </c>
      <c r="E31">
        <v>140</v>
      </c>
      <c r="F31">
        <v>0</v>
      </c>
      <c r="G31"/>
      <c r="H31">
        <v>30</v>
      </c>
      <c r="I31">
        <f>COUNTIF(B:B,"=30")</f>
        <v>5</v>
      </c>
      <c r="J31">
        <v>125</v>
      </c>
      <c r="K31" s="12">
        <v>120</v>
      </c>
      <c r="L31" s="8">
        <v>21</v>
      </c>
      <c r="M31" s="6">
        <f t="shared" si="0"/>
        <v>6.9536423841059598</v>
      </c>
      <c r="N31"/>
      <c r="O31"/>
      <c r="P31"/>
      <c r="Q31"/>
      <c r="R31"/>
      <c r="S31"/>
      <c r="T31"/>
      <c r="U31"/>
      <c r="V31"/>
    </row>
    <row r="32" spans="1:22" x14ac:dyDescent="0.2">
      <c r="A32" s="3">
        <v>2852</v>
      </c>
      <c r="B32">
        <v>9</v>
      </c>
      <c r="C32">
        <v>189</v>
      </c>
      <c r="D32" t="s">
        <v>86</v>
      </c>
      <c r="E32">
        <v>132</v>
      </c>
      <c r="F32">
        <v>0</v>
      </c>
      <c r="G32"/>
      <c r="H32">
        <v>31</v>
      </c>
      <c r="I32">
        <f>COUNTIF(B:B,"=31")</f>
        <v>0</v>
      </c>
      <c r="J32">
        <v>130</v>
      </c>
      <c r="K32" s="12">
        <v>125</v>
      </c>
      <c r="L32" s="8">
        <v>9</v>
      </c>
      <c r="M32" s="6">
        <f t="shared" si="0"/>
        <v>2.9801324503311259</v>
      </c>
      <c r="N32"/>
      <c r="O32"/>
      <c r="P32"/>
      <c r="Q32"/>
      <c r="R32"/>
      <c r="S32"/>
      <c r="T32"/>
      <c r="U32"/>
      <c r="V32"/>
    </row>
    <row r="33" spans="1:22" x14ac:dyDescent="0.2">
      <c r="A33" s="3">
        <v>2852</v>
      </c>
      <c r="B33">
        <v>9</v>
      </c>
      <c r="C33">
        <v>189</v>
      </c>
      <c r="D33" t="s">
        <v>86</v>
      </c>
      <c r="E33">
        <v>138</v>
      </c>
      <c r="F33">
        <v>0</v>
      </c>
      <c r="G33"/>
      <c r="H33">
        <v>32</v>
      </c>
      <c r="I33">
        <f>COUNTIF(B:B,"=32")</f>
        <v>0</v>
      </c>
      <c r="J33">
        <v>135</v>
      </c>
      <c r="K33" s="12">
        <v>130</v>
      </c>
      <c r="L33" s="8">
        <v>28</v>
      </c>
      <c r="M33" s="6">
        <f t="shared" si="0"/>
        <v>9.2715231788079464</v>
      </c>
      <c r="N33"/>
      <c r="O33"/>
      <c r="P33"/>
      <c r="Q33"/>
      <c r="R33"/>
      <c r="S33"/>
      <c r="T33"/>
      <c r="U33"/>
      <c r="V33"/>
    </row>
    <row r="34" spans="1:22" x14ac:dyDescent="0.2">
      <c r="A34" s="3">
        <v>2852</v>
      </c>
      <c r="B34">
        <v>10</v>
      </c>
      <c r="C34">
        <v>90</v>
      </c>
      <c r="D34" t="s">
        <v>86</v>
      </c>
      <c r="E34">
        <v>140</v>
      </c>
      <c r="F34">
        <v>0</v>
      </c>
      <c r="G34"/>
      <c r="H34">
        <v>33</v>
      </c>
      <c r="I34">
        <f>COUNTIF(B:B,"=33")</f>
        <v>22</v>
      </c>
      <c r="J34">
        <v>140</v>
      </c>
      <c r="K34" s="12">
        <v>135</v>
      </c>
      <c r="L34" s="8">
        <v>31</v>
      </c>
      <c r="M34" s="6">
        <f t="shared" si="0"/>
        <v>10.264900662251655</v>
      </c>
      <c r="N34"/>
      <c r="O34"/>
      <c r="P34"/>
      <c r="Q34"/>
      <c r="R34"/>
      <c r="S34"/>
      <c r="T34"/>
      <c r="U34"/>
      <c r="V34"/>
    </row>
    <row r="35" spans="1:22" x14ac:dyDescent="0.2">
      <c r="A35" s="3">
        <v>2852</v>
      </c>
      <c r="B35">
        <v>10</v>
      </c>
      <c r="C35">
        <v>90</v>
      </c>
      <c r="D35" t="s">
        <v>86</v>
      </c>
      <c r="E35">
        <v>107</v>
      </c>
      <c r="F35">
        <v>0</v>
      </c>
      <c r="G35"/>
      <c r="H35">
        <v>34</v>
      </c>
      <c r="I35">
        <f>COUNTIF(B:B,"=34")</f>
        <v>0</v>
      </c>
      <c r="J35">
        <v>145</v>
      </c>
      <c r="K35" s="12">
        <v>140</v>
      </c>
      <c r="L35" s="8">
        <v>31</v>
      </c>
      <c r="M35" s="6">
        <f t="shared" si="0"/>
        <v>10.264900662251655</v>
      </c>
      <c r="N35"/>
      <c r="O35"/>
      <c r="P35"/>
      <c r="Q35"/>
      <c r="R35"/>
      <c r="S35"/>
      <c r="T35"/>
      <c r="U35"/>
      <c r="V35"/>
    </row>
    <row r="36" spans="1:22" x14ac:dyDescent="0.2">
      <c r="A36" s="3">
        <v>2852</v>
      </c>
      <c r="B36">
        <v>11</v>
      </c>
      <c r="C36">
        <v>106</v>
      </c>
      <c r="D36" t="s">
        <v>86</v>
      </c>
      <c r="E36">
        <v>135</v>
      </c>
      <c r="F36">
        <v>20</v>
      </c>
      <c r="G36"/>
      <c r="H36">
        <v>35</v>
      </c>
      <c r="I36">
        <f>COUNTIF(B:B,"=35")</f>
        <v>0</v>
      </c>
      <c r="J36">
        <v>150</v>
      </c>
      <c r="K36" s="12">
        <v>145</v>
      </c>
      <c r="L36" s="8">
        <v>23</v>
      </c>
      <c r="M36" s="6">
        <f t="shared" si="0"/>
        <v>7.6158940397350996</v>
      </c>
      <c r="N36"/>
      <c r="O36"/>
      <c r="P36"/>
      <c r="Q36"/>
      <c r="R36"/>
      <c r="S36"/>
      <c r="T36"/>
      <c r="U36"/>
      <c r="V36"/>
    </row>
    <row r="37" spans="1:22" x14ac:dyDescent="0.2">
      <c r="A37" s="3">
        <v>2852</v>
      </c>
      <c r="B37">
        <v>11</v>
      </c>
      <c r="C37">
        <v>106</v>
      </c>
      <c r="D37" t="s">
        <v>86</v>
      </c>
      <c r="E37">
        <v>106</v>
      </c>
      <c r="F37">
        <v>0</v>
      </c>
      <c r="G37"/>
      <c r="H37">
        <v>36</v>
      </c>
      <c r="I37">
        <f>COUNTIF(B:B,"=36")</f>
        <v>0</v>
      </c>
      <c r="J37">
        <v>155</v>
      </c>
      <c r="K37" s="12">
        <v>150</v>
      </c>
      <c r="L37" s="8">
        <v>11</v>
      </c>
      <c r="M37" s="6">
        <f t="shared" si="0"/>
        <v>3.6423841059602649</v>
      </c>
      <c r="N37"/>
      <c r="O37"/>
      <c r="P37"/>
      <c r="Q37"/>
      <c r="R37"/>
      <c r="S37"/>
      <c r="T37"/>
      <c r="U37"/>
      <c r="V37"/>
    </row>
    <row r="38" spans="1:22" x14ac:dyDescent="0.2">
      <c r="A38" s="3">
        <v>2852</v>
      </c>
      <c r="B38">
        <v>11</v>
      </c>
      <c r="C38">
        <v>106</v>
      </c>
      <c r="D38" t="s">
        <v>86</v>
      </c>
      <c r="E38">
        <v>108</v>
      </c>
      <c r="F38">
        <v>0</v>
      </c>
      <c r="G38"/>
      <c r="H38">
        <v>37</v>
      </c>
      <c r="I38">
        <f>COUNTIF(B:B,"=37")</f>
        <v>0</v>
      </c>
      <c r="J38">
        <v>160</v>
      </c>
      <c r="K38" s="12">
        <v>155</v>
      </c>
      <c r="L38" s="8">
        <v>6</v>
      </c>
      <c r="M38" s="6">
        <f t="shared" si="0"/>
        <v>1.9867549668874174</v>
      </c>
      <c r="N38"/>
      <c r="O38"/>
      <c r="P38"/>
      <c r="Q38"/>
      <c r="R38"/>
      <c r="S38"/>
      <c r="T38"/>
      <c r="U38"/>
      <c r="V38"/>
    </row>
    <row r="39" spans="1:22" x14ac:dyDescent="0.2">
      <c r="A39" s="3">
        <v>2852</v>
      </c>
      <c r="B39">
        <v>11</v>
      </c>
      <c r="C39">
        <v>106</v>
      </c>
      <c r="D39" t="s">
        <v>86</v>
      </c>
      <c r="E39">
        <v>113</v>
      </c>
      <c r="F39">
        <v>0</v>
      </c>
      <c r="G39"/>
      <c r="H39">
        <v>38</v>
      </c>
      <c r="I39">
        <f>COUNTIF(B:B,"=38")</f>
        <v>0</v>
      </c>
      <c r="J39">
        <v>165</v>
      </c>
      <c r="K39" s="12">
        <v>160</v>
      </c>
      <c r="L39" s="8">
        <v>1</v>
      </c>
      <c r="M39" s="6">
        <f t="shared" si="0"/>
        <v>0.33112582781456956</v>
      </c>
      <c r="N39"/>
      <c r="O39"/>
      <c r="P39"/>
      <c r="Q39"/>
      <c r="R39"/>
      <c r="S39"/>
      <c r="T39"/>
      <c r="U39"/>
      <c r="V39"/>
    </row>
    <row r="40" spans="1:22" x14ac:dyDescent="0.2">
      <c r="A40" s="3">
        <v>2852</v>
      </c>
      <c r="B40">
        <v>11</v>
      </c>
      <c r="C40">
        <v>106</v>
      </c>
      <c r="D40" t="s">
        <v>86</v>
      </c>
      <c r="E40">
        <v>116</v>
      </c>
      <c r="F40">
        <v>0</v>
      </c>
      <c r="G40"/>
      <c r="H40">
        <v>39</v>
      </c>
      <c r="I40">
        <f>COUNTIF(B:B,"=39")</f>
        <v>4</v>
      </c>
      <c r="J40">
        <v>170</v>
      </c>
      <c r="K40" s="12">
        <v>165</v>
      </c>
      <c r="L40" s="8">
        <v>1</v>
      </c>
      <c r="M40" s="6">
        <f t="shared" si="0"/>
        <v>0.33112582781456956</v>
      </c>
      <c r="N40"/>
      <c r="O40"/>
      <c r="P40"/>
      <c r="Q40"/>
      <c r="R40"/>
      <c r="S40"/>
      <c r="T40"/>
      <c r="U40"/>
      <c r="V40"/>
    </row>
    <row r="41" spans="1:22" x14ac:dyDescent="0.2">
      <c r="A41" s="3">
        <v>2852</v>
      </c>
      <c r="B41">
        <v>12</v>
      </c>
      <c r="C41">
        <v>125</v>
      </c>
      <c r="D41" t="s">
        <v>86</v>
      </c>
      <c r="E41">
        <v>131</v>
      </c>
      <c r="F41">
        <v>0</v>
      </c>
      <c r="G41"/>
      <c r="H41">
        <v>40</v>
      </c>
      <c r="I41">
        <f>COUNTIF(B:B,"=40")</f>
        <v>0</v>
      </c>
      <c r="J41">
        <v>175</v>
      </c>
      <c r="K41" s="12">
        <v>170</v>
      </c>
      <c r="L41" s="8">
        <v>2</v>
      </c>
      <c r="M41" s="6">
        <f t="shared" si="0"/>
        <v>0.66225165562913912</v>
      </c>
      <c r="N41"/>
      <c r="O41"/>
      <c r="P41"/>
      <c r="Q41"/>
      <c r="R41"/>
      <c r="S41"/>
      <c r="T41"/>
      <c r="U41"/>
      <c r="V41"/>
    </row>
    <row r="42" spans="1:22" x14ac:dyDescent="0.2">
      <c r="A42" s="3">
        <v>2852</v>
      </c>
      <c r="B42">
        <v>12</v>
      </c>
      <c r="C42">
        <v>125</v>
      </c>
      <c r="D42" t="s">
        <v>86</v>
      </c>
      <c r="E42">
        <v>137</v>
      </c>
      <c r="F42">
        <v>0</v>
      </c>
      <c r="G42"/>
      <c r="H42">
        <v>41</v>
      </c>
      <c r="I42">
        <f>COUNTIF(B:B,"=41")</f>
        <v>0</v>
      </c>
      <c r="J42">
        <v>180</v>
      </c>
      <c r="K42" s="12">
        <v>175</v>
      </c>
      <c r="L42" s="8">
        <v>0</v>
      </c>
      <c r="M42" s="6">
        <f t="shared" si="0"/>
        <v>0</v>
      </c>
      <c r="N42"/>
      <c r="O42"/>
      <c r="P42"/>
      <c r="Q42"/>
      <c r="R42"/>
      <c r="S42"/>
      <c r="T42"/>
      <c r="U42"/>
      <c r="V42"/>
    </row>
    <row r="43" spans="1:22" x14ac:dyDescent="0.2">
      <c r="A43" s="3">
        <v>2852</v>
      </c>
      <c r="B43">
        <v>12</v>
      </c>
      <c r="C43">
        <v>125</v>
      </c>
      <c r="D43" t="s">
        <v>86</v>
      </c>
      <c r="E43">
        <v>130</v>
      </c>
      <c r="F43">
        <v>0</v>
      </c>
      <c r="G43"/>
      <c r="H43">
        <v>42</v>
      </c>
      <c r="I43">
        <f>COUNTIF(B:B,"=42")</f>
        <v>0</v>
      </c>
      <c r="J43">
        <v>185</v>
      </c>
      <c r="K43" s="12">
        <v>180</v>
      </c>
      <c r="L43" s="8">
        <v>0</v>
      </c>
      <c r="M43" s="6">
        <f t="shared" si="0"/>
        <v>0</v>
      </c>
      <c r="N43"/>
      <c r="O43"/>
      <c r="P43"/>
      <c r="Q43"/>
      <c r="R43"/>
      <c r="S43"/>
      <c r="T43"/>
      <c r="U43"/>
      <c r="V43"/>
    </row>
    <row r="44" spans="1:22" x14ac:dyDescent="0.2">
      <c r="A44" s="3">
        <v>2852</v>
      </c>
      <c r="B44">
        <v>12</v>
      </c>
      <c r="C44">
        <v>125</v>
      </c>
      <c r="D44" t="s">
        <v>86</v>
      </c>
      <c r="E44">
        <v>142</v>
      </c>
      <c r="F44">
        <v>0</v>
      </c>
      <c r="G44"/>
      <c r="H44">
        <v>43</v>
      </c>
      <c r="I44">
        <f>COUNTIF(B:B,"=43")</f>
        <v>0</v>
      </c>
      <c r="J44">
        <v>190</v>
      </c>
      <c r="K44" s="12">
        <v>185</v>
      </c>
      <c r="L44" s="8">
        <v>0</v>
      </c>
      <c r="M44" s="6">
        <f t="shared" si="0"/>
        <v>0</v>
      </c>
      <c r="N44"/>
      <c r="O44"/>
      <c r="P44"/>
      <c r="Q44"/>
      <c r="R44"/>
      <c r="S44"/>
      <c r="T44"/>
      <c r="U44"/>
      <c r="V44"/>
    </row>
    <row r="45" spans="1:22" x14ac:dyDescent="0.2">
      <c r="A45" s="3">
        <v>2852</v>
      </c>
      <c r="B45">
        <v>12</v>
      </c>
      <c r="C45">
        <v>125</v>
      </c>
      <c r="D45" t="s">
        <v>86</v>
      </c>
      <c r="E45">
        <v>127</v>
      </c>
      <c r="F45">
        <v>0</v>
      </c>
      <c r="G45"/>
      <c r="H45">
        <v>44</v>
      </c>
      <c r="I45">
        <f>COUNTIF(B:B,"=44")</f>
        <v>1</v>
      </c>
      <c r="J45">
        <v>195</v>
      </c>
      <c r="K45" s="12">
        <v>190</v>
      </c>
      <c r="L45" s="8">
        <v>0</v>
      </c>
      <c r="M45" s="6">
        <f t="shared" si="0"/>
        <v>0</v>
      </c>
      <c r="N45"/>
      <c r="O45"/>
      <c r="P45"/>
      <c r="Q45"/>
      <c r="R45"/>
      <c r="S45"/>
      <c r="T45"/>
      <c r="U45"/>
      <c r="V45"/>
    </row>
    <row r="46" spans="1:22" x14ac:dyDescent="0.2">
      <c r="A46" s="3">
        <v>2852</v>
      </c>
      <c r="B46">
        <v>12</v>
      </c>
      <c r="C46">
        <v>125</v>
      </c>
      <c r="D46" t="s">
        <v>86</v>
      </c>
      <c r="E46">
        <v>140</v>
      </c>
      <c r="F46">
        <v>0</v>
      </c>
      <c r="G46"/>
      <c r="H46">
        <v>45</v>
      </c>
      <c r="I46">
        <f>COUNTIF(B:B,"=45")</f>
        <v>15</v>
      </c>
      <c r="J46">
        <v>200</v>
      </c>
      <c r="K46" s="12">
        <v>195</v>
      </c>
      <c r="L46" s="8">
        <v>0</v>
      </c>
      <c r="M46" s="6">
        <f t="shared" si="0"/>
        <v>0</v>
      </c>
      <c r="N46"/>
      <c r="O46"/>
      <c r="P46"/>
      <c r="Q46"/>
      <c r="R46"/>
      <c r="S46"/>
      <c r="T46"/>
      <c r="U46"/>
      <c r="V46"/>
    </row>
    <row r="47" spans="1:22" x14ac:dyDescent="0.2">
      <c r="A47" s="3">
        <v>2852</v>
      </c>
      <c r="B47">
        <v>12</v>
      </c>
      <c r="C47">
        <v>125</v>
      </c>
      <c r="D47" t="s">
        <v>86</v>
      </c>
      <c r="E47">
        <v>135</v>
      </c>
      <c r="F47">
        <v>0</v>
      </c>
      <c r="G47"/>
      <c r="H47">
        <v>46</v>
      </c>
      <c r="I47">
        <f>COUNTIF(B:B,"=46")</f>
        <v>2</v>
      </c>
      <c r="J47"/>
      <c r="K47" s="12">
        <v>200</v>
      </c>
      <c r="L47" s="8">
        <v>0</v>
      </c>
      <c r="M47" s="6">
        <f t="shared" si="0"/>
        <v>0</v>
      </c>
      <c r="N47"/>
      <c r="O47"/>
      <c r="P47"/>
      <c r="Q47"/>
      <c r="R47"/>
      <c r="S47"/>
      <c r="T47"/>
      <c r="U47"/>
      <c r="V47"/>
    </row>
    <row r="48" spans="1:22" ht="13.5" thickBot="1" x14ac:dyDescent="0.25">
      <c r="A48" s="3">
        <v>2852</v>
      </c>
      <c r="B48">
        <v>12</v>
      </c>
      <c r="C48">
        <v>125</v>
      </c>
      <c r="D48" t="s">
        <v>86</v>
      </c>
      <c r="E48">
        <v>137</v>
      </c>
      <c r="F48">
        <v>0</v>
      </c>
      <c r="G48"/>
      <c r="H48">
        <v>47</v>
      </c>
      <c r="I48">
        <f>COUNTIF(B:B,"=47")</f>
        <v>11</v>
      </c>
      <c r="J48"/>
      <c r="K48" s="9" t="s">
        <v>51</v>
      </c>
      <c r="L48" s="9">
        <v>0</v>
      </c>
      <c r="M48" s="6">
        <f t="shared" si="0"/>
        <v>0</v>
      </c>
      <c r="N48"/>
      <c r="O48"/>
      <c r="P48"/>
      <c r="Q48"/>
      <c r="R48"/>
      <c r="S48"/>
      <c r="T48"/>
      <c r="U48"/>
      <c r="V48"/>
    </row>
    <row r="49" spans="1:22" x14ac:dyDescent="0.2">
      <c r="A49" s="3">
        <v>2852</v>
      </c>
      <c r="B49">
        <v>12</v>
      </c>
      <c r="C49">
        <v>125</v>
      </c>
      <c r="D49" t="s">
        <v>86</v>
      </c>
      <c r="E49">
        <v>130</v>
      </c>
      <c r="F49">
        <v>0</v>
      </c>
      <c r="G49"/>
      <c r="H49">
        <v>48</v>
      </c>
      <c r="I49">
        <f>COUNTIF(B:B,"=48")</f>
        <v>7</v>
      </c>
      <c r="J49"/>
      <c r="K49"/>
      <c r="L49">
        <f>SUM(L22:L48)</f>
        <v>302</v>
      </c>
      <c r="M49" s="6">
        <f>SUM(M22:M47)</f>
        <v>99.999999999999986</v>
      </c>
      <c r="N49"/>
      <c r="O49"/>
      <c r="P49"/>
      <c r="Q49"/>
      <c r="R49"/>
      <c r="S49"/>
      <c r="T49"/>
      <c r="U49"/>
      <c r="V49"/>
    </row>
    <row r="50" spans="1:22" x14ac:dyDescent="0.2">
      <c r="A50" s="3">
        <v>2852</v>
      </c>
      <c r="B50">
        <v>12</v>
      </c>
      <c r="C50">
        <v>125</v>
      </c>
      <c r="D50" t="s">
        <v>86</v>
      </c>
      <c r="E50">
        <v>128</v>
      </c>
      <c r="F50">
        <v>0</v>
      </c>
      <c r="G50"/>
      <c r="H50">
        <v>49</v>
      </c>
      <c r="I50">
        <f>COUNTIF(B:B,"=49")</f>
        <v>1</v>
      </c>
      <c r="J50"/>
      <c r="K50"/>
      <c r="L50"/>
      <c r="M50"/>
      <c r="N50"/>
      <c r="O50"/>
      <c r="P50"/>
      <c r="Q50"/>
      <c r="R50"/>
      <c r="S50"/>
      <c r="T50"/>
      <c r="U50"/>
      <c r="V50"/>
    </row>
    <row r="51" spans="1:22" x14ac:dyDescent="0.2">
      <c r="A51" s="3">
        <v>2852</v>
      </c>
      <c r="B51">
        <v>12</v>
      </c>
      <c r="C51">
        <v>125</v>
      </c>
      <c r="D51" t="s">
        <v>86</v>
      </c>
      <c r="E51">
        <v>130</v>
      </c>
      <c r="F51">
        <v>0</v>
      </c>
      <c r="G51"/>
      <c r="H51">
        <v>50</v>
      </c>
      <c r="I51">
        <f>COUNTIF(B:B,"=50")</f>
        <v>9</v>
      </c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 x14ac:dyDescent="0.2">
      <c r="A52" s="3">
        <v>2852</v>
      </c>
      <c r="B52">
        <v>12</v>
      </c>
      <c r="C52">
        <v>125</v>
      </c>
      <c r="D52" t="s">
        <v>86</v>
      </c>
      <c r="E52">
        <v>99</v>
      </c>
      <c r="F52">
        <v>0</v>
      </c>
      <c r="G52"/>
      <c r="H52">
        <v>51</v>
      </c>
      <c r="I52">
        <f>COUNTIF(B:B,"=51")</f>
        <v>4</v>
      </c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:22" x14ac:dyDescent="0.2">
      <c r="A53" s="3">
        <v>2852</v>
      </c>
      <c r="B53">
        <v>12</v>
      </c>
      <c r="C53">
        <v>125</v>
      </c>
      <c r="D53" t="s">
        <v>86</v>
      </c>
      <c r="E53">
        <v>112</v>
      </c>
      <c r="F53">
        <v>0</v>
      </c>
      <c r="G53"/>
      <c r="H53">
        <v>52</v>
      </c>
      <c r="I53">
        <f>COUNTIF(B:B,"=52")</f>
        <v>9</v>
      </c>
      <c r="J53"/>
      <c r="K53"/>
      <c r="L53"/>
      <c r="M53"/>
      <c r="N53"/>
      <c r="O53"/>
      <c r="P53"/>
      <c r="Q53"/>
      <c r="R53"/>
      <c r="S53"/>
      <c r="T53"/>
      <c r="U53"/>
      <c r="V53"/>
    </row>
    <row r="54" spans="1:22" x14ac:dyDescent="0.2">
      <c r="A54" s="3">
        <v>2852</v>
      </c>
      <c r="B54">
        <v>12</v>
      </c>
      <c r="C54">
        <v>125</v>
      </c>
      <c r="D54" t="s">
        <v>86</v>
      </c>
      <c r="E54">
        <v>106</v>
      </c>
      <c r="F54">
        <v>0</v>
      </c>
      <c r="G54"/>
      <c r="H54">
        <v>53</v>
      </c>
      <c r="I54">
        <f>COUNTIF(B:B,"=53")</f>
        <v>10</v>
      </c>
      <c r="J54"/>
      <c r="K54"/>
      <c r="L54"/>
      <c r="M54"/>
      <c r="N54"/>
      <c r="O54"/>
      <c r="P54"/>
      <c r="Q54"/>
      <c r="R54"/>
      <c r="S54"/>
      <c r="T54"/>
      <c r="U54"/>
      <c r="V54"/>
    </row>
    <row r="55" spans="1:22" x14ac:dyDescent="0.2">
      <c r="A55" s="3">
        <v>2852</v>
      </c>
      <c r="B55">
        <v>12</v>
      </c>
      <c r="C55">
        <v>125</v>
      </c>
      <c r="D55" t="s">
        <v>86</v>
      </c>
      <c r="E55">
        <v>109</v>
      </c>
      <c r="F55">
        <v>0</v>
      </c>
      <c r="G55"/>
      <c r="H55">
        <v>54</v>
      </c>
      <c r="I55">
        <f>COUNTIF(B:B,"=54")</f>
        <v>18</v>
      </c>
      <c r="J55"/>
      <c r="K55"/>
      <c r="L55"/>
      <c r="M55"/>
      <c r="N55"/>
      <c r="O55"/>
      <c r="P55"/>
      <c r="Q55"/>
      <c r="R55"/>
      <c r="S55"/>
      <c r="T55"/>
      <c r="U55"/>
      <c r="V55"/>
    </row>
    <row r="56" spans="1:22" x14ac:dyDescent="0.2">
      <c r="A56" s="3">
        <v>2852</v>
      </c>
      <c r="B56">
        <v>12</v>
      </c>
      <c r="C56">
        <v>125</v>
      </c>
      <c r="D56" t="s">
        <v>86</v>
      </c>
      <c r="E56">
        <v>98</v>
      </c>
      <c r="F56">
        <v>0</v>
      </c>
      <c r="G56"/>
      <c r="H56">
        <v>55</v>
      </c>
      <c r="I56">
        <f>COUNTIF(B:B,"=55")</f>
        <v>10</v>
      </c>
      <c r="J56"/>
      <c r="K56"/>
      <c r="L56"/>
      <c r="M56"/>
      <c r="N56"/>
      <c r="O56"/>
      <c r="P56"/>
      <c r="Q56"/>
      <c r="R56"/>
      <c r="S56"/>
      <c r="T56"/>
      <c r="U56"/>
      <c r="V56"/>
    </row>
    <row r="57" spans="1:22" x14ac:dyDescent="0.2">
      <c r="A57" s="3">
        <v>2852</v>
      </c>
      <c r="B57">
        <v>12</v>
      </c>
      <c r="C57">
        <v>125</v>
      </c>
      <c r="D57" t="s">
        <v>86</v>
      </c>
      <c r="E57">
        <v>100</v>
      </c>
      <c r="F57">
        <v>0</v>
      </c>
      <c r="G57"/>
      <c r="H57">
        <v>56</v>
      </c>
      <c r="I57">
        <f>COUNTIF(B:B,"=56")</f>
        <v>8</v>
      </c>
      <c r="J57"/>
      <c r="K57"/>
      <c r="L57"/>
      <c r="M57"/>
      <c r="N57"/>
      <c r="O57"/>
      <c r="P57"/>
      <c r="Q57"/>
      <c r="R57"/>
      <c r="S57"/>
      <c r="T57"/>
      <c r="U57"/>
      <c r="V57"/>
    </row>
    <row r="58" spans="1:22" x14ac:dyDescent="0.2">
      <c r="A58" s="3">
        <v>2852</v>
      </c>
      <c r="B58">
        <v>12</v>
      </c>
      <c r="C58">
        <v>125</v>
      </c>
      <c r="D58" t="s">
        <v>86</v>
      </c>
      <c r="E58">
        <v>96</v>
      </c>
      <c r="F58">
        <v>0</v>
      </c>
      <c r="G58"/>
      <c r="H58">
        <v>57</v>
      </c>
      <c r="I58">
        <f>COUNTIF(B:B,"=57")</f>
        <v>2</v>
      </c>
      <c r="J58"/>
      <c r="K58"/>
      <c r="L58"/>
      <c r="M58"/>
      <c r="N58"/>
      <c r="O58"/>
      <c r="P58"/>
      <c r="Q58"/>
      <c r="R58"/>
      <c r="S58"/>
      <c r="T58"/>
      <c r="U58"/>
      <c r="V58"/>
    </row>
    <row r="59" spans="1:22" x14ac:dyDescent="0.2">
      <c r="A59" s="3">
        <v>2852</v>
      </c>
      <c r="B59">
        <v>12</v>
      </c>
      <c r="C59">
        <v>125</v>
      </c>
      <c r="D59" t="s">
        <v>86</v>
      </c>
      <c r="E59">
        <v>99</v>
      </c>
      <c r="F59">
        <v>0</v>
      </c>
      <c r="G59"/>
      <c r="H59">
        <v>58</v>
      </c>
      <c r="I59">
        <f>COUNTIF(B:B,"=58")</f>
        <v>5</v>
      </c>
      <c r="J59"/>
      <c r="K59"/>
      <c r="L59"/>
      <c r="M59"/>
      <c r="N59"/>
      <c r="O59"/>
      <c r="P59"/>
      <c r="Q59"/>
      <c r="R59"/>
      <c r="S59"/>
      <c r="T59"/>
      <c r="U59"/>
      <c r="V59"/>
    </row>
    <row r="60" spans="1:22" x14ac:dyDescent="0.2">
      <c r="A60" s="3">
        <v>2852</v>
      </c>
      <c r="B60">
        <v>13</v>
      </c>
      <c r="C60">
        <v>125</v>
      </c>
      <c r="D60" t="s">
        <v>86</v>
      </c>
      <c r="E60">
        <v>102</v>
      </c>
      <c r="F60">
        <v>0</v>
      </c>
      <c r="G60"/>
      <c r="H60">
        <v>59</v>
      </c>
      <c r="I60">
        <f>COUNTIF(B:B,"=59")</f>
        <v>0</v>
      </c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2" x14ac:dyDescent="0.2">
      <c r="A61" s="3">
        <v>2852</v>
      </c>
      <c r="B61">
        <v>13</v>
      </c>
      <c r="C61">
        <v>125</v>
      </c>
      <c r="D61" t="s">
        <v>86</v>
      </c>
      <c r="E61">
        <v>114</v>
      </c>
      <c r="F61">
        <v>0</v>
      </c>
      <c r="G61"/>
      <c r="H61">
        <v>60</v>
      </c>
      <c r="I61">
        <f>COUNTIF(B:B,"=60")</f>
        <v>3</v>
      </c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 x14ac:dyDescent="0.2">
      <c r="A62" s="3">
        <v>2852</v>
      </c>
      <c r="B62">
        <v>13</v>
      </c>
      <c r="C62">
        <v>125</v>
      </c>
      <c r="D62" t="s">
        <v>86</v>
      </c>
      <c r="E62">
        <v>110</v>
      </c>
      <c r="F62">
        <v>0</v>
      </c>
      <c r="G62"/>
      <c r="H62">
        <v>61</v>
      </c>
      <c r="I62">
        <f>COUNTIF(B:B,"=61")</f>
        <v>11</v>
      </c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:22" x14ac:dyDescent="0.2">
      <c r="A63" s="3">
        <v>2852</v>
      </c>
      <c r="B63">
        <v>13</v>
      </c>
      <c r="C63">
        <v>125</v>
      </c>
      <c r="D63" t="s">
        <v>86</v>
      </c>
      <c r="E63">
        <v>112</v>
      </c>
      <c r="F63">
        <v>0</v>
      </c>
      <c r="G63"/>
      <c r="H63">
        <v>62</v>
      </c>
      <c r="I63">
        <f>COUNTIF(B:B,"=62")</f>
        <v>13</v>
      </c>
      <c r="J63"/>
      <c r="K63"/>
      <c r="L63"/>
      <c r="M63"/>
      <c r="N63"/>
      <c r="O63"/>
      <c r="P63"/>
      <c r="Q63"/>
      <c r="R63"/>
      <c r="S63"/>
      <c r="T63"/>
      <c r="U63"/>
      <c r="V63"/>
    </row>
    <row r="64" spans="1:22" x14ac:dyDescent="0.2">
      <c r="A64" s="3">
        <v>2852</v>
      </c>
      <c r="B64">
        <v>13</v>
      </c>
      <c r="C64">
        <v>125</v>
      </c>
      <c r="D64" t="s">
        <v>86</v>
      </c>
      <c r="E64">
        <v>104</v>
      </c>
      <c r="F64">
        <v>0</v>
      </c>
      <c r="G64"/>
      <c r="H64">
        <v>63</v>
      </c>
      <c r="I64">
        <f>COUNTIF(B:B,"=63")</f>
        <v>2</v>
      </c>
      <c r="J64"/>
      <c r="K64"/>
      <c r="L64"/>
      <c r="M64"/>
      <c r="N64"/>
      <c r="O64"/>
      <c r="P64"/>
      <c r="Q64"/>
      <c r="R64"/>
      <c r="S64"/>
      <c r="T64"/>
      <c r="U64"/>
      <c r="V64"/>
    </row>
    <row r="65" spans="1:22" x14ac:dyDescent="0.2">
      <c r="A65" s="3">
        <v>2852</v>
      </c>
      <c r="B65">
        <v>13</v>
      </c>
      <c r="C65">
        <v>125</v>
      </c>
      <c r="D65" t="s">
        <v>86</v>
      </c>
      <c r="E65">
        <v>101</v>
      </c>
      <c r="F65">
        <v>0</v>
      </c>
      <c r="G65"/>
      <c r="H65">
        <v>64</v>
      </c>
      <c r="I65">
        <f>COUNTIF(B:B,"=64")</f>
        <v>0</v>
      </c>
      <c r="J65"/>
      <c r="K65"/>
      <c r="L65"/>
      <c r="M65"/>
      <c r="N65"/>
      <c r="O65"/>
      <c r="P65"/>
      <c r="Q65"/>
      <c r="R65"/>
      <c r="S65"/>
      <c r="T65"/>
      <c r="U65"/>
      <c r="V65"/>
    </row>
    <row r="66" spans="1:22" x14ac:dyDescent="0.2">
      <c r="A66" s="3">
        <v>2852</v>
      </c>
      <c r="B66">
        <v>13</v>
      </c>
      <c r="C66">
        <v>125</v>
      </c>
      <c r="D66" t="s">
        <v>86</v>
      </c>
      <c r="E66">
        <v>106</v>
      </c>
      <c r="F66">
        <v>0</v>
      </c>
      <c r="G66"/>
      <c r="H66">
        <v>65</v>
      </c>
      <c r="I66">
        <f>COUNTIF(B:B,"=65")</f>
        <v>0</v>
      </c>
      <c r="J66"/>
      <c r="K66"/>
      <c r="L66"/>
      <c r="M66"/>
      <c r="N66"/>
      <c r="O66"/>
      <c r="P66"/>
      <c r="Q66"/>
      <c r="R66"/>
      <c r="S66"/>
      <c r="T66"/>
      <c r="U66"/>
      <c r="V66"/>
    </row>
    <row r="67" spans="1:22" x14ac:dyDescent="0.2">
      <c r="A67" s="3">
        <v>2852</v>
      </c>
      <c r="B67">
        <v>13</v>
      </c>
      <c r="C67">
        <v>125</v>
      </c>
      <c r="D67" t="s">
        <v>86</v>
      </c>
      <c r="E67">
        <v>98</v>
      </c>
      <c r="F67">
        <v>0</v>
      </c>
      <c r="G67"/>
      <c r="H67">
        <v>66</v>
      </c>
      <c r="I67">
        <f>COUNTIF(B:B,"=66")</f>
        <v>0</v>
      </c>
      <c r="J67"/>
      <c r="K67"/>
      <c r="L67"/>
      <c r="M67"/>
      <c r="N67"/>
      <c r="O67"/>
      <c r="P67"/>
      <c r="Q67"/>
      <c r="R67"/>
      <c r="S67"/>
      <c r="T67"/>
      <c r="U67"/>
      <c r="V67"/>
    </row>
    <row r="68" spans="1:22" x14ac:dyDescent="0.2">
      <c r="A68" s="3">
        <v>2852</v>
      </c>
      <c r="B68">
        <v>13</v>
      </c>
      <c r="C68">
        <v>125</v>
      </c>
      <c r="D68" t="s">
        <v>86</v>
      </c>
      <c r="E68">
        <v>131</v>
      </c>
      <c r="F68">
        <v>0</v>
      </c>
      <c r="G68"/>
      <c r="H68">
        <v>67</v>
      </c>
      <c r="I68">
        <f>COUNTIF(B:B,"=67")</f>
        <v>0</v>
      </c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 x14ac:dyDescent="0.2">
      <c r="A69" s="3">
        <v>2852</v>
      </c>
      <c r="B69">
        <v>13</v>
      </c>
      <c r="C69">
        <v>125</v>
      </c>
      <c r="D69" t="s">
        <v>86</v>
      </c>
      <c r="E69">
        <v>136</v>
      </c>
      <c r="F69">
        <v>0</v>
      </c>
      <c r="G69"/>
      <c r="H69">
        <v>68</v>
      </c>
      <c r="I69">
        <f>COUNTIF(B:B,"=68")</f>
        <v>0</v>
      </c>
      <c r="J69"/>
      <c r="K69"/>
      <c r="L69"/>
      <c r="M69"/>
      <c r="N69"/>
      <c r="O69"/>
      <c r="P69"/>
      <c r="Q69"/>
      <c r="R69"/>
      <c r="S69"/>
      <c r="T69"/>
      <c r="U69"/>
      <c r="V69"/>
    </row>
    <row r="70" spans="1:22" x14ac:dyDescent="0.2">
      <c r="A70" s="3">
        <v>2852</v>
      </c>
      <c r="B70">
        <v>13</v>
      </c>
      <c r="C70">
        <v>125</v>
      </c>
      <c r="D70" t="s">
        <v>86</v>
      </c>
      <c r="E70">
        <v>132</v>
      </c>
      <c r="F70">
        <v>0</v>
      </c>
      <c r="G70"/>
      <c r="H70">
        <v>69</v>
      </c>
      <c r="I70">
        <f>COUNTIF(B:B,"=69")</f>
        <v>0</v>
      </c>
      <c r="J70"/>
      <c r="K70"/>
      <c r="L70"/>
      <c r="M70"/>
      <c r="N70"/>
      <c r="O70"/>
      <c r="P70"/>
      <c r="Q70"/>
      <c r="R70"/>
      <c r="S70"/>
      <c r="T70"/>
      <c r="U70"/>
      <c r="V70"/>
    </row>
    <row r="71" spans="1:22" x14ac:dyDescent="0.2">
      <c r="A71" s="3">
        <v>2852</v>
      </c>
      <c r="B71">
        <v>13</v>
      </c>
      <c r="C71">
        <v>125</v>
      </c>
      <c r="D71" t="s">
        <v>86</v>
      </c>
      <c r="E71">
        <v>146</v>
      </c>
      <c r="F71">
        <v>0</v>
      </c>
      <c r="G71"/>
      <c r="H71">
        <v>70</v>
      </c>
      <c r="I71">
        <f>COUNTIF(B:B,"=70")</f>
        <v>0</v>
      </c>
      <c r="J71"/>
      <c r="K71"/>
      <c r="L71"/>
      <c r="M71"/>
      <c r="N71"/>
      <c r="O71"/>
      <c r="P71"/>
      <c r="Q71"/>
      <c r="R71"/>
      <c r="S71"/>
      <c r="T71"/>
      <c r="U71"/>
      <c r="V71"/>
    </row>
    <row r="72" spans="1:22" x14ac:dyDescent="0.2">
      <c r="A72" s="3">
        <v>2852</v>
      </c>
      <c r="B72">
        <v>13</v>
      </c>
      <c r="C72">
        <v>125</v>
      </c>
      <c r="D72" t="s">
        <v>86</v>
      </c>
      <c r="E72">
        <v>130</v>
      </c>
      <c r="F72">
        <v>0</v>
      </c>
      <c r="G72"/>
      <c r="H72">
        <v>71</v>
      </c>
      <c r="I72">
        <f>COUNTIF(B:B,"=71")</f>
        <v>0</v>
      </c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 x14ac:dyDescent="0.2">
      <c r="A73" s="3">
        <v>2852</v>
      </c>
      <c r="B73">
        <v>13</v>
      </c>
      <c r="C73">
        <v>125</v>
      </c>
      <c r="D73" t="s">
        <v>86</v>
      </c>
      <c r="E73">
        <v>135</v>
      </c>
      <c r="F73">
        <v>0</v>
      </c>
      <c r="G73"/>
      <c r="H73">
        <v>72</v>
      </c>
      <c r="I73">
        <f>COUNTIF(B:B,"=72")</f>
        <v>0</v>
      </c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x14ac:dyDescent="0.2">
      <c r="A74" s="3">
        <v>2852</v>
      </c>
      <c r="B74">
        <v>14</v>
      </c>
      <c r="C74">
        <v>130</v>
      </c>
      <c r="D74" t="s">
        <v>86</v>
      </c>
      <c r="E74">
        <v>94</v>
      </c>
      <c r="F74">
        <v>0</v>
      </c>
      <c r="G74"/>
      <c r="H74">
        <v>73</v>
      </c>
      <c r="I74">
        <f>COUNTIF(B:B,"=73")</f>
        <v>0</v>
      </c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x14ac:dyDescent="0.2">
      <c r="A75" s="3">
        <v>2852</v>
      </c>
      <c r="B75">
        <v>14</v>
      </c>
      <c r="C75">
        <v>130</v>
      </c>
      <c r="D75" t="s">
        <v>86</v>
      </c>
      <c r="E75">
        <v>131</v>
      </c>
      <c r="F75">
        <v>0</v>
      </c>
      <c r="G75"/>
      <c r="H75">
        <v>74</v>
      </c>
      <c r="I75">
        <f>COUNTIF(B:B,"=74")</f>
        <v>0</v>
      </c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22" x14ac:dyDescent="0.2">
      <c r="A76" s="3">
        <v>2853</v>
      </c>
      <c r="B76">
        <v>15</v>
      </c>
      <c r="C76">
        <v>313</v>
      </c>
      <c r="D76" t="s">
        <v>86</v>
      </c>
      <c r="E76">
        <v>136</v>
      </c>
      <c r="F76">
        <v>0</v>
      </c>
      <c r="G76"/>
      <c r="H76">
        <v>75</v>
      </c>
      <c r="I76">
        <f>COUNTIF(B:B,"=75")</f>
        <v>0</v>
      </c>
      <c r="J76"/>
      <c r="K76"/>
      <c r="L76"/>
      <c r="M76"/>
      <c r="N76"/>
      <c r="O76"/>
      <c r="P76"/>
      <c r="Q76"/>
      <c r="R76"/>
      <c r="S76"/>
      <c r="T76"/>
      <c r="U76"/>
      <c r="V76"/>
    </row>
    <row r="77" spans="1:22" x14ac:dyDescent="0.2">
      <c r="A77" s="3">
        <v>2853</v>
      </c>
      <c r="B77">
        <v>16</v>
      </c>
      <c r="C77">
        <v>271</v>
      </c>
      <c r="D77" t="s">
        <v>86</v>
      </c>
      <c r="E77">
        <v>128</v>
      </c>
      <c r="F77">
        <v>0</v>
      </c>
      <c r="G77"/>
      <c r="H77">
        <v>76</v>
      </c>
      <c r="I77">
        <f>COUNTIF(B:B,"=76")</f>
        <v>0</v>
      </c>
      <c r="J77"/>
      <c r="K77"/>
      <c r="L77"/>
      <c r="M77"/>
      <c r="N77"/>
      <c r="O77"/>
      <c r="P77"/>
      <c r="Q77"/>
      <c r="R77"/>
      <c r="S77"/>
      <c r="T77"/>
      <c r="U77"/>
      <c r="V77"/>
    </row>
    <row r="78" spans="1:22" x14ac:dyDescent="0.2">
      <c r="A78" s="3">
        <v>2853</v>
      </c>
      <c r="B78">
        <v>16</v>
      </c>
      <c r="C78">
        <v>271</v>
      </c>
      <c r="D78" t="s">
        <v>86</v>
      </c>
      <c r="E78">
        <v>130</v>
      </c>
      <c r="F78">
        <v>0</v>
      </c>
      <c r="G78"/>
      <c r="H78">
        <v>77</v>
      </c>
      <c r="I78">
        <f>COUNTIF(B:B,"=77")</f>
        <v>0</v>
      </c>
      <c r="J78"/>
      <c r="K78"/>
      <c r="L78"/>
      <c r="M78"/>
      <c r="N78"/>
      <c r="O78"/>
      <c r="P78"/>
      <c r="Q78"/>
      <c r="R78"/>
      <c r="S78"/>
      <c r="T78"/>
      <c r="U78"/>
      <c r="V78"/>
    </row>
    <row r="79" spans="1:22" x14ac:dyDescent="0.2">
      <c r="A79" s="3">
        <v>2853</v>
      </c>
      <c r="B79">
        <v>16</v>
      </c>
      <c r="C79">
        <v>271</v>
      </c>
      <c r="D79" t="s">
        <v>86</v>
      </c>
      <c r="E79">
        <v>131</v>
      </c>
      <c r="F79">
        <v>0</v>
      </c>
      <c r="G79"/>
      <c r="H79">
        <v>78</v>
      </c>
      <c r="I79">
        <f>COUNTIF(B:B,"=78")</f>
        <v>0</v>
      </c>
      <c r="J79"/>
      <c r="K79"/>
      <c r="L79"/>
      <c r="M79"/>
      <c r="N79"/>
      <c r="O79"/>
      <c r="P79"/>
      <c r="Q79"/>
      <c r="R79"/>
      <c r="S79"/>
      <c r="T79"/>
      <c r="U79"/>
      <c r="V79"/>
    </row>
    <row r="80" spans="1:22" x14ac:dyDescent="0.2">
      <c r="A80" s="3">
        <v>2853</v>
      </c>
      <c r="B80">
        <v>17</v>
      </c>
      <c r="C80">
        <v>288</v>
      </c>
      <c r="D80" t="s">
        <v>86</v>
      </c>
      <c r="E80">
        <v>107</v>
      </c>
      <c r="F80">
        <v>0</v>
      </c>
      <c r="G80"/>
      <c r="H80">
        <v>79</v>
      </c>
      <c r="I80">
        <f>COUNTIF(B:B,"=79")</f>
        <v>0</v>
      </c>
      <c r="J80"/>
      <c r="K80"/>
      <c r="L80"/>
      <c r="M80"/>
      <c r="N80"/>
      <c r="O80"/>
      <c r="P80"/>
      <c r="Q80"/>
      <c r="R80"/>
      <c r="S80"/>
      <c r="T80"/>
      <c r="U80"/>
      <c r="V80"/>
    </row>
    <row r="81" spans="1:22" x14ac:dyDescent="0.2">
      <c r="A81" s="3">
        <v>2853</v>
      </c>
      <c r="B81">
        <v>17</v>
      </c>
      <c r="C81">
        <v>288</v>
      </c>
      <c r="D81" t="s">
        <v>86</v>
      </c>
      <c r="E81">
        <v>140</v>
      </c>
      <c r="F81">
        <v>0</v>
      </c>
      <c r="G81"/>
      <c r="H81">
        <v>80</v>
      </c>
      <c r="I81">
        <f>COUNTIF(B:B,"=80")</f>
        <v>0</v>
      </c>
      <c r="J81"/>
      <c r="K81"/>
      <c r="L81"/>
      <c r="M81"/>
      <c r="N81"/>
      <c r="O81"/>
      <c r="P81"/>
      <c r="Q81"/>
      <c r="R81"/>
      <c r="S81"/>
      <c r="T81"/>
      <c r="U81"/>
      <c r="V81"/>
    </row>
    <row r="82" spans="1:22" x14ac:dyDescent="0.2">
      <c r="A82" s="3">
        <v>2853</v>
      </c>
      <c r="B82">
        <v>17</v>
      </c>
      <c r="C82">
        <v>288</v>
      </c>
      <c r="D82" t="s">
        <v>86</v>
      </c>
      <c r="E82">
        <v>143</v>
      </c>
      <c r="F82">
        <v>0</v>
      </c>
      <c r="G82"/>
      <c r="H82">
        <v>81</v>
      </c>
      <c r="I82">
        <f>COUNTIF(B:B,"=81")</f>
        <v>0</v>
      </c>
      <c r="J82"/>
      <c r="K82"/>
      <c r="L82"/>
      <c r="M82"/>
      <c r="N82"/>
      <c r="O82"/>
      <c r="P82"/>
      <c r="Q82"/>
      <c r="R82"/>
      <c r="S82"/>
      <c r="T82"/>
      <c r="U82"/>
      <c r="V82"/>
    </row>
    <row r="83" spans="1:22" x14ac:dyDescent="0.2">
      <c r="A83" s="3">
        <v>2853</v>
      </c>
      <c r="B83">
        <v>18</v>
      </c>
      <c r="C83">
        <v>260</v>
      </c>
      <c r="D83" t="s">
        <v>86</v>
      </c>
      <c r="E83">
        <v>100</v>
      </c>
      <c r="F83">
        <v>0</v>
      </c>
      <c r="G83"/>
      <c r="H83">
        <v>82</v>
      </c>
      <c r="I83">
        <f>COUNTIF(B:B,"=82")</f>
        <v>0</v>
      </c>
      <c r="J83"/>
      <c r="K83"/>
      <c r="L83"/>
      <c r="M83"/>
      <c r="N83"/>
      <c r="O83"/>
      <c r="P83"/>
      <c r="Q83"/>
      <c r="R83"/>
      <c r="S83"/>
      <c r="T83"/>
      <c r="U83"/>
      <c r="V83"/>
    </row>
    <row r="84" spans="1:22" x14ac:dyDescent="0.2">
      <c r="A84" s="3">
        <v>2853</v>
      </c>
      <c r="B84">
        <v>18</v>
      </c>
      <c r="C84">
        <v>260</v>
      </c>
      <c r="D84" t="s">
        <v>86</v>
      </c>
      <c r="E84">
        <v>142</v>
      </c>
      <c r="F84">
        <v>0</v>
      </c>
      <c r="G84"/>
      <c r="H84">
        <v>83</v>
      </c>
      <c r="I84">
        <f>COUNTIF(B:B,"=83")</f>
        <v>0</v>
      </c>
      <c r="J84"/>
      <c r="K84"/>
      <c r="L84"/>
      <c r="M84"/>
      <c r="N84"/>
      <c r="O84"/>
      <c r="P84"/>
      <c r="Q84"/>
      <c r="R84"/>
      <c r="S84"/>
      <c r="T84"/>
      <c r="U84"/>
      <c r="V84"/>
    </row>
    <row r="85" spans="1:22" x14ac:dyDescent="0.2">
      <c r="A85" s="3">
        <v>2853</v>
      </c>
      <c r="B85">
        <v>18</v>
      </c>
      <c r="C85">
        <v>260</v>
      </c>
      <c r="D85" t="s">
        <v>86</v>
      </c>
      <c r="E85">
        <v>141</v>
      </c>
      <c r="F85">
        <v>0</v>
      </c>
      <c r="G85"/>
      <c r="H85">
        <v>84</v>
      </c>
      <c r="I85">
        <f>COUNTIF(B:B,"=84")</f>
        <v>0</v>
      </c>
      <c r="J85"/>
      <c r="K85"/>
      <c r="L85"/>
      <c r="M85"/>
      <c r="N85"/>
      <c r="O85"/>
      <c r="P85"/>
      <c r="Q85"/>
      <c r="R85"/>
      <c r="S85"/>
      <c r="T85"/>
      <c r="U85"/>
      <c r="V85"/>
    </row>
    <row r="86" spans="1:22" x14ac:dyDescent="0.2">
      <c r="A86" s="3">
        <v>2853</v>
      </c>
      <c r="B86">
        <v>18</v>
      </c>
      <c r="C86">
        <v>260</v>
      </c>
      <c r="D86" t="s">
        <v>86</v>
      </c>
      <c r="E86">
        <v>142</v>
      </c>
      <c r="F86">
        <v>0</v>
      </c>
      <c r="G86"/>
      <c r="H86">
        <v>85</v>
      </c>
      <c r="I86">
        <f>COUNTIF(B:B,"=85")</f>
        <v>0</v>
      </c>
      <c r="J86"/>
      <c r="K86"/>
      <c r="L86"/>
      <c r="M86"/>
      <c r="N86"/>
      <c r="O86"/>
      <c r="P86"/>
      <c r="Q86"/>
      <c r="R86"/>
      <c r="S86"/>
      <c r="T86"/>
      <c r="U86"/>
      <c r="V86"/>
    </row>
    <row r="87" spans="1:22" x14ac:dyDescent="0.2">
      <c r="A87" s="3">
        <v>2853</v>
      </c>
      <c r="B87">
        <v>19</v>
      </c>
      <c r="C87">
        <v>244</v>
      </c>
      <c r="D87" t="s">
        <v>86</v>
      </c>
      <c r="E87">
        <v>110</v>
      </c>
      <c r="F87">
        <v>0</v>
      </c>
      <c r="G87"/>
      <c r="H87">
        <v>86</v>
      </c>
      <c r="I87">
        <f>COUNTIF(B:B,"=86")</f>
        <v>0</v>
      </c>
      <c r="J87"/>
      <c r="K87"/>
      <c r="L87"/>
      <c r="M87"/>
      <c r="N87"/>
      <c r="O87"/>
      <c r="P87"/>
      <c r="Q87"/>
      <c r="R87"/>
      <c r="S87"/>
      <c r="T87"/>
      <c r="U87"/>
      <c r="V87"/>
    </row>
    <row r="88" spans="1:22" x14ac:dyDescent="0.2">
      <c r="A88" s="3">
        <v>2853</v>
      </c>
      <c r="B88">
        <v>19</v>
      </c>
      <c r="C88">
        <v>244</v>
      </c>
      <c r="D88" t="s">
        <v>86</v>
      </c>
      <c r="E88">
        <v>138</v>
      </c>
      <c r="F88">
        <v>0</v>
      </c>
      <c r="G88"/>
      <c r="H88">
        <v>87</v>
      </c>
      <c r="I88">
        <f>COUNTIF(B:B,"=87")</f>
        <v>0</v>
      </c>
      <c r="J88"/>
      <c r="K88"/>
      <c r="L88"/>
      <c r="M88"/>
      <c r="N88"/>
      <c r="O88"/>
      <c r="P88"/>
      <c r="Q88"/>
      <c r="R88"/>
      <c r="S88"/>
      <c r="T88"/>
      <c r="U88"/>
      <c r="V88"/>
    </row>
    <row r="89" spans="1:22" x14ac:dyDescent="0.2">
      <c r="A89" s="3">
        <v>2853</v>
      </c>
      <c r="B89">
        <v>19</v>
      </c>
      <c r="C89">
        <v>244</v>
      </c>
      <c r="D89" t="s">
        <v>86</v>
      </c>
      <c r="E89">
        <v>151</v>
      </c>
      <c r="F89">
        <v>0</v>
      </c>
      <c r="G89"/>
      <c r="H89">
        <v>88</v>
      </c>
      <c r="I89">
        <f>COUNTIF(B:B,"=88")</f>
        <v>0</v>
      </c>
      <c r="J89"/>
      <c r="K89"/>
      <c r="L89"/>
      <c r="M89"/>
      <c r="N89"/>
      <c r="O89"/>
      <c r="P89"/>
      <c r="Q89"/>
      <c r="R89"/>
      <c r="S89"/>
      <c r="T89"/>
      <c r="U89"/>
      <c r="V89"/>
    </row>
    <row r="90" spans="1:22" x14ac:dyDescent="0.2">
      <c r="A90" s="3">
        <v>2853</v>
      </c>
      <c r="B90">
        <v>19</v>
      </c>
      <c r="C90">
        <v>244</v>
      </c>
      <c r="D90" t="s">
        <v>86</v>
      </c>
      <c r="E90">
        <v>130</v>
      </c>
      <c r="F90">
        <v>0</v>
      </c>
      <c r="G90"/>
      <c r="H90">
        <v>89</v>
      </c>
      <c r="I90">
        <f>COUNTIF(B:B,"=89")</f>
        <v>0</v>
      </c>
      <c r="J90"/>
      <c r="K90"/>
      <c r="L90"/>
      <c r="M90"/>
      <c r="N90"/>
      <c r="O90"/>
      <c r="P90"/>
      <c r="Q90"/>
      <c r="R90"/>
      <c r="S90"/>
      <c r="T90"/>
      <c r="U90"/>
      <c r="V90"/>
    </row>
    <row r="91" spans="1:22" x14ac:dyDescent="0.2">
      <c r="A91" s="3">
        <v>2853</v>
      </c>
      <c r="B91">
        <v>19</v>
      </c>
      <c r="C91">
        <v>244</v>
      </c>
      <c r="D91" t="s">
        <v>86</v>
      </c>
      <c r="E91">
        <v>127</v>
      </c>
      <c r="F91">
        <v>0</v>
      </c>
      <c r="G91"/>
      <c r="H91">
        <v>90</v>
      </c>
      <c r="I91">
        <f>COUNTIF(B:B,"=90")</f>
        <v>0</v>
      </c>
      <c r="J91"/>
      <c r="K91"/>
      <c r="L91"/>
      <c r="M91"/>
      <c r="N91"/>
      <c r="O91"/>
      <c r="P91"/>
      <c r="Q91"/>
      <c r="R91"/>
      <c r="S91"/>
      <c r="T91"/>
      <c r="U91"/>
      <c r="V91"/>
    </row>
    <row r="92" spans="1:22" x14ac:dyDescent="0.2">
      <c r="A92" s="3">
        <v>2853</v>
      </c>
      <c r="B92">
        <v>19</v>
      </c>
      <c r="C92">
        <v>244</v>
      </c>
      <c r="D92" t="s">
        <v>86</v>
      </c>
      <c r="E92">
        <v>128</v>
      </c>
      <c r="F92">
        <v>0</v>
      </c>
      <c r="G92"/>
      <c r="H92">
        <v>91</v>
      </c>
      <c r="I92">
        <f>COUNTIF(B:B,"=91")</f>
        <v>0</v>
      </c>
      <c r="J92"/>
      <c r="K92"/>
      <c r="L92"/>
      <c r="M92"/>
      <c r="N92"/>
      <c r="O92"/>
      <c r="P92"/>
      <c r="Q92"/>
      <c r="R92"/>
      <c r="S92"/>
      <c r="T92"/>
      <c r="U92"/>
      <c r="V92"/>
    </row>
    <row r="93" spans="1:22" x14ac:dyDescent="0.2">
      <c r="A93" s="3">
        <v>2853</v>
      </c>
      <c r="B93">
        <v>20</v>
      </c>
      <c r="C93">
        <v>327</v>
      </c>
      <c r="D93" t="s">
        <v>86</v>
      </c>
      <c r="E93">
        <v>147</v>
      </c>
      <c r="F93">
        <v>0</v>
      </c>
      <c r="G93"/>
      <c r="H93">
        <v>92</v>
      </c>
      <c r="I93">
        <f>COUNTIF(B:B,"=92")</f>
        <v>0</v>
      </c>
      <c r="J93"/>
      <c r="K93"/>
      <c r="L93"/>
      <c r="M93"/>
      <c r="N93"/>
      <c r="O93"/>
      <c r="P93"/>
      <c r="Q93"/>
      <c r="R93"/>
      <c r="S93"/>
      <c r="T93"/>
      <c r="U93"/>
      <c r="V93"/>
    </row>
    <row r="94" spans="1:22" x14ac:dyDescent="0.2">
      <c r="A94" s="3">
        <v>2854</v>
      </c>
      <c r="B94">
        <v>22</v>
      </c>
      <c r="C94">
        <v>260</v>
      </c>
      <c r="D94" t="s">
        <v>86</v>
      </c>
      <c r="E94">
        <v>141</v>
      </c>
      <c r="F94">
        <v>0</v>
      </c>
      <c r="G94"/>
      <c r="H94">
        <v>93</v>
      </c>
      <c r="I94">
        <f>COUNTIF(B:B,"=93")</f>
        <v>0</v>
      </c>
      <c r="J94"/>
      <c r="K94"/>
      <c r="L94"/>
      <c r="M94"/>
      <c r="N94"/>
      <c r="O94"/>
      <c r="P94"/>
      <c r="Q94"/>
      <c r="R94"/>
      <c r="S94"/>
      <c r="T94"/>
      <c r="U94"/>
      <c r="V94"/>
    </row>
    <row r="95" spans="1:22" x14ac:dyDescent="0.2">
      <c r="A95" s="3">
        <v>2854</v>
      </c>
      <c r="B95">
        <v>22</v>
      </c>
      <c r="C95">
        <v>260</v>
      </c>
      <c r="D95" t="s">
        <v>86</v>
      </c>
      <c r="E95">
        <v>145</v>
      </c>
      <c r="F95">
        <v>0</v>
      </c>
      <c r="G95"/>
      <c r="H95">
        <v>94</v>
      </c>
      <c r="I95">
        <f>COUNTIF(B:B,"=94")</f>
        <v>0</v>
      </c>
      <c r="J95"/>
      <c r="K95"/>
      <c r="L95"/>
      <c r="M95"/>
      <c r="N95"/>
      <c r="O95"/>
      <c r="P95"/>
      <c r="Q95"/>
      <c r="R95"/>
      <c r="S95"/>
      <c r="T95"/>
      <c r="U95"/>
      <c r="V95"/>
    </row>
    <row r="96" spans="1:22" x14ac:dyDescent="0.2">
      <c r="A96" s="3">
        <v>2854</v>
      </c>
      <c r="B96">
        <v>22</v>
      </c>
      <c r="C96">
        <v>260</v>
      </c>
      <c r="D96" t="s">
        <v>86</v>
      </c>
      <c r="E96">
        <v>149</v>
      </c>
      <c r="F96">
        <v>0</v>
      </c>
      <c r="G96"/>
      <c r="H96">
        <v>95</v>
      </c>
      <c r="I96">
        <f>COUNTIF(B:B,"=95")</f>
        <v>0</v>
      </c>
      <c r="J96"/>
      <c r="K96"/>
      <c r="L96"/>
      <c r="M96"/>
      <c r="N96"/>
      <c r="O96"/>
      <c r="P96"/>
      <c r="Q96"/>
      <c r="R96"/>
      <c r="S96"/>
      <c r="T96"/>
      <c r="U96"/>
      <c r="V96"/>
    </row>
    <row r="97" spans="1:22" x14ac:dyDescent="0.2">
      <c r="A97" s="3">
        <v>2854</v>
      </c>
      <c r="B97">
        <v>22</v>
      </c>
      <c r="C97">
        <v>260</v>
      </c>
      <c r="D97" t="s">
        <v>86</v>
      </c>
      <c r="E97">
        <v>103</v>
      </c>
      <c r="F97">
        <v>0</v>
      </c>
      <c r="G97"/>
      <c r="H97">
        <v>96</v>
      </c>
      <c r="I97">
        <f>COUNTIF(B:B,"=96")</f>
        <v>0</v>
      </c>
      <c r="J97"/>
      <c r="K97"/>
      <c r="L97"/>
      <c r="M97"/>
      <c r="N97"/>
      <c r="O97"/>
      <c r="P97"/>
      <c r="Q97"/>
      <c r="R97"/>
      <c r="S97"/>
      <c r="T97"/>
      <c r="U97"/>
      <c r="V97"/>
    </row>
    <row r="98" spans="1:22" x14ac:dyDescent="0.2">
      <c r="A98" s="3">
        <v>2854</v>
      </c>
      <c r="B98">
        <v>23</v>
      </c>
      <c r="C98">
        <v>256</v>
      </c>
      <c r="D98" t="s">
        <v>86</v>
      </c>
      <c r="E98">
        <v>130</v>
      </c>
      <c r="F98">
        <v>0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</row>
    <row r="99" spans="1:22" x14ac:dyDescent="0.2">
      <c r="A99" s="3">
        <v>2854</v>
      </c>
      <c r="B99">
        <v>23</v>
      </c>
      <c r="C99">
        <v>256</v>
      </c>
      <c r="D99" t="s">
        <v>86</v>
      </c>
      <c r="E99">
        <v>120</v>
      </c>
      <c r="F99">
        <v>0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</row>
    <row r="100" spans="1:22" x14ac:dyDescent="0.2">
      <c r="A100" s="3">
        <v>2854</v>
      </c>
      <c r="B100">
        <v>23</v>
      </c>
      <c r="C100">
        <v>256</v>
      </c>
      <c r="D100" t="s">
        <v>86</v>
      </c>
      <c r="E100">
        <v>132</v>
      </c>
      <c r="F100">
        <v>0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</row>
    <row r="101" spans="1:22" x14ac:dyDescent="0.2">
      <c r="A101" s="3">
        <v>2854</v>
      </c>
      <c r="B101">
        <v>23</v>
      </c>
      <c r="C101">
        <v>256</v>
      </c>
      <c r="D101" t="s">
        <v>86</v>
      </c>
      <c r="E101">
        <v>134</v>
      </c>
      <c r="F101">
        <v>0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</row>
    <row r="102" spans="1:22" x14ac:dyDescent="0.2">
      <c r="A102" s="3">
        <v>2854</v>
      </c>
      <c r="B102">
        <v>23</v>
      </c>
      <c r="C102">
        <v>256</v>
      </c>
      <c r="D102" t="s">
        <v>86</v>
      </c>
      <c r="E102">
        <v>107</v>
      </c>
      <c r="F102">
        <v>0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</row>
    <row r="103" spans="1:22" x14ac:dyDescent="0.2">
      <c r="A103" s="3">
        <v>2854</v>
      </c>
      <c r="B103">
        <v>23</v>
      </c>
      <c r="C103">
        <v>256</v>
      </c>
      <c r="D103" t="s">
        <v>86</v>
      </c>
      <c r="E103">
        <v>116</v>
      </c>
      <c r="F103">
        <v>0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</row>
    <row r="104" spans="1:22" x14ac:dyDescent="0.2">
      <c r="A104" s="3">
        <v>2854</v>
      </c>
      <c r="B104">
        <v>23</v>
      </c>
      <c r="C104">
        <v>256</v>
      </c>
      <c r="D104" t="s">
        <v>86</v>
      </c>
      <c r="E104">
        <v>99</v>
      </c>
      <c r="F104">
        <v>0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</row>
    <row r="105" spans="1:22" x14ac:dyDescent="0.2">
      <c r="A105" s="3">
        <v>2854</v>
      </c>
      <c r="B105">
        <v>23</v>
      </c>
      <c r="C105">
        <v>256</v>
      </c>
      <c r="D105" t="s">
        <v>86</v>
      </c>
      <c r="E105">
        <v>103</v>
      </c>
      <c r="F105">
        <v>0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</row>
    <row r="106" spans="1:22" x14ac:dyDescent="0.2">
      <c r="A106" s="3">
        <v>2854</v>
      </c>
      <c r="B106">
        <v>24</v>
      </c>
      <c r="C106">
        <v>270</v>
      </c>
      <c r="D106" t="s">
        <v>86</v>
      </c>
      <c r="E106">
        <v>152</v>
      </c>
      <c r="F106">
        <v>0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</row>
    <row r="107" spans="1:22" x14ac:dyDescent="0.2">
      <c r="A107" s="3">
        <v>2854</v>
      </c>
      <c r="B107">
        <v>24</v>
      </c>
      <c r="C107">
        <v>270</v>
      </c>
      <c r="D107" t="s">
        <v>86</v>
      </c>
      <c r="E107">
        <v>141</v>
      </c>
      <c r="F107">
        <v>0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</row>
    <row r="108" spans="1:22" x14ac:dyDescent="0.2">
      <c r="A108" s="3">
        <v>2854</v>
      </c>
      <c r="B108">
        <v>24</v>
      </c>
      <c r="C108">
        <v>270</v>
      </c>
      <c r="D108" t="s">
        <v>86</v>
      </c>
      <c r="E108">
        <v>151</v>
      </c>
      <c r="F108">
        <v>0</v>
      </c>
    </row>
    <row r="109" spans="1:22" x14ac:dyDescent="0.2">
      <c r="A109" s="3">
        <v>2854</v>
      </c>
      <c r="B109">
        <v>25</v>
      </c>
      <c r="C109">
        <v>176</v>
      </c>
      <c r="D109" t="s">
        <v>86</v>
      </c>
      <c r="E109">
        <v>112</v>
      </c>
      <c r="F109">
        <v>0</v>
      </c>
    </row>
    <row r="110" spans="1:22" x14ac:dyDescent="0.2">
      <c r="A110" s="3">
        <v>2854</v>
      </c>
      <c r="B110">
        <v>25</v>
      </c>
      <c r="C110">
        <v>176</v>
      </c>
      <c r="D110" t="s">
        <v>86</v>
      </c>
      <c r="E110">
        <v>115</v>
      </c>
      <c r="F110">
        <v>0</v>
      </c>
    </row>
    <row r="111" spans="1:22" x14ac:dyDescent="0.2">
      <c r="A111" s="3">
        <v>2858</v>
      </c>
      <c r="B111">
        <v>27</v>
      </c>
      <c r="C111">
        <v>270</v>
      </c>
      <c r="D111" t="s">
        <v>86</v>
      </c>
      <c r="E111">
        <v>135</v>
      </c>
      <c r="F111">
        <v>0</v>
      </c>
    </row>
    <row r="112" spans="1:22" x14ac:dyDescent="0.2">
      <c r="A112" s="3">
        <v>2858</v>
      </c>
      <c r="B112">
        <v>27</v>
      </c>
      <c r="C112">
        <v>270</v>
      </c>
      <c r="D112" t="s">
        <v>86</v>
      </c>
      <c r="E112">
        <v>126</v>
      </c>
      <c r="F112">
        <v>0</v>
      </c>
    </row>
    <row r="113" spans="1:6" x14ac:dyDescent="0.2">
      <c r="A113" s="3">
        <v>2858</v>
      </c>
      <c r="B113">
        <v>27</v>
      </c>
      <c r="C113">
        <v>270</v>
      </c>
      <c r="D113" t="s">
        <v>86</v>
      </c>
      <c r="E113">
        <v>138</v>
      </c>
      <c r="F113">
        <v>0</v>
      </c>
    </row>
    <row r="114" spans="1:6" x14ac:dyDescent="0.2">
      <c r="A114" s="3">
        <v>2858</v>
      </c>
      <c r="B114">
        <v>27</v>
      </c>
      <c r="C114">
        <v>270</v>
      </c>
      <c r="D114" t="s">
        <v>86</v>
      </c>
      <c r="E114">
        <v>124</v>
      </c>
      <c r="F114">
        <v>0</v>
      </c>
    </row>
    <row r="115" spans="1:6" x14ac:dyDescent="0.2">
      <c r="A115" s="3">
        <v>2858</v>
      </c>
      <c r="B115">
        <v>27</v>
      </c>
      <c r="C115">
        <v>270</v>
      </c>
      <c r="D115" t="s">
        <v>86</v>
      </c>
      <c r="E115">
        <v>128</v>
      </c>
      <c r="F115">
        <v>0</v>
      </c>
    </row>
    <row r="116" spans="1:6" x14ac:dyDescent="0.2">
      <c r="A116" s="3">
        <v>2858</v>
      </c>
      <c r="B116">
        <v>27</v>
      </c>
      <c r="C116">
        <v>270</v>
      </c>
      <c r="D116" t="s">
        <v>86</v>
      </c>
      <c r="E116">
        <v>139</v>
      </c>
      <c r="F116">
        <v>0</v>
      </c>
    </row>
    <row r="117" spans="1:6" x14ac:dyDescent="0.2">
      <c r="A117" s="3">
        <v>2858</v>
      </c>
      <c r="B117">
        <v>27</v>
      </c>
      <c r="C117">
        <v>270</v>
      </c>
      <c r="D117" t="s">
        <v>86</v>
      </c>
      <c r="E117">
        <v>105</v>
      </c>
      <c r="F117">
        <v>0</v>
      </c>
    </row>
    <row r="118" spans="1:6" x14ac:dyDescent="0.2">
      <c r="A118" s="3">
        <v>2858</v>
      </c>
      <c r="B118">
        <v>28</v>
      </c>
      <c r="C118">
        <v>262</v>
      </c>
      <c r="D118" t="s">
        <v>86</v>
      </c>
      <c r="E118">
        <v>136</v>
      </c>
      <c r="F118">
        <v>0</v>
      </c>
    </row>
    <row r="119" spans="1:6" x14ac:dyDescent="0.2">
      <c r="A119" s="3">
        <v>2858</v>
      </c>
      <c r="B119">
        <v>28</v>
      </c>
      <c r="C119">
        <v>262</v>
      </c>
      <c r="D119" t="s">
        <v>86</v>
      </c>
      <c r="E119">
        <v>135</v>
      </c>
      <c r="F119">
        <v>0</v>
      </c>
    </row>
    <row r="120" spans="1:6" x14ac:dyDescent="0.2">
      <c r="A120" s="3">
        <v>2858</v>
      </c>
      <c r="B120">
        <v>29</v>
      </c>
      <c r="C120">
        <v>222</v>
      </c>
      <c r="D120" t="s">
        <v>86</v>
      </c>
      <c r="E120">
        <v>151</v>
      </c>
      <c r="F120">
        <v>0</v>
      </c>
    </row>
    <row r="121" spans="1:6" x14ac:dyDescent="0.2">
      <c r="A121" s="3">
        <v>2858</v>
      </c>
      <c r="B121">
        <v>29</v>
      </c>
      <c r="C121">
        <v>222</v>
      </c>
      <c r="D121" t="s">
        <v>86</v>
      </c>
      <c r="E121">
        <v>112</v>
      </c>
      <c r="F121">
        <v>0</v>
      </c>
    </row>
    <row r="122" spans="1:6" x14ac:dyDescent="0.2">
      <c r="A122" s="3">
        <v>2858</v>
      </c>
      <c r="B122">
        <v>29</v>
      </c>
      <c r="C122">
        <v>222</v>
      </c>
      <c r="D122" t="s">
        <v>86</v>
      </c>
      <c r="E122">
        <v>115</v>
      </c>
      <c r="F122">
        <v>0</v>
      </c>
    </row>
    <row r="123" spans="1:6" x14ac:dyDescent="0.2">
      <c r="A123" s="3">
        <v>2858</v>
      </c>
      <c r="B123">
        <v>29</v>
      </c>
      <c r="C123">
        <v>222</v>
      </c>
      <c r="D123" t="s">
        <v>86</v>
      </c>
      <c r="E123">
        <v>135</v>
      </c>
      <c r="F123">
        <v>0</v>
      </c>
    </row>
    <row r="124" spans="1:6" x14ac:dyDescent="0.2">
      <c r="A124" s="3">
        <v>2858</v>
      </c>
      <c r="B124">
        <v>29</v>
      </c>
      <c r="C124">
        <v>222</v>
      </c>
      <c r="D124" t="s">
        <v>86</v>
      </c>
      <c r="E124">
        <v>126</v>
      </c>
      <c r="F124">
        <v>0</v>
      </c>
    </row>
    <row r="125" spans="1:6" x14ac:dyDescent="0.2">
      <c r="A125" s="3">
        <v>2858</v>
      </c>
      <c r="B125">
        <v>29</v>
      </c>
      <c r="C125">
        <v>222</v>
      </c>
      <c r="D125" t="s">
        <v>86</v>
      </c>
      <c r="E125">
        <v>138</v>
      </c>
      <c r="F125">
        <v>0</v>
      </c>
    </row>
    <row r="126" spans="1:6" x14ac:dyDescent="0.2">
      <c r="A126" s="3">
        <v>2858</v>
      </c>
      <c r="B126">
        <v>29</v>
      </c>
      <c r="C126">
        <v>222</v>
      </c>
      <c r="D126" t="s">
        <v>86</v>
      </c>
      <c r="E126">
        <v>124</v>
      </c>
      <c r="F126">
        <v>0</v>
      </c>
    </row>
    <row r="127" spans="1:6" x14ac:dyDescent="0.2">
      <c r="A127" s="3">
        <v>2858</v>
      </c>
      <c r="B127">
        <v>29</v>
      </c>
      <c r="C127">
        <v>222</v>
      </c>
      <c r="D127" t="s">
        <v>86</v>
      </c>
      <c r="E127">
        <v>128</v>
      </c>
      <c r="F127">
        <v>0</v>
      </c>
    </row>
    <row r="128" spans="1:6" x14ac:dyDescent="0.2">
      <c r="A128" s="3">
        <v>2858</v>
      </c>
      <c r="B128">
        <v>29</v>
      </c>
      <c r="C128">
        <v>222</v>
      </c>
      <c r="D128" t="s">
        <v>86</v>
      </c>
      <c r="E128">
        <v>139</v>
      </c>
      <c r="F128">
        <v>0</v>
      </c>
    </row>
    <row r="129" spans="1:6" x14ac:dyDescent="0.2">
      <c r="A129" s="3">
        <v>2858</v>
      </c>
      <c r="B129">
        <v>29</v>
      </c>
      <c r="C129">
        <v>222</v>
      </c>
      <c r="D129" t="s">
        <v>86</v>
      </c>
      <c r="E129">
        <v>105</v>
      </c>
      <c r="F129">
        <v>0</v>
      </c>
    </row>
    <row r="130" spans="1:6" x14ac:dyDescent="0.2">
      <c r="A130" s="3">
        <v>2858</v>
      </c>
      <c r="B130">
        <v>29</v>
      </c>
      <c r="C130">
        <v>222</v>
      </c>
      <c r="D130" t="s">
        <v>86</v>
      </c>
      <c r="E130">
        <v>136</v>
      </c>
      <c r="F130">
        <v>0</v>
      </c>
    </row>
    <row r="131" spans="1:6" x14ac:dyDescent="0.2">
      <c r="A131" s="3">
        <v>2858</v>
      </c>
      <c r="B131">
        <v>29</v>
      </c>
      <c r="C131">
        <v>222</v>
      </c>
      <c r="D131" t="s">
        <v>86</v>
      </c>
      <c r="E131">
        <v>135</v>
      </c>
      <c r="F131">
        <v>0</v>
      </c>
    </row>
    <row r="132" spans="1:6" x14ac:dyDescent="0.2">
      <c r="A132" s="3">
        <v>2858</v>
      </c>
      <c r="B132">
        <v>30</v>
      </c>
      <c r="C132">
        <v>132</v>
      </c>
      <c r="D132" t="s">
        <v>86</v>
      </c>
      <c r="E132">
        <v>102</v>
      </c>
      <c r="F132">
        <v>0</v>
      </c>
    </row>
    <row r="133" spans="1:6" x14ac:dyDescent="0.2">
      <c r="A133" s="3">
        <v>2858</v>
      </c>
      <c r="B133">
        <v>30</v>
      </c>
      <c r="C133">
        <v>132</v>
      </c>
      <c r="D133" t="s">
        <v>86</v>
      </c>
      <c r="E133">
        <v>109</v>
      </c>
      <c r="F133">
        <v>0</v>
      </c>
    </row>
    <row r="134" spans="1:6" x14ac:dyDescent="0.2">
      <c r="A134" s="3">
        <v>2858</v>
      </c>
      <c r="B134">
        <v>30</v>
      </c>
      <c r="C134">
        <v>132</v>
      </c>
      <c r="D134" t="s">
        <v>86</v>
      </c>
      <c r="E134">
        <v>103</v>
      </c>
      <c r="F134">
        <v>0</v>
      </c>
    </row>
    <row r="135" spans="1:6" x14ac:dyDescent="0.2">
      <c r="A135" s="3">
        <v>2858</v>
      </c>
      <c r="B135">
        <v>30</v>
      </c>
      <c r="C135">
        <v>132</v>
      </c>
      <c r="D135" t="s">
        <v>86</v>
      </c>
      <c r="E135">
        <v>102</v>
      </c>
      <c r="F135">
        <v>0</v>
      </c>
    </row>
    <row r="136" spans="1:6" x14ac:dyDescent="0.2">
      <c r="A136" s="3">
        <v>2858</v>
      </c>
      <c r="B136">
        <v>30</v>
      </c>
      <c r="C136">
        <v>132</v>
      </c>
      <c r="D136" t="s">
        <v>86</v>
      </c>
      <c r="E136">
        <v>115</v>
      </c>
      <c r="F136">
        <v>0</v>
      </c>
    </row>
    <row r="137" spans="1:6" x14ac:dyDescent="0.2">
      <c r="A137" s="3">
        <v>2859</v>
      </c>
      <c r="B137">
        <v>33</v>
      </c>
      <c r="C137">
        <v>155</v>
      </c>
      <c r="D137" t="s">
        <v>86</v>
      </c>
      <c r="E137">
        <v>141</v>
      </c>
      <c r="F137">
        <v>0</v>
      </c>
    </row>
    <row r="138" spans="1:6" x14ac:dyDescent="0.2">
      <c r="A138" s="3">
        <v>2859</v>
      </c>
      <c r="B138">
        <v>33</v>
      </c>
      <c r="C138">
        <v>155</v>
      </c>
      <c r="D138" t="s">
        <v>86</v>
      </c>
      <c r="E138">
        <v>108</v>
      </c>
      <c r="F138">
        <v>0</v>
      </c>
    </row>
    <row r="139" spans="1:6" x14ac:dyDescent="0.2">
      <c r="A139" s="3">
        <v>2859</v>
      </c>
      <c r="B139">
        <v>33</v>
      </c>
      <c r="C139">
        <v>155</v>
      </c>
      <c r="D139" t="s">
        <v>86</v>
      </c>
      <c r="E139">
        <v>105</v>
      </c>
      <c r="F139">
        <v>0</v>
      </c>
    </row>
    <row r="140" spans="1:6" x14ac:dyDescent="0.2">
      <c r="A140" s="3">
        <v>2859</v>
      </c>
      <c r="B140">
        <v>33</v>
      </c>
      <c r="C140">
        <v>155</v>
      </c>
      <c r="D140" t="s">
        <v>86</v>
      </c>
      <c r="E140">
        <v>108</v>
      </c>
      <c r="F140">
        <v>0</v>
      </c>
    </row>
    <row r="141" spans="1:6" x14ac:dyDescent="0.2">
      <c r="A141" s="3">
        <v>2859</v>
      </c>
      <c r="B141">
        <v>33</v>
      </c>
      <c r="C141">
        <v>155</v>
      </c>
      <c r="D141" t="s">
        <v>86</v>
      </c>
      <c r="E141">
        <v>120</v>
      </c>
      <c r="F141">
        <v>0</v>
      </c>
    </row>
    <row r="142" spans="1:6" x14ac:dyDescent="0.2">
      <c r="A142" s="3">
        <v>2859</v>
      </c>
      <c r="B142">
        <v>33</v>
      </c>
      <c r="C142">
        <v>155</v>
      </c>
      <c r="D142" t="s">
        <v>86</v>
      </c>
      <c r="E142">
        <v>118</v>
      </c>
      <c r="F142">
        <v>0</v>
      </c>
    </row>
    <row r="143" spans="1:6" x14ac:dyDescent="0.2">
      <c r="A143" s="3">
        <v>2859</v>
      </c>
      <c r="B143">
        <v>33</v>
      </c>
      <c r="C143">
        <v>155</v>
      </c>
      <c r="D143" t="s">
        <v>86</v>
      </c>
      <c r="E143">
        <v>120</v>
      </c>
      <c r="F143">
        <v>0</v>
      </c>
    </row>
    <row r="144" spans="1:6" x14ac:dyDescent="0.2">
      <c r="A144" s="3">
        <v>2859</v>
      </c>
      <c r="B144">
        <v>33</v>
      </c>
      <c r="C144">
        <v>155</v>
      </c>
      <c r="D144" t="s">
        <v>86</v>
      </c>
      <c r="E144">
        <v>103</v>
      </c>
      <c r="F144">
        <v>0</v>
      </c>
    </row>
    <row r="145" spans="1:6" x14ac:dyDescent="0.2">
      <c r="A145" s="3">
        <v>2859</v>
      </c>
      <c r="B145">
        <v>33</v>
      </c>
      <c r="C145">
        <v>155</v>
      </c>
      <c r="D145" t="s">
        <v>86</v>
      </c>
      <c r="E145">
        <v>112</v>
      </c>
      <c r="F145">
        <v>0</v>
      </c>
    </row>
    <row r="146" spans="1:6" x14ac:dyDescent="0.2">
      <c r="A146" s="3">
        <v>2859</v>
      </c>
      <c r="B146">
        <v>33</v>
      </c>
      <c r="C146">
        <v>155</v>
      </c>
      <c r="D146" t="s">
        <v>86</v>
      </c>
      <c r="E146">
        <v>110</v>
      </c>
      <c r="F146">
        <v>0</v>
      </c>
    </row>
    <row r="147" spans="1:6" x14ac:dyDescent="0.2">
      <c r="A147" s="3">
        <v>2859</v>
      </c>
      <c r="B147">
        <v>33</v>
      </c>
      <c r="C147">
        <v>155</v>
      </c>
      <c r="D147" t="s">
        <v>86</v>
      </c>
      <c r="E147">
        <v>98</v>
      </c>
      <c r="F147">
        <v>0</v>
      </c>
    </row>
    <row r="148" spans="1:6" x14ac:dyDescent="0.2">
      <c r="A148" s="3">
        <v>2859</v>
      </c>
      <c r="B148">
        <v>33</v>
      </c>
      <c r="C148">
        <v>155</v>
      </c>
      <c r="D148" t="s">
        <v>86</v>
      </c>
      <c r="E148">
        <v>100</v>
      </c>
      <c r="F148">
        <v>0</v>
      </c>
    </row>
    <row r="149" spans="1:6" x14ac:dyDescent="0.2">
      <c r="A149" s="3">
        <v>2859</v>
      </c>
      <c r="B149">
        <v>33</v>
      </c>
      <c r="C149">
        <v>155</v>
      </c>
      <c r="D149" t="s">
        <v>86</v>
      </c>
      <c r="E149">
        <v>101</v>
      </c>
      <c r="F149">
        <v>0</v>
      </c>
    </row>
    <row r="150" spans="1:6" x14ac:dyDescent="0.2">
      <c r="A150" s="3">
        <v>2859</v>
      </c>
      <c r="B150">
        <v>33</v>
      </c>
      <c r="C150">
        <v>155</v>
      </c>
      <c r="D150" t="s">
        <v>86</v>
      </c>
      <c r="E150">
        <v>101</v>
      </c>
      <c r="F150">
        <v>0</v>
      </c>
    </row>
    <row r="151" spans="1:6" x14ac:dyDescent="0.2">
      <c r="A151" s="3">
        <v>2859</v>
      </c>
      <c r="B151">
        <v>33</v>
      </c>
      <c r="C151">
        <v>155</v>
      </c>
      <c r="D151" t="s">
        <v>86</v>
      </c>
      <c r="E151">
        <v>102</v>
      </c>
      <c r="F151">
        <v>0</v>
      </c>
    </row>
    <row r="152" spans="1:6" x14ac:dyDescent="0.2">
      <c r="A152" s="3">
        <v>2859</v>
      </c>
      <c r="B152">
        <v>33</v>
      </c>
      <c r="C152">
        <v>155</v>
      </c>
      <c r="D152" t="s">
        <v>86</v>
      </c>
      <c r="E152">
        <v>100</v>
      </c>
      <c r="F152">
        <v>0</v>
      </c>
    </row>
    <row r="153" spans="1:6" x14ac:dyDescent="0.2">
      <c r="A153" s="3">
        <v>2859</v>
      </c>
      <c r="B153">
        <v>33</v>
      </c>
      <c r="C153">
        <v>155</v>
      </c>
      <c r="D153" t="s">
        <v>86</v>
      </c>
      <c r="E153">
        <v>100</v>
      </c>
      <c r="F153">
        <v>0</v>
      </c>
    </row>
    <row r="154" spans="1:6" x14ac:dyDescent="0.2">
      <c r="A154" s="3">
        <v>2859</v>
      </c>
      <c r="B154">
        <v>33</v>
      </c>
      <c r="C154">
        <v>155</v>
      </c>
      <c r="D154" t="s">
        <v>86</v>
      </c>
      <c r="E154">
        <v>110</v>
      </c>
      <c r="F154">
        <v>0</v>
      </c>
    </row>
    <row r="155" spans="1:6" x14ac:dyDescent="0.2">
      <c r="A155" s="3">
        <v>2859</v>
      </c>
      <c r="B155">
        <v>33</v>
      </c>
      <c r="C155">
        <v>155</v>
      </c>
      <c r="D155" t="s">
        <v>86</v>
      </c>
      <c r="E155">
        <v>106</v>
      </c>
      <c r="F155">
        <v>0</v>
      </c>
    </row>
    <row r="156" spans="1:6" x14ac:dyDescent="0.2">
      <c r="A156" s="3">
        <v>2859</v>
      </c>
      <c r="B156">
        <v>33</v>
      </c>
      <c r="C156">
        <v>155</v>
      </c>
      <c r="D156" t="s">
        <v>86</v>
      </c>
      <c r="E156">
        <v>103</v>
      </c>
      <c r="F156">
        <v>0</v>
      </c>
    </row>
    <row r="157" spans="1:6" x14ac:dyDescent="0.2">
      <c r="A157" s="3">
        <v>2859</v>
      </c>
      <c r="B157">
        <v>33</v>
      </c>
      <c r="C157">
        <v>155</v>
      </c>
      <c r="D157" t="s">
        <v>86</v>
      </c>
      <c r="E157">
        <v>98</v>
      </c>
      <c r="F157">
        <v>0</v>
      </c>
    </row>
    <row r="158" spans="1:6" x14ac:dyDescent="0.2">
      <c r="A158" s="3">
        <v>2859</v>
      </c>
      <c r="B158">
        <v>33</v>
      </c>
      <c r="C158">
        <v>155</v>
      </c>
      <c r="D158" t="s">
        <v>86</v>
      </c>
      <c r="E158">
        <v>105</v>
      </c>
      <c r="F158">
        <v>0</v>
      </c>
    </row>
    <row r="159" spans="1:6" x14ac:dyDescent="0.2">
      <c r="A159" s="3">
        <v>2860</v>
      </c>
      <c r="B159">
        <v>39</v>
      </c>
      <c r="C159">
        <v>287</v>
      </c>
      <c r="D159" t="s">
        <v>86</v>
      </c>
      <c r="E159">
        <v>131</v>
      </c>
      <c r="F159">
        <v>0</v>
      </c>
    </row>
    <row r="160" spans="1:6" x14ac:dyDescent="0.2">
      <c r="A160" s="3">
        <v>2860</v>
      </c>
      <c r="B160">
        <v>39</v>
      </c>
      <c r="C160">
        <v>287</v>
      </c>
      <c r="D160" t="s">
        <v>86</v>
      </c>
      <c r="E160">
        <v>134</v>
      </c>
      <c r="F160">
        <v>0</v>
      </c>
    </row>
    <row r="161" spans="1:6" x14ac:dyDescent="0.2">
      <c r="A161" s="3">
        <v>2860</v>
      </c>
      <c r="B161">
        <v>39</v>
      </c>
      <c r="C161">
        <v>287</v>
      </c>
      <c r="D161" t="s">
        <v>86</v>
      </c>
      <c r="E161">
        <v>129</v>
      </c>
      <c r="F161">
        <v>0</v>
      </c>
    </row>
    <row r="162" spans="1:6" x14ac:dyDescent="0.2">
      <c r="A162" s="3">
        <v>2860</v>
      </c>
      <c r="B162">
        <v>39</v>
      </c>
      <c r="C162">
        <v>287</v>
      </c>
      <c r="D162" t="s">
        <v>86</v>
      </c>
      <c r="E162">
        <v>150</v>
      </c>
      <c r="F162">
        <v>0</v>
      </c>
    </row>
    <row r="163" spans="1:6" x14ac:dyDescent="0.2">
      <c r="A163" s="3">
        <v>2875</v>
      </c>
      <c r="B163">
        <v>44</v>
      </c>
      <c r="C163">
        <v>127</v>
      </c>
      <c r="D163" t="s">
        <v>86</v>
      </c>
      <c r="E163">
        <v>145</v>
      </c>
      <c r="F163">
        <v>0</v>
      </c>
    </row>
    <row r="164" spans="1:6" x14ac:dyDescent="0.2">
      <c r="A164" s="3">
        <v>2875</v>
      </c>
      <c r="B164">
        <v>45</v>
      </c>
      <c r="C164">
        <v>165</v>
      </c>
      <c r="D164" t="s">
        <v>86</v>
      </c>
      <c r="E164">
        <v>105</v>
      </c>
      <c r="F164">
        <v>0</v>
      </c>
    </row>
    <row r="165" spans="1:6" x14ac:dyDescent="0.2">
      <c r="A165" s="3">
        <v>2875</v>
      </c>
      <c r="B165">
        <v>45</v>
      </c>
      <c r="C165">
        <v>165</v>
      </c>
      <c r="D165" t="s">
        <v>86</v>
      </c>
      <c r="E165">
        <v>112</v>
      </c>
      <c r="F165">
        <v>0</v>
      </c>
    </row>
    <row r="166" spans="1:6" x14ac:dyDescent="0.2">
      <c r="A166" s="3">
        <v>2875</v>
      </c>
      <c r="B166">
        <v>45</v>
      </c>
      <c r="C166">
        <v>165</v>
      </c>
      <c r="D166" t="s">
        <v>86</v>
      </c>
      <c r="E166">
        <v>113</v>
      </c>
      <c r="F166">
        <v>0</v>
      </c>
    </row>
    <row r="167" spans="1:6" x14ac:dyDescent="0.2">
      <c r="A167" s="3">
        <v>2875</v>
      </c>
      <c r="B167">
        <v>45</v>
      </c>
      <c r="C167">
        <v>165</v>
      </c>
      <c r="D167" t="s">
        <v>86</v>
      </c>
      <c r="E167">
        <v>109</v>
      </c>
      <c r="F167">
        <v>0</v>
      </c>
    </row>
    <row r="168" spans="1:6" x14ac:dyDescent="0.2">
      <c r="A168" s="3">
        <v>2875</v>
      </c>
      <c r="B168">
        <v>45</v>
      </c>
      <c r="C168">
        <v>165</v>
      </c>
      <c r="D168" t="s">
        <v>86</v>
      </c>
      <c r="E168">
        <v>121</v>
      </c>
      <c r="F168">
        <v>0</v>
      </c>
    </row>
    <row r="169" spans="1:6" x14ac:dyDescent="0.2">
      <c r="A169" s="3">
        <v>2875</v>
      </c>
      <c r="B169">
        <v>45</v>
      </c>
      <c r="C169">
        <v>165</v>
      </c>
      <c r="D169" t="s">
        <v>86</v>
      </c>
      <c r="E169">
        <v>111</v>
      </c>
      <c r="F169">
        <v>0</v>
      </c>
    </row>
    <row r="170" spans="1:6" x14ac:dyDescent="0.2">
      <c r="A170" s="3">
        <v>2875</v>
      </c>
      <c r="B170">
        <v>45</v>
      </c>
      <c r="C170">
        <v>165</v>
      </c>
      <c r="D170" t="s">
        <v>86</v>
      </c>
      <c r="E170">
        <v>116</v>
      </c>
      <c r="F170">
        <v>0</v>
      </c>
    </row>
    <row r="171" spans="1:6" x14ac:dyDescent="0.2">
      <c r="A171" s="3">
        <v>2875</v>
      </c>
      <c r="B171">
        <v>45</v>
      </c>
      <c r="C171">
        <v>165</v>
      </c>
      <c r="D171" t="s">
        <v>86</v>
      </c>
      <c r="E171">
        <v>112</v>
      </c>
      <c r="F171">
        <v>0</v>
      </c>
    </row>
    <row r="172" spans="1:6" x14ac:dyDescent="0.2">
      <c r="A172" s="3">
        <v>2875</v>
      </c>
      <c r="B172">
        <v>45</v>
      </c>
      <c r="C172">
        <v>165</v>
      </c>
      <c r="D172" t="s">
        <v>86</v>
      </c>
      <c r="E172">
        <v>113</v>
      </c>
      <c r="F172">
        <v>0</v>
      </c>
    </row>
    <row r="173" spans="1:6" x14ac:dyDescent="0.2">
      <c r="A173" s="3">
        <v>2875</v>
      </c>
      <c r="B173">
        <v>45</v>
      </c>
      <c r="C173">
        <v>165</v>
      </c>
      <c r="D173" t="s">
        <v>86</v>
      </c>
      <c r="E173">
        <v>138</v>
      </c>
      <c r="F173">
        <v>0</v>
      </c>
    </row>
    <row r="174" spans="1:6" x14ac:dyDescent="0.2">
      <c r="A174" s="3">
        <v>2875</v>
      </c>
      <c r="B174">
        <v>45</v>
      </c>
      <c r="C174">
        <v>165</v>
      </c>
      <c r="D174" t="s">
        <v>86</v>
      </c>
      <c r="E174">
        <v>137</v>
      </c>
      <c r="F174">
        <v>0</v>
      </c>
    </row>
    <row r="175" spans="1:6" x14ac:dyDescent="0.2">
      <c r="A175" s="3">
        <v>2875</v>
      </c>
      <c r="B175">
        <v>45</v>
      </c>
      <c r="C175">
        <v>165</v>
      </c>
      <c r="D175" t="s">
        <v>86</v>
      </c>
      <c r="E175">
        <v>139</v>
      </c>
      <c r="F175">
        <v>0</v>
      </c>
    </row>
    <row r="176" spans="1:6" x14ac:dyDescent="0.2">
      <c r="A176" s="3">
        <v>2875</v>
      </c>
      <c r="B176">
        <v>45</v>
      </c>
      <c r="C176">
        <v>165</v>
      </c>
      <c r="D176" t="s">
        <v>86</v>
      </c>
      <c r="E176">
        <v>145</v>
      </c>
      <c r="F176">
        <v>0</v>
      </c>
    </row>
    <row r="177" spans="1:6" x14ac:dyDescent="0.2">
      <c r="A177" s="3">
        <v>2875</v>
      </c>
      <c r="B177">
        <v>45</v>
      </c>
      <c r="C177">
        <v>165</v>
      </c>
      <c r="D177" t="s">
        <v>86</v>
      </c>
      <c r="E177">
        <v>139</v>
      </c>
      <c r="F177">
        <v>0</v>
      </c>
    </row>
    <row r="178" spans="1:6" x14ac:dyDescent="0.2">
      <c r="A178" s="3">
        <v>2875</v>
      </c>
      <c r="B178">
        <v>45</v>
      </c>
      <c r="C178">
        <v>165</v>
      </c>
      <c r="D178" t="s">
        <v>86</v>
      </c>
      <c r="E178">
        <v>132</v>
      </c>
      <c r="F178">
        <v>0</v>
      </c>
    </row>
    <row r="179" spans="1:6" x14ac:dyDescent="0.2">
      <c r="A179" s="3">
        <v>2875</v>
      </c>
      <c r="B179">
        <v>46</v>
      </c>
      <c r="C179">
        <v>149</v>
      </c>
      <c r="D179" t="s">
        <v>86</v>
      </c>
      <c r="E179">
        <v>109</v>
      </c>
      <c r="F179">
        <v>0</v>
      </c>
    </row>
    <row r="180" spans="1:6" x14ac:dyDescent="0.2">
      <c r="A180" s="3">
        <v>2875</v>
      </c>
      <c r="B180">
        <v>46</v>
      </c>
      <c r="C180">
        <v>149</v>
      </c>
      <c r="D180" t="s">
        <v>86</v>
      </c>
      <c r="E180">
        <v>115</v>
      </c>
      <c r="F180">
        <v>0</v>
      </c>
    </row>
    <row r="181" spans="1:6" x14ac:dyDescent="0.2">
      <c r="A181" s="3">
        <v>2875</v>
      </c>
      <c r="B181">
        <v>47</v>
      </c>
      <c r="C181">
        <v>200</v>
      </c>
      <c r="D181" t="s">
        <v>86</v>
      </c>
      <c r="E181">
        <v>105</v>
      </c>
      <c r="F181">
        <v>0</v>
      </c>
    </row>
    <row r="182" spans="1:6" x14ac:dyDescent="0.2">
      <c r="A182" s="3">
        <v>2875</v>
      </c>
      <c r="B182">
        <v>47</v>
      </c>
      <c r="C182">
        <v>200</v>
      </c>
      <c r="D182" t="s">
        <v>86</v>
      </c>
      <c r="E182">
        <v>132</v>
      </c>
      <c r="F182">
        <v>0</v>
      </c>
    </row>
    <row r="183" spans="1:6" x14ac:dyDescent="0.2">
      <c r="A183" s="3">
        <v>2875</v>
      </c>
      <c r="B183">
        <v>47</v>
      </c>
      <c r="C183">
        <v>200</v>
      </c>
      <c r="D183" t="s">
        <v>86</v>
      </c>
      <c r="E183">
        <v>109</v>
      </c>
      <c r="F183">
        <v>0</v>
      </c>
    </row>
    <row r="184" spans="1:6" x14ac:dyDescent="0.2">
      <c r="A184" s="3">
        <v>2875</v>
      </c>
      <c r="B184">
        <v>47</v>
      </c>
      <c r="C184">
        <v>200</v>
      </c>
      <c r="D184" t="s">
        <v>86</v>
      </c>
      <c r="E184">
        <v>108</v>
      </c>
      <c r="F184">
        <v>0</v>
      </c>
    </row>
    <row r="185" spans="1:6" x14ac:dyDescent="0.2">
      <c r="A185" s="3">
        <v>2875</v>
      </c>
      <c r="B185">
        <v>47</v>
      </c>
      <c r="C185">
        <v>200</v>
      </c>
      <c r="D185" t="s">
        <v>86</v>
      </c>
      <c r="E185">
        <v>115</v>
      </c>
      <c r="F185">
        <v>0</v>
      </c>
    </row>
    <row r="186" spans="1:6" x14ac:dyDescent="0.2">
      <c r="A186" s="3">
        <v>2875</v>
      </c>
      <c r="B186">
        <v>47</v>
      </c>
      <c r="C186">
        <v>200</v>
      </c>
      <c r="D186" t="s">
        <v>86</v>
      </c>
      <c r="E186">
        <v>112</v>
      </c>
      <c r="F186">
        <v>0</v>
      </c>
    </row>
    <row r="187" spans="1:6" x14ac:dyDescent="0.2">
      <c r="A187" s="3">
        <v>2875</v>
      </c>
      <c r="B187">
        <v>47</v>
      </c>
      <c r="C187">
        <v>200</v>
      </c>
      <c r="D187" t="s">
        <v>86</v>
      </c>
      <c r="E187">
        <v>138</v>
      </c>
      <c r="F187">
        <v>0</v>
      </c>
    </row>
    <row r="188" spans="1:6" x14ac:dyDescent="0.2">
      <c r="A188" s="3">
        <v>2875</v>
      </c>
      <c r="B188">
        <v>47</v>
      </c>
      <c r="C188">
        <v>200</v>
      </c>
      <c r="D188" t="s">
        <v>86</v>
      </c>
      <c r="E188">
        <v>142</v>
      </c>
      <c r="F188">
        <v>0</v>
      </c>
    </row>
    <row r="189" spans="1:6" x14ac:dyDescent="0.2">
      <c r="A189" s="3">
        <v>2875</v>
      </c>
      <c r="B189">
        <v>47</v>
      </c>
      <c r="C189">
        <v>200</v>
      </c>
      <c r="D189" t="s">
        <v>86</v>
      </c>
      <c r="E189">
        <v>133</v>
      </c>
      <c r="F189">
        <v>0</v>
      </c>
    </row>
    <row r="190" spans="1:6" x14ac:dyDescent="0.2">
      <c r="A190" s="3">
        <v>2875</v>
      </c>
      <c r="B190">
        <v>47</v>
      </c>
      <c r="C190">
        <v>200</v>
      </c>
      <c r="D190" t="s">
        <v>86</v>
      </c>
      <c r="E190">
        <v>139</v>
      </c>
      <c r="F190">
        <v>0</v>
      </c>
    </row>
    <row r="191" spans="1:6" x14ac:dyDescent="0.2">
      <c r="A191" s="3">
        <v>2875</v>
      </c>
      <c r="B191">
        <v>47</v>
      </c>
      <c r="C191">
        <v>200</v>
      </c>
      <c r="D191" t="s">
        <v>86</v>
      </c>
      <c r="E191">
        <v>129</v>
      </c>
      <c r="F191">
        <v>0</v>
      </c>
    </row>
    <row r="192" spans="1:6" x14ac:dyDescent="0.2">
      <c r="A192" s="3">
        <v>2875</v>
      </c>
      <c r="B192">
        <v>48</v>
      </c>
      <c r="C192">
        <v>154</v>
      </c>
      <c r="D192" t="s">
        <v>86</v>
      </c>
      <c r="E192">
        <v>117</v>
      </c>
      <c r="F192">
        <v>0</v>
      </c>
    </row>
    <row r="193" spans="1:6" x14ac:dyDescent="0.2">
      <c r="A193" s="3">
        <v>2875</v>
      </c>
      <c r="B193">
        <v>48</v>
      </c>
      <c r="C193">
        <v>154</v>
      </c>
      <c r="D193" t="s">
        <v>86</v>
      </c>
      <c r="E193">
        <v>93</v>
      </c>
      <c r="F193">
        <v>0</v>
      </c>
    </row>
    <row r="194" spans="1:6" x14ac:dyDescent="0.2">
      <c r="A194" s="3">
        <v>2875</v>
      </c>
      <c r="B194">
        <v>48</v>
      </c>
      <c r="C194">
        <v>154</v>
      </c>
      <c r="D194" t="s">
        <v>86</v>
      </c>
      <c r="E194">
        <v>111</v>
      </c>
      <c r="F194">
        <v>0</v>
      </c>
    </row>
    <row r="195" spans="1:6" x14ac:dyDescent="0.2">
      <c r="A195" s="3">
        <v>2875</v>
      </c>
      <c r="B195">
        <v>48</v>
      </c>
      <c r="C195">
        <v>154</v>
      </c>
      <c r="D195" t="s">
        <v>86</v>
      </c>
      <c r="E195">
        <v>110</v>
      </c>
      <c r="F195">
        <v>0</v>
      </c>
    </row>
    <row r="196" spans="1:6" x14ac:dyDescent="0.2">
      <c r="A196" s="3">
        <v>2875</v>
      </c>
      <c r="B196">
        <v>48</v>
      </c>
      <c r="C196">
        <v>154</v>
      </c>
      <c r="D196" t="s">
        <v>86</v>
      </c>
      <c r="E196">
        <v>116</v>
      </c>
      <c r="F196">
        <v>0</v>
      </c>
    </row>
    <row r="197" spans="1:6" x14ac:dyDescent="0.2">
      <c r="A197" s="3">
        <v>2875</v>
      </c>
      <c r="B197">
        <v>48</v>
      </c>
      <c r="C197">
        <v>154</v>
      </c>
      <c r="D197" t="s">
        <v>86</v>
      </c>
      <c r="E197">
        <v>125</v>
      </c>
      <c r="F197">
        <v>0</v>
      </c>
    </row>
    <row r="198" spans="1:6" x14ac:dyDescent="0.2">
      <c r="A198" s="3">
        <v>2875</v>
      </c>
      <c r="B198">
        <v>48</v>
      </c>
      <c r="C198">
        <v>154</v>
      </c>
      <c r="D198" t="s">
        <v>86</v>
      </c>
      <c r="E198">
        <v>138</v>
      </c>
      <c r="F198">
        <v>0</v>
      </c>
    </row>
    <row r="199" spans="1:6" x14ac:dyDescent="0.2">
      <c r="A199" s="3">
        <v>2875</v>
      </c>
      <c r="B199">
        <v>49</v>
      </c>
      <c r="C199">
        <v>81</v>
      </c>
      <c r="D199" t="s">
        <v>86</v>
      </c>
      <c r="E199">
        <v>99</v>
      </c>
      <c r="F199">
        <v>0</v>
      </c>
    </row>
    <row r="200" spans="1:6" x14ac:dyDescent="0.2">
      <c r="A200" s="3">
        <v>2866</v>
      </c>
      <c r="B200">
        <v>50</v>
      </c>
      <c r="C200">
        <v>145</v>
      </c>
      <c r="D200" t="s">
        <v>86</v>
      </c>
      <c r="E200">
        <v>104</v>
      </c>
      <c r="F200">
        <v>7</v>
      </c>
    </row>
    <row r="201" spans="1:6" x14ac:dyDescent="0.2">
      <c r="A201" s="3">
        <v>2866</v>
      </c>
      <c r="B201">
        <v>50</v>
      </c>
      <c r="C201">
        <v>145</v>
      </c>
      <c r="D201" t="s">
        <v>86</v>
      </c>
      <c r="E201">
        <v>115</v>
      </c>
      <c r="F201">
        <v>9</v>
      </c>
    </row>
    <row r="202" spans="1:6" x14ac:dyDescent="0.2">
      <c r="A202" s="3">
        <v>2866</v>
      </c>
      <c r="B202">
        <v>50</v>
      </c>
      <c r="C202">
        <v>145</v>
      </c>
      <c r="D202" t="s">
        <v>86</v>
      </c>
      <c r="E202">
        <v>111</v>
      </c>
      <c r="F202">
        <v>7</v>
      </c>
    </row>
    <row r="203" spans="1:6" x14ac:dyDescent="0.2">
      <c r="A203" s="3">
        <v>2866</v>
      </c>
      <c r="B203">
        <v>50</v>
      </c>
      <c r="C203">
        <v>145</v>
      </c>
      <c r="D203" t="s">
        <v>86</v>
      </c>
      <c r="E203">
        <v>123</v>
      </c>
      <c r="F203">
        <v>11</v>
      </c>
    </row>
    <row r="204" spans="1:6" x14ac:dyDescent="0.2">
      <c r="A204" s="3">
        <v>2866</v>
      </c>
      <c r="B204">
        <v>50</v>
      </c>
      <c r="C204">
        <v>145</v>
      </c>
      <c r="D204" t="s">
        <v>86</v>
      </c>
      <c r="E204">
        <v>110</v>
      </c>
      <c r="F204">
        <v>8</v>
      </c>
    </row>
    <row r="205" spans="1:6" x14ac:dyDescent="0.2">
      <c r="A205" s="3">
        <v>2866</v>
      </c>
      <c r="B205">
        <v>50</v>
      </c>
      <c r="C205">
        <v>145</v>
      </c>
      <c r="D205" t="s">
        <v>86</v>
      </c>
      <c r="E205">
        <v>114</v>
      </c>
      <c r="F205">
        <v>8</v>
      </c>
    </row>
    <row r="206" spans="1:6" x14ac:dyDescent="0.2">
      <c r="A206" s="3">
        <v>2866</v>
      </c>
      <c r="B206">
        <v>50</v>
      </c>
      <c r="C206">
        <v>145</v>
      </c>
      <c r="D206" t="s">
        <v>86</v>
      </c>
      <c r="E206">
        <v>125</v>
      </c>
      <c r="F206">
        <v>11</v>
      </c>
    </row>
    <row r="207" spans="1:6" x14ac:dyDescent="0.2">
      <c r="A207" s="3">
        <v>2866</v>
      </c>
      <c r="B207">
        <v>50</v>
      </c>
      <c r="C207">
        <v>145</v>
      </c>
      <c r="D207" t="s">
        <v>86</v>
      </c>
      <c r="E207">
        <v>110</v>
      </c>
      <c r="F207">
        <v>6</v>
      </c>
    </row>
    <row r="208" spans="1:6" x14ac:dyDescent="0.2">
      <c r="A208" s="3">
        <v>2866</v>
      </c>
      <c r="B208">
        <v>50</v>
      </c>
      <c r="C208">
        <v>145</v>
      </c>
      <c r="D208" t="s">
        <v>86</v>
      </c>
      <c r="E208">
        <v>115</v>
      </c>
      <c r="F208">
        <v>7</v>
      </c>
    </row>
    <row r="209" spans="1:6" x14ac:dyDescent="0.2">
      <c r="A209" s="3">
        <v>2866</v>
      </c>
      <c r="B209">
        <v>51</v>
      </c>
      <c r="C209">
        <v>175</v>
      </c>
      <c r="D209" t="s">
        <v>86</v>
      </c>
      <c r="E209">
        <v>140</v>
      </c>
      <c r="F209">
        <v>16</v>
      </c>
    </row>
    <row r="210" spans="1:6" x14ac:dyDescent="0.2">
      <c r="A210" s="3">
        <v>2866</v>
      </c>
      <c r="B210">
        <v>51</v>
      </c>
      <c r="C210">
        <v>175</v>
      </c>
      <c r="D210" t="s">
        <v>86</v>
      </c>
      <c r="E210">
        <v>110</v>
      </c>
      <c r="F210">
        <v>8</v>
      </c>
    </row>
    <row r="211" spans="1:6" x14ac:dyDescent="0.2">
      <c r="A211" s="3">
        <v>2866</v>
      </c>
      <c r="B211">
        <v>51</v>
      </c>
      <c r="C211">
        <v>175</v>
      </c>
      <c r="D211" t="s">
        <v>86</v>
      </c>
      <c r="E211">
        <v>100</v>
      </c>
      <c r="F211">
        <v>7</v>
      </c>
    </row>
    <row r="212" spans="1:6" x14ac:dyDescent="0.2">
      <c r="A212" s="3">
        <v>2866</v>
      </c>
      <c r="B212">
        <v>51</v>
      </c>
      <c r="C212">
        <v>175</v>
      </c>
      <c r="D212" t="s">
        <v>86</v>
      </c>
      <c r="E212">
        <v>102</v>
      </c>
      <c r="F212">
        <v>6</v>
      </c>
    </row>
    <row r="213" spans="1:6" x14ac:dyDescent="0.2">
      <c r="A213" s="3">
        <v>2866</v>
      </c>
      <c r="B213">
        <v>52</v>
      </c>
      <c r="C213">
        <v>233</v>
      </c>
      <c r="D213" t="s">
        <v>86</v>
      </c>
      <c r="E213">
        <v>161</v>
      </c>
      <c r="F213">
        <v>30</v>
      </c>
    </row>
    <row r="214" spans="1:6" x14ac:dyDescent="0.2">
      <c r="A214" s="3">
        <v>2866</v>
      </c>
      <c r="B214">
        <v>52</v>
      </c>
      <c r="C214">
        <v>233</v>
      </c>
      <c r="D214" t="s">
        <v>86</v>
      </c>
      <c r="E214">
        <v>159</v>
      </c>
      <c r="F214">
        <v>29</v>
      </c>
    </row>
    <row r="215" spans="1:6" x14ac:dyDescent="0.2">
      <c r="A215" s="3">
        <v>2866</v>
      </c>
      <c r="B215">
        <v>52</v>
      </c>
      <c r="C215">
        <v>233</v>
      </c>
      <c r="D215" t="s">
        <v>86</v>
      </c>
      <c r="E215">
        <v>134</v>
      </c>
      <c r="F215">
        <v>17</v>
      </c>
    </row>
    <row r="216" spans="1:6" x14ac:dyDescent="0.2">
      <c r="A216" s="3">
        <v>2866</v>
      </c>
      <c r="B216">
        <v>52</v>
      </c>
      <c r="C216">
        <v>233</v>
      </c>
      <c r="D216" t="s">
        <v>86</v>
      </c>
      <c r="E216">
        <v>146</v>
      </c>
      <c r="F216">
        <v>22</v>
      </c>
    </row>
    <row r="217" spans="1:6" x14ac:dyDescent="0.2">
      <c r="A217" s="3">
        <v>2866</v>
      </c>
      <c r="B217">
        <v>52</v>
      </c>
      <c r="C217">
        <v>233</v>
      </c>
      <c r="D217" t="s">
        <v>86</v>
      </c>
      <c r="E217">
        <v>170</v>
      </c>
      <c r="F217">
        <v>32</v>
      </c>
    </row>
    <row r="218" spans="1:6" x14ac:dyDescent="0.2">
      <c r="A218" s="3">
        <v>2866</v>
      </c>
      <c r="B218">
        <v>52</v>
      </c>
      <c r="C218">
        <v>233</v>
      </c>
      <c r="D218" t="s">
        <v>86</v>
      </c>
      <c r="E218">
        <v>125</v>
      </c>
      <c r="F218">
        <v>15</v>
      </c>
    </row>
    <row r="219" spans="1:6" x14ac:dyDescent="0.2">
      <c r="A219" s="3">
        <v>2866</v>
      </c>
      <c r="B219">
        <v>52</v>
      </c>
      <c r="C219">
        <v>233</v>
      </c>
      <c r="D219" t="s">
        <v>86</v>
      </c>
      <c r="E219">
        <v>127</v>
      </c>
      <c r="F219">
        <v>14</v>
      </c>
    </row>
    <row r="220" spans="1:6" x14ac:dyDescent="0.2">
      <c r="A220" s="3">
        <v>2866</v>
      </c>
      <c r="B220">
        <v>52</v>
      </c>
      <c r="C220">
        <v>233</v>
      </c>
      <c r="D220" t="s">
        <v>86</v>
      </c>
      <c r="E220">
        <v>143</v>
      </c>
      <c r="F220">
        <v>20</v>
      </c>
    </row>
    <row r="221" spans="1:6" x14ac:dyDescent="0.2">
      <c r="A221" s="3">
        <v>2866</v>
      </c>
      <c r="B221">
        <v>52</v>
      </c>
      <c r="C221">
        <v>233</v>
      </c>
      <c r="D221" t="s">
        <v>86</v>
      </c>
      <c r="E221">
        <v>140</v>
      </c>
      <c r="F221">
        <v>17</v>
      </c>
    </row>
    <row r="222" spans="1:6" x14ac:dyDescent="0.2">
      <c r="A222" s="3">
        <v>2867</v>
      </c>
      <c r="B222">
        <v>53</v>
      </c>
      <c r="C222">
        <v>114</v>
      </c>
      <c r="D222" t="s">
        <v>86</v>
      </c>
      <c r="E222">
        <v>135</v>
      </c>
      <c r="F222">
        <v>16</v>
      </c>
    </row>
    <row r="223" spans="1:6" x14ac:dyDescent="0.2">
      <c r="A223" s="3">
        <v>2867</v>
      </c>
      <c r="B223">
        <v>53</v>
      </c>
      <c r="C223">
        <v>114</v>
      </c>
      <c r="D223" t="s">
        <v>86</v>
      </c>
      <c r="E223">
        <v>139</v>
      </c>
      <c r="F223">
        <v>21</v>
      </c>
    </row>
    <row r="224" spans="1:6" x14ac:dyDescent="0.2">
      <c r="A224" s="3">
        <v>2867</v>
      </c>
      <c r="B224">
        <v>53</v>
      </c>
      <c r="C224">
        <v>114</v>
      </c>
      <c r="D224" t="s">
        <v>86</v>
      </c>
      <c r="E224">
        <v>150</v>
      </c>
      <c r="F224">
        <v>24</v>
      </c>
    </row>
    <row r="225" spans="1:6" x14ac:dyDescent="0.2">
      <c r="A225" s="3">
        <v>2867</v>
      </c>
      <c r="B225">
        <v>53</v>
      </c>
      <c r="C225">
        <v>114</v>
      </c>
      <c r="D225" t="s">
        <v>86</v>
      </c>
      <c r="E225">
        <v>129</v>
      </c>
      <c r="F225">
        <v>14</v>
      </c>
    </row>
    <row r="226" spans="1:6" x14ac:dyDescent="0.2">
      <c r="A226" s="3">
        <v>2867</v>
      </c>
      <c r="B226">
        <v>53</v>
      </c>
      <c r="C226">
        <v>114</v>
      </c>
      <c r="D226" t="s">
        <v>86</v>
      </c>
      <c r="E226">
        <v>100</v>
      </c>
      <c r="F226">
        <v>5</v>
      </c>
    </row>
    <row r="227" spans="1:6" x14ac:dyDescent="0.2">
      <c r="A227" s="3">
        <v>2867</v>
      </c>
      <c r="B227">
        <v>53</v>
      </c>
      <c r="C227">
        <v>114</v>
      </c>
      <c r="D227" t="s">
        <v>86</v>
      </c>
      <c r="E227">
        <v>118</v>
      </c>
      <c r="F227">
        <v>10</v>
      </c>
    </row>
    <row r="228" spans="1:6" x14ac:dyDescent="0.2">
      <c r="A228" s="3">
        <v>2867</v>
      </c>
      <c r="B228">
        <v>53</v>
      </c>
      <c r="C228">
        <v>114</v>
      </c>
      <c r="D228" t="s">
        <v>86</v>
      </c>
      <c r="E228">
        <v>120</v>
      </c>
      <c r="F228">
        <v>11</v>
      </c>
    </row>
    <row r="229" spans="1:6" x14ac:dyDescent="0.2">
      <c r="A229" s="3">
        <v>2867</v>
      </c>
      <c r="B229">
        <v>53</v>
      </c>
      <c r="C229">
        <v>114</v>
      </c>
      <c r="D229" t="s">
        <v>86</v>
      </c>
      <c r="E229">
        <v>101</v>
      </c>
      <c r="F229">
        <v>7</v>
      </c>
    </row>
    <row r="230" spans="1:6" x14ac:dyDescent="0.2">
      <c r="A230" s="3">
        <v>2867</v>
      </c>
      <c r="B230">
        <v>53</v>
      </c>
      <c r="C230">
        <v>114</v>
      </c>
      <c r="D230" t="s">
        <v>86</v>
      </c>
      <c r="E230">
        <v>112</v>
      </c>
      <c r="F230">
        <v>9</v>
      </c>
    </row>
    <row r="231" spans="1:6" x14ac:dyDescent="0.2">
      <c r="A231" s="3">
        <v>2867</v>
      </c>
      <c r="B231">
        <v>53</v>
      </c>
      <c r="C231">
        <v>114</v>
      </c>
      <c r="D231" t="s">
        <v>86</v>
      </c>
      <c r="E231">
        <v>108</v>
      </c>
      <c r="F231">
        <v>8</v>
      </c>
    </row>
    <row r="232" spans="1:6" x14ac:dyDescent="0.2">
      <c r="A232" s="3">
        <v>2867</v>
      </c>
      <c r="B232">
        <v>54</v>
      </c>
      <c r="C232">
        <v>133</v>
      </c>
      <c r="D232" t="s">
        <v>86</v>
      </c>
      <c r="E232">
        <v>134</v>
      </c>
      <c r="F232">
        <v>18</v>
      </c>
    </row>
    <row r="233" spans="1:6" x14ac:dyDescent="0.2">
      <c r="A233" s="3">
        <v>2867</v>
      </c>
      <c r="B233">
        <v>54</v>
      </c>
      <c r="C233">
        <v>133</v>
      </c>
      <c r="D233" t="s">
        <v>86</v>
      </c>
      <c r="E233">
        <v>124</v>
      </c>
      <c r="F233">
        <v>13</v>
      </c>
    </row>
    <row r="234" spans="1:6" x14ac:dyDescent="0.2">
      <c r="A234" s="3">
        <v>2867</v>
      </c>
      <c r="B234">
        <v>54</v>
      </c>
      <c r="C234">
        <v>133</v>
      </c>
      <c r="D234" t="s">
        <v>86</v>
      </c>
      <c r="E234">
        <v>144</v>
      </c>
      <c r="F234">
        <v>18</v>
      </c>
    </row>
    <row r="235" spans="1:6" x14ac:dyDescent="0.2">
      <c r="A235" s="3">
        <v>2867</v>
      </c>
      <c r="B235">
        <v>54</v>
      </c>
      <c r="C235">
        <v>133</v>
      </c>
      <c r="D235" t="s">
        <v>86</v>
      </c>
      <c r="E235">
        <v>105</v>
      </c>
      <c r="F235">
        <v>8</v>
      </c>
    </row>
    <row r="236" spans="1:6" x14ac:dyDescent="0.2">
      <c r="A236" s="3">
        <v>2867</v>
      </c>
      <c r="B236">
        <v>54</v>
      </c>
      <c r="C236">
        <v>133</v>
      </c>
      <c r="D236" t="s">
        <v>86</v>
      </c>
      <c r="E236">
        <v>111</v>
      </c>
      <c r="F236">
        <v>7</v>
      </c>
    </row>
    <row r="237" spans="1:6" x14ac:dyDescent="0.2">
      <c r="A237" s="3">
        <v>2867</v>
      </c>
      <c r="B237">
        <v>54</v>
      </c>
      <c r="C237">
        <v>133</v>
      </c>
      <c r="D237" t="s">
        <v>86</v>
      </c>
      <c r="E237">
        <v>97</v>
      </c>
      <c r="F237">
        <v>6</v>
      </c>
    </row>
    <row r="238" spans="1:6" x14ac:dyDescent="0.2">
      <c r="A238" s="3">
        <v>2867</v>
      </c>
      <c r="B238">
        <v>54</v>
      </c>
      <c r="C238">
        <v>133</v>
      </c>
      <c r="D238" t="s">
        <v>86</v>
      </c>
      <c r="E238">
        <v>112</v>
      </c>
      <c r="F238">
        <v>9</v>
      </c>
    </row>
    <row r="239" spans="1:6" x14ac:dyDescent="0.2">
      <c r="A239" s="3">
        <v>2867</v>
      </c>
      <c r="B239">
        <v>54</v>
      </c>
      <c r="C239">
        <v>133</v>
      </c>
      <c r="D239" t="s">
        <v>86</v>
      </c>
      <c r="E239">
        <v>95</v>
      </c>
      <c r="F239">
        <v>6</v>
      </c>
    </row>
    <row r="240" spans="1:6" x14ac:dyDescent="0.2">
      <c r="A240" s="3">
        <v>2867</v>
      </c>
      <c r="B240">
        <v>54</v>
      </c>
      <c r="C240">
        <v>133</v>
      </c>
      <c r="D240" t="s">
        <v>86</v>
      </c>
      <c r="E240">
        <v>103</v>
      </c>
      <c r="F240">
        <v>7</v>
      </c>
    </row>
    <row r="241" spans="1:22" x14ac:dyDescent="0.2">
      <c r="A241" s="3">
        <v>2867</v>
      </c>
      <c r="B241">
        <v>54</v>
      </c>
      <c r="C241">
        <v>133</v>
      </c>
      <c r="D241" t="s">
        <v>86</v>
      </c>
      <c r="E241">
        <v>119</v>
      </c>
      <c r="F241">
        <v>9</v>
      </c>
    </row>
    <row r="242" spans="1:22" x14ac:dyDescent="0.2">
      <c r="A242" s="3">
        <v>2867</v>
      </c>
      <c r="B242">
        <v>54</v>
      </c>
      <c r="C242">
        <v>133</v>
      </c>
      <c r="D242" t="s">
        <v>86</v>
      </c>
      <c r="E242">
        <v>116</v>
      </c>
      <c r="F242">
        <v>10</v>
      </c>
    </row>
    <row r="243" spans="1:22" x14ac:dyDescent="0.2">
      <c r="A243" s="3">
        <v>2867</v>
      </c>
      <c r="B243">
        <v>54</v>
      </c>
      <c r="C243">
        <v>133</v>
      </c>
      <c r="D243" t="s">
        <v>86</v>
      </c>
      <c r="E243">
        <v>120</v>
      </c>
      <c r="F243">
        <v>12</v>
      </c>
    </row>
    <row r="244" spans="1:22" x14ac:dyDescent="0.2">
      <c r="A244" s="3">
        <v>2867</v>
      </c>
      <c r="B244">
        <v>54</v>
      </c>
      <c r="C244">
        <v>133</v>
      </c>
      <c r="D244" t="s">
        <v>86</v>
      </c>
      <c r="E244">
        <v>104</v>
      </c>
      <c r="F244">
        <v>6</v>
      </c>
    </row>
    <row r="245" spans="1:22" x14ac:dyDescent="0.2">
      <c r="A245" s="3">
        <v>2867</v>
      </c>
      <c r="B245">
        <v>54</v>
      </c>
      <c r="C245">
        <v>133</v>
      </c>
      <c r="D245" t="s">
        <v>86</v>
      </c>
      <c r="E245">
        <v>105</v>
      </c>
      <c r="F245">
        <v>7</v>
      </c>
    </row>
    <row r="246" spans="1:22" x14ac:dyDescent="0.2">
      <c r="A246" s="3">
        <v>2867</v>
      </c>
      <c r="B246">
        <v>54</v>
      </c>
      <c r="C246">
        <v>133</v>
      </c>
      <c r="D246" t="s">
        <v>86</v>
      </c>
      <c r="E246">
        <v>105</v>
      </c>
      <c r="F246">
        <v>8</v>
      </c>
    </row>
    <row r="247" spans="1:22" x14ac:dyDescent="0.2">
      <c r="A247" s="3">
        <v>2867</v>
      </c>
      <c r="B247">
        <v>54</v>
      </c>
      <c r="C247">
        <v>133</v>
      </c>
      <c r="D247" t="s">
        <v>86</v>
      </c>
      <c r="E247">
        <v>111</v>
      </c>
      <c r="F247">
        <v>8</v>
      </c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</row>
    <row r="248" spans="1:22" x14ac:dyDescent="0.2">
      <c r="A248" s="3">
        <v>2867</v>
      </c>
      <c r="B248">
        <v>54</v>
      </c>
      <c r="C248">
        <v>133</v>
      </c>
      <c r="D248" t="s">
        <v>86</v>
      </c>
      <c r="E248">
        <v>103</v>
      </c>
      <c r="F248">
        <v>7</v>
      </c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</row>
    <row r="249" spans="1:22" x14ac:dyDescent="0.2">
      <c r="A249" s="3">
        <v>2867</v>
      </c>
      <c r="B249">
        <v>54</v>
      </c>
      <c r="C249">
        <v>133</v>
      </c>
      <c r="D249" t="s">
        <v>86</v>
      </c>
      <c r="E249">
        <v>111</v>
      </c>
      <c r="F249">
        <v>8</v>
      </c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</row>
    <row r="250" spans="1:22" x14ac:dyDescent="0.2">
      <c r="A250" s="3">
        <v>2867</v>
      </c>
      <c r="B250">
        <v>55</v>
      </c>
      <c r="C250">
        <v>143</v>
      </c>
      <c r="D250" t="s">
        <v>86</v>
      </c>
      <c r="E250">
        <v>126</v>
      </c>
      <c r="F250">
        <v>12</v>
      </c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</row>
    <row r="251" spans="1:22" x14ac:dyDescent="0.2">
      <c r="A251" s="3">
        <v>2867</v>
      </c>
      <c r="B251">
        <v>55</v>
      </c>
      <c r="C251">
        <v>143</v>
      </c>
      <c r="D251" t="s">
        <v>86</v>
      </c>
      <c r="E251">
        <v>144</v>
      </c>
      <c r="F251">
        <v>20</v>
      </c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</row>
    <row r="252" spans="1:22" x14ac:dyDescent="0.2">
      <c r="A252" s="3">
        <v>2867</v>
      </c>
      <c r="B252">
        <v>55</v>
      </c>
      <c r="C252">
        <v>143</v>
      </c>
      <c r="D252" t="s">
        <v>86</v>
      </c>
      <c r="E252">
        <v>151</v>
      </c>
      <c r="F252">
        <v>23</v>
      </c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</row>
    <row r="253" spans="1:22" x14ac:dyDescent="0.2">
      <c r="A253" s="3">
        <v>2867</v>
      </c>
      <c r="B253">
        <v>55</v>
      </c>
      <c r="C253">
        <v>143</v>
      </c>
      <c r="D253" t="s">
        <v>86</v>
      </c>
      <c r="E253">
        <v>100</v>
      </c>
      <c r="F253">
        <v>6</v>
      </c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</row>
    <row r="254" spans="1:22" x14ac:dyDescent="0.2">
      <c r="A254" s="3">
        <v>2867</v>
      </c>
      <c r="B254">
        <v>55</v>
      </c>
      <c r="C254">
        <v>143</v>
      </c>
      <c r="D254" t="s">
        <v>86</v>
      </c>
      <c r="E254">
        <v>115</v>
      </c>
      <c r="F254">
        <v>10</v>
      </c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</row>
    <row r="255" spans="1:22" x14ac:dyDescent="0.2">
      <c r="A255" s="3">
        <v>2867</v>
      </c>
      <c r="B255">
        <v>55</v>
      </c>
      <c r="C255">
        <v>143</v>
      </c>
      <c r="D255" t="s">
        <v>86</v>
      </c>
      <c r="E255">
        <v>104</v>
      </c>
      <c r="F255">
        <v>6</v>
      </c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</row>
    <row r="256" spans="1:22" x14ac:dyDescent="0.2">
      <c r="A256" s="3">
        <v>2867</v>
      </c>
      <c r="B256">
        <v>55</v>
      </c>
      <c r="C256">
        <v>143</v>
      </c>
      <c r="D256" t="s">
        <v>86</v>
      </c>
      <c r="E256">
        <v>112</v>
      </c>
      <c r="F256">
        <v>8</v>
      </c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</row>
    <row r="257" spans="1:22" x14ac:dyDescent="0.2">
      <c r="A257" s="3">
        <v>2867</v>
      </c>
      <c r="B257">
        <v>55</v>
      </c>
      <c r="C257">
        <v>143</v>
      </c>
      <c r="D257" t="s">
        <v>86</v>
      </c>
      <c r="E257">
        <v>105</v>
      </c>
      <c r="F257">
        <v>7</v>
      </c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</row>
    <row r="258" spans="1:22" x14ac:dyDescent="0.2">
      <c r="A258" s="3">
        <v>2867</v>
      </c>
      <c r="B258">
        <v>55</v>
      </c>
      <c r="C258">
        <v>143</v>
      </c>
      <c r="D258" t="s">
        <v>86</v>
      </c>
      <c r="E258">
        <v>111</v>
      </c>
      <c r="F258">
        <v>8</v>
      </c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</row>
    <row r="259" spans="1:22" x14ac:dyDescent="0.2">
      <c r="A259" s="3">
        <v>2867</v>
      </c>
      <c r="B259">
        <v>55</v>
      </c>
      <c r="C259">
        <v>143</v>
      </c>
      <c r="D259" t="s">
        <v>86</v>
      </c>
      <c r="E259">
        <v>97</v>
      </c>
      <c r="F259">
        <v>6</v>
      </c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</row>
    <row r="260" spans="1:22" x14ac:dyDescent="0.2">
      <c r="A260" s="3">
        <v>2867</v>
      </c>
      <c r="B260">
        <v>56</v>
      </c>
      <c r="C260">
        <v>78</v>
      </c>
      <c r="D260" t="s">
        <v>86</v>
      </c>
      <c r="E260">
        <v>98</v>
      </c>
      <c r="F260">
        <v>5</v>
      </c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</row>
    <row r="261" spans="1:22" x14ac:dyDescent="0.2">
      <c r="A261" s="3">
        <v>2867</v>
      </c>
      <c r="B261">
        <v>56</v>
      </c>
      <c r="C261">
        <v>78</v>
      </c>
      <c r="D261" t="s">
        <v>86</v>
      </c>
      <c r="E261">
        <v>116</v>
      </c>
      <c r="F261">
        <v>9</v>
      </c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</row>
    <row r="262" spans="1:22" x14ac:dyDescent="0.2">
      <c r="A262" s="3">
        <v>2867</v>
      </c>
      <c r="B262">
        <v>56</v>
      </c>
      <c r="C262">
        <v>78</v>
      </c>
      <c r="D262" t="s">
        <v>86</v>
      </c>
      <c r="E262">
        <v>120</v>
      </c>
      <c r="F262">
        <v>10</v>
      </c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</row>
    <row r="263" spans="1:22" x14ac:dyDescent="0.2">
      <c r="A263" s="3">
        <v>2867</v>
      </c>
      <c r="B263">
        <v>56</v>
      </c>
      <c r="C263">
        <v>78</v>
      </c>
      <c r="D263" t="s">
        <v>86</v>
      </c>
      <c r="E263">
        <v>114</v>
      </c>
      <c r="F263">
        <v>9</v>
      </c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</row>
    <row r="264" spans="1:22" x14ac:dyDescent="0.2">
      <c r="A264" s="3">
        <v>2867</v>
      </c>
      <c r="B264">
        <v>56</v>
      </c>
      <c r="C264">
        <v>78</v>
      </c>
      <c r="D264" t="s">
        <v>86</v>
      </c>
      <c r="E264">
        <v>146</v>
      </c>
      <c r="F264">
        <v>22</v>
      </c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</row>
    <row r="265" spans="1:22" x14ac:dyDescent="0.2">
      <c r="A265" s="3">
        <v>2867</v>
      </c>
      <c r="B265">
        <v>56</v>
      </c>
      <c r="C265">
        <v>78</v>
      </c>
      <c r="D265" t="s">
        <v>86</v>
      </c>
      <c r="E265">
        <v>142</v>
      </c>
      <c r="F265">
        <v>20</v>
      </c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</row>
    <row r="266" spans="1:22" x14ac:dyDescent="0.2">
      <c r="A266" s="3">
        <v>2867</v>
      </c>
      <c r="B266">
        <v>56</v>
      </c>
      <c r="C266">
        <v>78</v>
      </c>
      <c r="D266" t="s">
        <v>86</v>
      </c>
      <c r="E266">
        <v>143</v>
      </c>
      <c r="F266">
        <v>20</v>
      </c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</row>
    <row r="267" spans="1:22" x14ac:dyDescent="0.2">
      <c r="A267" s="3">
        <v>2867</v>
      </c>
      <c r="B267">
        <v>56</v>
      </c>
      <c r="C267">
        <v>78</v>
      </c>
      <c r="D267" t="s">
        <v>86</v>
      </c>
      <c r="E267">
        <v>131</v>
      </c>
      <c r="F267">
        <v>17</v>
      </c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</row>
    <row r="268" spans="1:22" x14ac:dyDescent="0.2">
      <c r="A268" s="3">
        <v>2868</v>
      </c>
      <c r="B268">
        <v>57</v>
      </c>
      <c r="C268">
        <v>77</v>
      </c>
      <c r="D268" t="s">
        <v>86</v>
      </c>
      <c r="E268">
        <v>140</v>
      </c>
      <c r="F268">
        <v>18</v>
      </c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</row>
    <row r="269" spans="1:22" x14ac:dyDescent="0.2">
      <c r="A269" s="3">
        <v>2868</v>
      </c>
      <c r="B269">
        <v>57</v>
      </c>
      <c r="C269">
        <v>77</v>
      </c>
      <c r="D269" t="s">
        <v>86</v>
      </c>
      <c r="E269">
        <v>131</v>
      </c>
      <c r="F269">
        <v>15</v>
      </c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</row>
    <row r="270" spans="1:22" x14ac:dyDescent="0.2">
      <c r="A270" s="3">
        <v>2868</v>
      </c>
      <c r="B270">
        <v>58</v>
      </c>
      <c r="C270">
        <v>80</v>
      </c>
      <c r="D270" t="s">
        <v>86</v>
      </c>
      <c r="E270">
        <v>127</v>
      </c>
      <c r="F270">
        <v>13</v>
      </c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</row>
    <row r="271" spans="1:22" x14ac:dyDescent="0.2">
      <c r="A271" s="3">
        <v>2868</v>
      </c>
      <c r="B271">
        <v>58</v>
      </c>
      <c r="C271">
        <v>80</v>
      </c>
      <c r="D271" t="s">
        <v>86</v>
      </c>
      <c r="E271">
        <v>145</v>
      </c>
      <c r="F271">
        <v>20</v>
      </c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</row>
    <row r="272" spans="1:22" x14ac:dyDescent="0.2">
      <c r="A272" s="3">
        <v>2868</v>
      </c>
      <c r="B272">
        <v>58</v>
      </c>
      <c r="C272">
        <v>80</v>
      </c>
      <c r="D272" t="s">
        <v>86</v>
      </c>
      <c r="E272">
        <v>150</v>
      </c>
      <c r="F272">
        <v>18</v>
      </c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</row>
    <row r="273" spans="1:22" x14ac:dyDescent="0.2">
      <c r="A273" s="3">
        <v>2868</v>
      </c>
      <c r="B273">
        <v>58</v>
      </c>
      <c r="C273">
        <v>80</v>
      </c>
      <c r="D273" t="s">
        <v>86</v>
      </c>
      <c r="E273">
        <v>114</v>
      </c>
      <c r="F273">
        <v>9</v>
      </c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</row>
    <row r="274" spans="1:22" x14ac:dyDescent="0.2">
      <c r="A274" s="3">
        <v>2868</v>
      </c>
      <c r="B274">
        <v>58</v>
      </c>
      <c r="C274">
        <v>80</v>
      </c>
      <c r="D274" t="s">
        <v>86</v>
      </c>
      <c r="E274">
        <v>110</v>
      </c>
      <c r="F274">
        <v>8</v>
      </c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</row>
    <row r="275" spans="1:22" x14ac:dyDescent="0.2">
      <c r="A275" s="3">
        <v>2869</v>
      </c>
      <c r="B275">
        <v>60</v>
      </c>
      <c r="C275">
        <v>115</v>
      </c>
      <c r="D275" t="s">
        <v>86</v>
      </c>
      <c r="E275">
        <v>100</v>
      </c>
      <c r="F275">
        <v>7</v>
      </c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</row>
    <row r="276" spans="1:22" x14ac:dyDescent="0.2">
      <c r="A276" s="3">
        <v>2869</v>
      </c>
      <c r="B276">
        <v>60</v>
      </c>
      <c r="C276">
        <v>115</v>
      </c>
      <c r="D276" t="s">
        <v>86</v>
      </c>
      <c r="E276">
        <v>118</v>
      </c>
      <c r="F276">
        <v>12</v>
      </c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</row>
    <row r="277" spans="1:22" x14ac:dyDescent="0.2">
      <c r="A277" s="3">
        <v>2869</v>
      </c>
      <c r="B277">
        <v>60</v>
      </c>
      <c r="C277">
        <v>115</v>
      </c>
      <c r="D277" t="s">
        <v>86</v>
      </c>
      <c r="E277">
        <v>105</v>
      </c>
      <c r="F277">
        <v>8</v>
      </c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</row>
    <row r="278" spans="1:22" x14ac:dyDescent="0.2">
      <c r="A278" s="3">
        <v>2869</v>
      </c>
      <c r="B278">
        <v>61</v>
      </c>
      <c r="C278">
        <v>245</v>
      </c>
      <c r="D278" t="s">
        <v>86</v>
      </c>
      <c r="E278">
        <v>145</v>
      </c>
      <c r="F278">
        <v>21</v>
      </c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</row>
    <row r="279" spans="1:22" x14ac:dyDescent="0.2">
      <c r="A279" s="3">
        <v>2869</v>
      </c>
      <c r="B279">
        <v>61</v>
      </c>
      <c r="C279">
        <v>245</v>
      </c>
      <c r="D279" t="s">
        <v>86</v>
      </c>
      <c r="E279">
        <v>127</v>
      </c>
      <c r="F279">
        <v>13</v>
      </c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</row>
    <row r="280" spans="1:22" x14ac:dyDescent="0.2">
      <c r="A280" s="3">
        <v>2869</v>
      </c>
      <c r="B280">
        <v>61</v>
      </c>
      <c r="C280">
        <v>245</v>
      </c>
      <c r="D280" t="s">
        <v>86</v>
      </c>
      <c r="E280">
        <v>132</v>
      </c>
      <c r="F280">
        <v>16</v>
      </c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</row>
    <row r="281" spans="1:22" x14ac:dyDescent="0.2">
      <c r="A281" s="3">
        <v>2869</v>
      </c>
      <c r="B281">
        <v>61</v>
      </c>
      <c r="C281">
        <v>245</v>
      </c>
      <c r="D281" t="s">
        <v>86</v>
      </c>
      <c r="E281">
        <v>142</v>
      </c>
      <c r="F281">
        <v>20</v>
      </c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</row>
    <row r="282" spans="1:22" x14ac:dyDescent="0.2">
      <c r="A282" s="3">
        <v>2869</v>
      </c>
      <c r="B282">
        <v>61</v>
      </c>
      <c r="C282">
        <v>245</v>
      </c>
      <c r="D282" t="s">
        <v>86</v>
      </c>
      <c r="E282">
        <v>132</v>
      </c>
      <c r="F282">
        <v>18</v>
      </c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</row>
    <row r="283" spans="1:22" x14ac:dyDescent="0.2">
      <c r="A283" s="3">
        <v>2869</v>
      </c>
      <c r="B283">
        <v>61</v>
      </c>
      <c r="C283">
        <v>245</v>
      </c>
      <c r="D283" t="s">
        <v>86</v>
      </c>
      <c r="E283">
        <v>152</v>
      </c>
      <c r="F283">
        <v>26</v>
      </c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</row>
    <row r="284" spans="1:22" x14ac:dyDescent="0.2">
      <c r="A284" s="3">
        <v>2869</v>
      </c>
      <c r="B284">
        <v>61</v>
      </c>
      <c r="C284">
        <v>245</v>
      </c>
      <c r="D284" t="s">
        <v>86</v>
      </c>
      <c r="E284">
        <v>136</v>
      </c>
      <c r="F284">
        <v>18</v>
      </c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</row>
    <row r="285" spans="1:22" x14ac:dyDescent="0.2">
      <c r="A285" s="3">
        <v>2869</v>
      </c>
      <c r="B285">
        <v>61</v>
      </c>
      <c r="C285">
        <v>245</v>
      </c>
      <c r="D285" t="s">
        <v>86</v>
      </c>
      <c r="E285">
        <v>97</v>
      </c>
      <c r="F285">
        <v>7</v>
      </c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</row>
    <row r="286" spans="1:22" x14ac:dyDescent="0.2">
      <c r="A286" s="3">
        <v>2869</v>
      </c>
      <c r="B286">
        <v>61</v>
      </c>
      <c r="C286">
        <v>245</v>
      </c>
      <c r="D286" t="s">
        <v>86</v>
      </c>
      <c r="E286">
        <v>112</v>
      </c>
      <c r="F286">
        <v>8</v>
      </c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</row>
    <row r="287" spans="1:22" x14ac:dyDescent="0.2">
      <c r="A287" s="3">
        <v>2869</v>
      </c>
      <c r="B287">
        <v>61</v>
      </c>
      <c r="C287">
        <v>245</v>
      </c>
      <c r="D287" t="s">
        <v>86</v>
      </c>
      <c r="E287">
        <v>117</v>
      </c>
      <c r="F287">
        <v>11</v>
      </c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</row>
    <row r="288" spans="1:22" x14ac:dyDescent="0.2">
      <c r="A288" s="3">
        <v>2869</v>
      </c>
      <c r="B288">
        <v>61</v>
      </c>
      <c r="C288">
        <v>245</v>
      </c>
      <c r="D288" t="s">
        <v>86</v>
      </c>
      <c r="E288">
        <v>102</v>
      </c>
      <c r="F288">
        <v>6</v>
      </c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</row>
    <row r="289" spans="1:22" x14ac:dyDescent="0.2">
      <c r="A289" s="3">
        <v>2869</v>
      </c>
      <c r="B289">
        <v>62</v>
      </c>
      <c r="C289">
        <v>275</v>
      </c>
      <c r="D289" t="s">
        <v>86</v>
      </c>
      <c r="E289">
        <v>91</v>
      </c>
      <c r="F289">
        <v>6</v>
      </c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</row>
    <row r="290" spans="1:22" x14ac:dyDescent="0.2">
      <c r="A290" s="3">
        <v>2869</v>
      </c>
      <c r="B290">
        <v>62</v>
      </c>
      <c r="C290">
        <v>275</v>
      </c>
      <c r="D290" t="s">
        <v>86</v>
      </c>
      <c r="E290">
        <v>111</v>
      </c>
      <c r="F290">
        <v>9</v>
      </c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</row>
    <row r="291" spans="1:22" x14ac:dyDescent="0.2">
      <c r="A291" s="3">
        <v>2869</v>
      </c>
      <c r="B291">
        <v>62</v>
      </c>
      <c r="C291">
        <v>275</v>
      </c>
      <c r="D291" t="s">
        <v>86</v>
      </c>
      <c r="E291">
        <v>130</v>
      </c>
      <c r="F291">
        <v>16</v>
      </c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</row>
    <row r="292" spans="1:22" x14ac:dyDescent="0.2">
      <c r="A292" s="3">
        <v>2869</v>
      </c>
      <c r="B292">
        <v>62</v>
      </c>
      <c r="C292">
        <v>275</v>
      </c>
      <c r="D292" t="s">
        <v>86</v>
      </c>
      <c r="E292">
        <v>138</v>
      </c>
      <c r="F292">
        <v>19</v>
      </c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</row>
    <row r="293" spans="1:22" x14ac:dyDescent="0.2">
      <c r="A293" s="3">
        <v>2869</v>
      </c>
      <c r="B293">
        <v>62</v>
      </c>
      <c r="C293">
        <v>275</v>
      </c>
      <c r="D293" t="s">
        <v>86</v>
      </c>
      <c r="E293">
        <v>132</v>
      </c>
      <c r="F293">
        <v>18</v>
      </c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</row>
    <row r="294" spans="1:22" x14ac:dyDescent="0.2">
      <c r="A294" s="3">
        <v>2869</v>
      </c>
      <c r="B294">
        <v>62</v>
      </c>
      <c r="C294">
        <v>275</v>
      </c>
      <c r="D294" t="s">
        <v>86</v>
      </c>
      <c r="E294">
        <v>138</v>
      </c>
      <c r="F294">
        <v>18</v>
      </c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</row>
    <row r="295" spans="1:22" x14ac:dyDescent="0.2">
      <c r="A295" s="3">
        <v>2869</v>
      </c>
      <c r="B295">
        <v>62</v>
      </c>
      <c r="C295">
        <v>275</v>
      </c>
      <c r="D295" t="s">
        <v>86</v>
      </c>
      <c r="E295">
        <v>142</v>
      </c>
      <c r="F295">
        <v>19</v>
      </c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</row>
    <row r="296" spans="1:22" x14ac:dyDescent="0.2">
      <c r="A296" s="3">
        <v>2869</v>
      </c>
      <c r="B296">
        <v>62</v>
      </c>
      <c r="C296">
        <v>275</v>
      </c>
      <c r="D296" t="s">
        <v>86</v>
      </c>
      <c r="E296">
        <v>140</v>
      </c>
      <c r="F296">
        <v>18</v>
      </c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</row>
    <row r="297" spans="1:22" x14ac:dyDescent="0.2">
      <c r="A297" s="3">
        <v>2869</v>
      </c>
      <c r="B297">
        <v>62</v>
      </c>
      <c r="C297">
        <v>275</v>
      </c>
      <c r="D297" t="s">
        <v>86</v>
      </c>
      <c r="E297">
        <v>135</v>
      </c>
      <c r="F297">
        <v>17</v>
      </c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</row>
    <row r="298" spans="1:22" x14ac:dyDescent="0.2">
      <c r="A298" s="3">
        <v>2869</v>
      </c>
      <c r="B298">
        <v>62</v>
      </c>
      <c r="C298">
        <v>275</v>
      </c>
      <c r="D298" t="s">
        <v>86</v>
      </c>
      <c r="E298">
        <v>130</v>
      </c>
      <c r="F298">
        <v>15</v>
      </c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</row>
    <row r="299" spans="1:22" x14ac:dyDescent="0.2">
      <c r="A299" s="3">
        <v>2869</v>
      </c>
      <c r="B299">
        <v>62</v>
      </c>
      <c r="C299">
        <v>275</v>
      </c>
      <c r="D299" t="s">
        <v>86</v>
      </c>
      <c r="E299">
        <v>134</v>
      </c>
      <c r="F299">
        <v>19</v>
      </c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</row>
    <row r="300" spans="1:22" x14ac:dyDescent="0.2">
      <c r="A300" s="3">
        <v>2869</v>
      </c>
      <c r="B300">
        <v>62</v>
      </c>
      <c r="C300">
        <v>275</v>
      </c>
      <c r="D300" t="s">
        <v>86</v>
      </c>
      <c r="E300">
        <v>129</v>
      </c>
      <c r="F300">
        <v>16</v>
      </c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</row>
    <row r="301" spans="1:22" x14ac:dyDescent="0.2">
      <c r="A301" s="3">
        <v>2869</v>
      </c>
      <c r="B301">
        <v>62</v>
      </c>
      <c r="C301">
        <v>275</v>
      </c>
      <c r="D301" t="s">
        <v>86</v>
      </c>
      <c r="E301">
        <v>120</v>
      </c>
      <c r="F301">
        <v>16</v>
      </c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</row>
    <row r="302" spans="1:22" x14ac:dyDescent="0.2">
      <c r="A302" s="3">
        <v>2869</v>
      </c>
      <c r="B302">
        <v>63</v>
      </c>
      <c r="C302">
        <v>190</v>
      </c>
      <c r="D302" t="s">
        <v>86</v>
      </c>
      <c r="E302">
        <v>150</v>
      </c>
      <c r="F302">
        <v>27</v>
      </c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</row>
    <row r="303" spans="1:22" x14ac:dyDescent="0.2">
      <c r="A303" s="3">
        <v>2869</v>
      </c>
      <c r="B303">
        <v>63</v>
      </c>
      <c r="C303">
        <v>190</v>
      </c>
      <c r="D303" t="s">
        <v>86</v>
      </c>
      <c r="E303">
        <v>147</v>
      </c>
      <c r="F303">
        <v>25</v>
      </c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</row>
    <row r="304" spans="1:22" x14ac:dyDescent="0.2"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</row>
    <row r="305" spans="7:22" x14ac:dyDescent="0.2"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</row>
    <row r="306" spans="7:22" x14ac:dyDescent="0.2"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</row>
    <row r="307" spans="7:22" x14ac:dyDescent="0.2"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</row>
    <row r="308" spans="7:22" x14ac:dyDescent="0.2"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</row>
    <row r="309" spans="7:22" x14ac:dyDescent="0.2"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</row>
    <row r="310" spans="7:22" x14ac:dyDescent="0.2"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</row>
    <row r="311" spans="7:22" x14ac:dyDescent="0.2"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</row>
    <row r="312" spans="7:22" x14ac:dyDescent="0.2"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</row>
    <row r="313" spans="7:22" x14ac:dyDescent="0.2"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</row>
    <row r="314" spans="7:22" x14ac:dyDescent="0.2"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</row>
    <row r="315" spans="7:22" x14ac:dyDescent="0.2"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</row>
    <row r="316" spans="7:22" x14ac:dyDescent="0.2"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</row>
    <row r="317" spans="7:22" x14ac:dyDescent="0.2"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</row>
    <row r="318" spans="7:22" x14ac:dyDescent="0.2"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</row>
    <row r="319" spans="7:22" x14ac:dyDescent="0.2"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</row>
    <row r="320" spans="7:22" x14ac:dyDescent="0.2"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</row>
    <row r="321" spans="7:22" x14ac:dyDescent="0.2"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</row>
    <row r="322" spans="7:22" x14ac:dyDescent="0.2"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</row>
    <row r="323" spans="7:22" x14ac:dyDescent="0.2"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</row>
    <row r="324" spans="7:22" x14ac:dyDescent="0.2"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</row>
    <row r="325" spans="7:22" x14ac:dyDescent="0.2"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</row>
    <row r="326" spans="7:22" x14ac:dyDescent="0.2"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</row>
    <row r="327" spans="7:22" x14ac:dyDescent="0.2"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</row>
    <row r="328" spans="7:22" x14ac:dyDescent="0.2"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</row>
    <row r="329" spans="7:22" x14ac:dyDescent="0.2"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</row>
    <row r="330" spans="7:22" x14ac:dyDescent="0.2"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</row>
    <row r="331" spans="7:22" x14ac:dyDescent="0.2"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</row>
    <row r="332" spans="7:22" x14ac:dyDescent="0.2"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</row>
    <row r="333" spans="7:22" x14ac:dyDescent="0.2"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</row>
    <row r="334" spans="7:22" x14ac:dyDescent="0.2"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</row>
    <row r="335" spans="7:22" x14ac:dyDescent="0.2"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</row>
    <row r="336" spans="7:22" x14ac:dyDescent="0.2"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</row>
    <row r="337" spans="7:22" x14ac:dyDescent="0.2"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</row>
    <row r="338" spans="7:22" x14ac:dyDescent="0.2"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</row>
    <row r="339" spans="7:22" x14ac:dyDescent="0.2"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</row>
    <row r="340" spans="7:22" x14ac:dyDescent="0.2"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</row>
    <row r="341" spans="7:22" x14ac:dyDescent="0.2"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</row>
    <row r="342" spans="7:22" x14ac:dyDescent="0.2"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</row>
    <row r="343" spans="7:22" x14ac:dyDescent="0.2"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</row>
    <row r="344" spans="7:22" x14ac:dyDescent="0.2"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</row>
    <row r="345" spans="7:22" x14ac:dyDescent="0.2"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</row>
    <row r="346" spans="7:22" x14ac:dyDescent="0.2"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</row>
    <row r="347" spans="7:22" x14ac:dyDescent="0.2"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</row>
    <row r="348" spans="7:22" x14ac:dyDescent="0.2"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</row>
    <row r="349" spans="7:22" x14ac:dyDescent="0.2"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</row>
    <row r="350" spans="7:22" x14ac:dyDescent="0.2"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</row>
    <row r="351" spans="7:22" x14ac:dyDescent="0.2"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</row>
    <row r="352" spans="7:22" x14ac:dyDescent="0.2"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</row>
    <row r="353" spans="7:22" x14ac:dyDescent="0.2"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</row>
    <row r="354" spans="7:22" x14ac:dyDescent="0.2"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</row>
    <row r="355" spans="7:22" x14ac:dyDescent="0.2"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</row>
    <row r="356" spans="7:22" x14ac:dyDescent="0.2"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</row>
    <row r="357" spans="7:22" x14ac:dyDescent="0.2"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</row>
    <row r="358" spans="7:22" x14ac:dyDescent="0.2"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</row>
    <row r="359" spans="7:22" x14ac:dyDescent="0.2"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</row>
    <row r="360" spans="7:22" x14ac:dyDescent="0.2"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</row>
    <row r="361" spans="7:22" x14ac:dyDescent="0.2"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</row>
    <row r="362" spans="7:22" x14ac:dyDescent="0.2"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</row>
    <row r="363" spans="7:22" x14ac:dyDescent="0.2"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</row>
    <row r="364" spans="7:22" x14ac:dyDescent="0.2"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</row>
    <row r="365" spans="7:22" x14ac:dyDescent="0.2"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</row>
    <row r="366" spans="7:22" x14ac:dyDescent="0.2"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</row>
    <row r="367" spans="7:22" x14ac:dyDescent="0.2"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</row>
    <row r="368" spans="7:22" x14ac:dyDescent="0.2"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</row>
    <row r="369" spans="7:22" x14ac:dyDescent="0.2"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</row>
    <row r="370" spans="7:22" x14ac:dyDescent="0.2"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</row>
    <row r="371" spans="7:22" x14ac:dyDescent="0.2"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</row>
    <row r="372" spans="7:22" x14ac:dyDescent="0.2"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</row>
    <row r="373" spans="7:22" x14ac:dyDescent="0.2"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</row>
    <row r="374" spans="7:22" x14ac:dyDescent="0.2"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</row>
    <row r="375" spans="7:22" x14ac:dyDescent="0.2"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</row>
    <row r="376" spans="7:22" x14ac:dyDescent="0.2"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</row>
    <row r="377" spans="7:22" x14ac:dyDescent="0.2"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</row>
    <row r="378" spans="7:22" x14ac:dyDescent="0.2"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</row>
    <row r="379" spans="7:22" x14ac:dyDescent="0.2"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</row>
    <row r="380" spans="7:22" x14ac:dyDescent="0.2"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</row>
    <row r="381" spans="7:22" x14ac:dyDescent="0.2"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</row>
    <row r="382" spans="7:22" x14ac:dyDescent="0.2"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</row>
    <row r="383" spans="7:22" x14ac:dyDescent="0.2"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</row>
    <row r="384" spans="7:22" x14ac:dyDescent="0.2"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</row>
    <row r="385" spans="7:22" x14ac:dyDescent="0.2"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</row>
    <row r="386" spans="7:22" x14ac:dyDescent="0.2"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</row>
    <row r="387" spans="7:22" x14ac:dyDescent="0.2"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</row>
    <row r="388" spans="7:22" x14ac:dyDescent="0.2"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</row>
    <row r="389" spans="7:22" x14ac:dyDescent="0.2"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</row>
    <row r="390" spans="7:22" x14ac:dyDescent="0.2"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</row>
    <row r="391" spans="7:22" x14ac:dyDescent="0.2"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</row>
    <row r="392" spans="7:22" x14ac:dyDescent="0.2"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</row>
    <row r="393" spans="7:22" x14ac:dyDescent="0.2"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</row>
    <row r="394" spans="7:22" x14ac:dyDescent="0.2"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</row>
    <row r="395" spans="7:22" x14ac:dyDescent="0.2"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</row>
    <row r="396" spans="7:22" x14ac:dyDescent="0.2"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</row>
    <row r="397" spans="7:22" x14ac:dyDescent="0.2"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</row>
    <row r="398" spans="7:22" x14ac:dyDescent="0.2"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</row>
    <row r="399" spans="7:22" x14ac:dyDescent="0.2"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</row>
    <row r="400" spans="7:22" x14ac:dyDescent="0.2"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</row>
    <row r="401" spans="7:22" x14ac:dyDescent="0.2"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</row>
    <row r="402" spans="7:22" x14ac:dyDescent="0.2"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</row>
    <row r="403" spans="7:22" x14ac:dyDescent="0.2"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</row>
    <row r="404" spans="7:22" x14ac:dyDescent="0.2"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</row>
    <row r="405" spans="7:22" x14ac:dyDescent="0.2"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</row>
    <row r="406" spans="7:22" x14ac:dyDescent="0.2"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</row>
    <row r="407" spans="7:22" x14ac:dyDescent="0.2"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</row>
    <row r="408" spans="7:22" x14ac:dyDescent="0.2"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</row>
    <row r="409" spans="7:22" x14ac:dyDescent="0.2"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</row>
    <row r="410" spans="7:22" x14ac:dyDescent="0.2"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</row>
    <row r="411" spans="7:22" x14ac:dyDescent="0.2"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</row>
    <row r="412" spans="7:22" x14ac:dyDescent="0.2"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</row>
    <row r="413" spans="7:22" x14ac:dyDescent="0.2"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</row>
    <row r="414" spans="7:22" x14ac:dyDescent="0.2"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</row>
    <row r="415" spans="7:22" x14ac:dyDescent="0.2"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</row>
    <row r="416" spans="7:22" x14ac:dyDescent="0.2"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</row>
    <row r="417" spans="7:22" x14ac:dyDescent="0.2"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</row>
    <row r="418" spans="7:22" x14ac:dyDescent="0.2"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</row>
    <row r="419" spans="7:22" x14ac:dyDescent="0.2"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</row>
    <row r="420" spans="7:22" x14ac:dyDescent="0.2"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</row>
    <row r="421" spans="7:22" x14ac:dyDescent="0.2"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</row>
    <row r="422" spans="7:22" x14ac:dyDescent="0.2"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</row>
    <row r="423" spans="7:22" x14ac:dyDescent="0.2"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</row>
    <row r="424" spans="7:22" x14ac:dyDescent="0.2"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</row>
    <row r="425" spans="7:22" x14ac:dyDescent="0.2"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</row>
    <row r="426" spans="7:22" x14ac:dyDescent="0.2"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</row>
    <row r="427" spans="7:22" x14ac:dyDescent="0.2"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</row>
    <row r="428" spans="7:22" x14ac:dyDescent="0.2"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</row>
    <row r="429" spans="7:22" x14ac:dyDescent="0.2"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</row>
    <row r="430" spans="7:22" x14ac:dyDescent="0.2"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</row>
    <row r="431" spans="7:22" x14ac:dyDescent="0.2"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</row>
    <row r="432" spans="7:22" x14ac:dyDescent="0.2"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</row>
    <row r="433" spans="7:22" x14ac:dyDescent="0.2"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</row>
    <row r="434" spans="7:22" x14ac:dyDescent="0.2"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</row>
    <row r="435" spans="7:22" x14ac:dyDescent="0.2"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</row>
    <row r="436" spans="7:22" x14ac:dyDescent="0.2"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</row>
    <row r="437" spans="7:22" x14ac:dyDescent="0.2"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</row>
    <row r="438" spans="7:22" x14ac:dyDescent="0.2"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</row>
    <row r="439" spans="7:22" x14ac:dyDescent="0.2"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</row>
    <row r="440" spans="7:22" x14ac:dyDescent="0.2"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</row>
    <row r="441" spans="7:22" x14ac:dyDescent="0.2"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</row>
    <row r="442" spans="7:22" x14ac:dyDescent="0.2"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</row>
    <row r="443" spans="7:22" x14ac:dyDescent="0.2"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</row>
    <row r="444" spans="7:22" x14ac:dyDescent="0.2"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</row>
    <row r="445" spans="7:22" x14ac:dyDescent="0.2"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</row>
    <row r="446" spans="7:22" x14ac:dyDescent="0.2"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</row>
    <row r="447" spans="7:22" x14ac:dyDescent="0.2"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</row>
    <row r="448" spans="7:22" x14ac:dyDescent="0.2"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</row>
    <row r="449" spans="7:22" x14ac:dyDescent="0.2"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</row>
    <row r="450" spans="7:22" x14ac:dyDescent="0.2"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</row>
    <row r="451" spans="7:22" x14ac:dyDescent="0.2"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</row>
    <row r="452" spans="7:22" x14ac:dyDescent="0.2"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</row>
    <row r="453" spans="7:22" x14ac:dyDescent="0.2"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</row>
    <row r="454" spans="7:22" x14ac:dyDescent="0.2"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</row>
    <row r="455" spans="7:22" x14ac:dyDescent="0.2"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</row>
    <row r="456" spans="7:22" x14ac:dyDescent="0.2"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</row>
    <row r="457" spans="7:22" x14ac:dyDescent="0.2"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</row>
    <row r="458" spans="7:22" x14ac:dyDescent="0.2"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</row>
    <row r="459" spans="7:22" x14ac:dyDescent="0.2"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</row>
    <row r="460" spans="7:22" x14ac:dyDescent="0.2"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</row>
    <row r="461" spans="7:22" x14ac:dyDescent="0.2"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</row>
    <row r="462" spans="7:22" x14ac:dyDescent="0.2"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</row>
    <row r="463" spans="7:22" x14ac:dyDescent="0.2"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</row>
    <row r="464" spans="7:22" x14ac:dyDescent="0.2"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</row>
    <row r="465" spans="7:22" x14ac:dyDescent="0.2"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</row>
    <row r="466" spans="7:22" x14ac:dyDescent="0.2"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</row>
    <row r="467" spans="7:22" x14ac:dyDescent="0.2"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</row>
    <row r="468" spans="7:22" x14ac:dyDescent="0.2"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</row>
    <row r="469" spans="7:22" x14ac:dyDescent="0.2"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</row>
    <row r="470" spans="7:22" x14ac:dyDescent="0.2"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</row>
    <row r="471" spans="7:22" x14ac:dyDescent="0.2"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</row>
    <row r="472" spans="7:22" x14ac:dyDescent="0.2"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</row>
    <row r="473" spans="7:22" x14ac:dyDescent="0.2"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</row>
    <row r="474" spans="7:22" x14ac:dyDescent="0.2"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</row>
    <row r="475" spans="7:22" x14ac:dyDescent="0.2"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</row>
    <row r="476" spans="7:22" x14ac:dyDescent="0.2"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</row>
    <row r="477" spans="7:22" x14ac:dyDescent="0.2"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</row>
    <row r="478" spans="7:22" x14ac:dyDescent="0.2"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</row>
    <row r="479" spans="7:22" x14ac:dyDescent="0.2"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</row>
    <row r="480" spans="7:22" x14ac:dyDescent="0.2"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</row>
    <row r="481" spans="7:22" x14ac:dyDescent="0.2"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</row>
    <row r="482" spans="7:22" x14ac:dyDescent="0.2"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</row>
    <row r="483" spans="7:22" x14ac:dyDescent="0.2"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</row>
    <row r="484" spans="7:22" x14ac:dyDescent="0.2"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</row>
    <row r="485" spans="7:22" x14ac:dyDescent="0.2"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</row>
    <row r="486" spans="7:22" x14ac:dyDescent="0.2"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</row>
    <row r="487" spans="7:22" x14ac:dyDescent="0.2"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</row>
    <row r="488" spans="7:22" x14ac:dyDescent="0.2"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</row>
    <row r="489" spans="7:22" x14ac:dyDescent="0.2"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</row>
    <row r="490" spans="7:22" x14ac:dyDescent="0.2"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</row>
    <row r="491" spans="7:22" x14ac:dyDescent="0.2"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</row>
    <row r="492" spans="7:22" x14ac:dyDescent="0.2"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</row>
    <row r="493" spans="7:22" x14ac:dyDescent="0.2"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</row>
    <row r="494" spans="7:22" x14ac:dyDescent="0.2"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</row>
    <row r="495" spans="7:22" x14ac:dyDescent="0.2"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</row>
    <row r="496" spans="7:22" x14ac:dyDescent="0.2"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</row>
    <row r="497" spans="7:22" x14ac:dyDescent="0.2"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</row>
    <row r="498" spans="7:22" x14ac:dyDescent="0.2"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</row>
    <row r="499" spans="7:22" x14ac:dyDescent="0.2"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</row>
    <row r="500" spans="7:22" x14ac:dyDescent="0.2"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</row>
    <row r="501" spans="7:22" x14ac:dyDescent="0.2"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</row>
    <row r="502" spans="7:22" x14ac:dyDescent="0.2"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</row>
    <row r="503" spans="7:22" x14ac:dyDescent="0.2"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</row>
    <row r="504" spans="7:22" x14ac:dyDescent="0.2"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</row>
    <row r="505" spans="7:22" x14ac:dyDescent="0.2"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</row>
    <row r="506" spans="7:22" x14ac:dyDescent="0.2"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</row>
    <row r="507" spans="7:22" x14ac:dyDescent="0.2"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</row>
    <row r="508" spans="7:22" x14ac:dyDescent="0.2"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</row>
    <row r="509" spans="7:22" x14ac:dyDescent="0.2"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</row>
    <row r="510" spans="7:22" x14ac:dyDescent="0.2"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</row>
    <row r="511" spans="7:22" x14ac:dyDescent="0.2"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</row>
    <row r="512" spans="7:22" x14ac:dyDescent="0.2"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</row>
    <row r="513" spans="7:22" x14ac:dyDescent="0.2"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</row>
    <row r="514" spans="7:22" x14ac:dyDescent="0.2"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</row>
    <row r="515" spans="7:22" x14ac:dyDescent="0.2"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</row>
    <row r="516" spans="7:22" x14ac:dyDescent="0.2"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</row>
    <row r="517" spans="7:22" x14ac:dyDescent="0.2"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</row>
    <row r="518" spans="7:22" x14ac:dyDescent="0.2"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</row>
    <row r="519" spans="7:22" x14ac:dyDescent="0.2"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</row>
    <row r="520" spans="7:22" x14ac:dyDescent="0.2"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</row>
    <row r="521" spans="7:22" x14ac:dyDescent="0.2"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</row>
    <row r="522" spans="7:22" x14ac:dyDescent="0.2"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</row>
    <row r="523" spans="7:22" x14ac:dyDescent="0.2"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</row>
    <row r="524" spans="7:22" x14ac:dyDescent="0.2"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</row>
    <row r="525" spans="7:22" x14ac:dyDescent="0.2"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</row>
    <row r="526" spans="7:22" x14ac:dyDescent="0.2"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</row>
    <row r="527" spans="7:22" x14ac:dyDescent="0.2"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</row>
    <row r="528" spans="7:22" x14ac:dyDescent="0.2"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</row>
    <row r="529" spans="7:22" x14ac:dyDescent="0.2"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</row>
    <row r="530" spans="7:22" x14ac:dyDescent="0.2"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</row>
    <row r="531" spans="7:22" x14ac:dyDescent="0.2"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</row>
    <row r="532" spans="7:22" x14ac:dyDescent="0.2"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</row>
    <row r="533" spans="7:22" x14ac:dyDescent="0.2"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</row>
    <row r="534" spans="7:22" x14ac:dyDescent="0.2"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</row>
    <row r="535" spans="7:22" x14ac:dyDescent="0.2"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</row>
    <row r="536" spans="7:22" x14ac:dyDescent="0.2"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</row>
    <row r="537" spans="7:22" x14ac:dyDescent="0.2"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</row>
    <row r="538" spans="7:22" x14ac:dyDescent="0.2"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</row>
    <row r="539" spans="7:22" x14ac:dyDescent="0.2"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</row>
    <row r="540" spans="7:22" x14ac:dyDescent="0.2"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</row>
    <row r="541" spans="7:22" x14ac:dyDescent="0.2"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</row>
    <row r="542" spans="7:22" x14ac:dyDescent="0.2"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</row>
    <row r="543" spans="7:22" x14ac:dyDescent="0.2"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</row>
    <row r="544" spans="7:22" x14ac:dyDescent="0.2"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</row>
    <row r="545" spans="7:22" x14ac:dyDescent="0.2"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</row>
    <row r="546" spans="7:22" x14ac:dyDescent="0.2"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</row>
    <row r="547" spans="7:22" x14ac:dyDescent="0.2"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</row>
    <row r="548" spans="7:22" x14ac:dyDescent="0.2"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</row>
    <row r="549" spans="7:22" x14ac:dyDescent="0.2"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</row>
    <row r="550" spans="7:22" x14ac:dyDescent="0.2"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</row>
    <row r="551" spans="7:22" x14ac:dyDescent="0.2"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</row>
    <row r="552" spans="7:22" x14ac:dyDescent="0.2"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</row>
    <row r="553" spans="7:22" x14ac:dyDescent="0.2"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</row>
    <row r="554" spans="7:22" x14ac:dyDescent="0.2"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</row>
    <row r="555" spans="7:22" x14ac:dyDescent="0.2"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</row>
    <row r="556" spans="7:22" x14ac:dyDescent="0.2"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</row>
    <row r="557" spans="7:22" x14ac:dyDescent="0.2"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</row>
    <row r="558" spans="7:22" x14ac:dyDescent="0.2"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</row>
    <row r="559" spans="7:22" x14ac:dyDescent="0.2"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</row>
    <row r="560" spans="7:22" x14ac:dyDescent="0.2"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</row>
    <row r="561" spans="7:22" x14ac:dyDescent="0.2"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</row>
    <row r="562" spans="7:22" x14ac:dyDescent="0.2"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</row>
    <row r="563" spans="7:22" x14ac:dyDescent="0.2"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</row>
    <row r="564" spans="7:22" x14ac:dyDescent="0.2"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</row>
    <row r="565" spans="7:22" x14ac:dyDescent="0.2"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</row>
    <row r="566" spans="7:22" x14ac:dyDescent="0.2"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</row>
    <row r="567" spans="7:22" x14ac:dyDescent="0.2"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</row>
    <row r="568" spans="7:22" x14ac:dyDescent="0.2"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</row>
    <row r="569" spans="7:22" x14ac:dyDescent="0.2"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</row>
    <row r="570" spans="7:22" x14ac:dyDescent="0.2"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</row>
    <row r="571" spans="7:22" x14ac:dyDescent="0.2"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</row>
    <row r="572" spans="7:22" x14ac:dyDescent="0.2"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</row>
    <row r="573" spans="7:22" x14ac:dyDescent="0.2"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</row>
    <row r="574" spans="7:22" x14ac:dyDescent="0.2"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</row>
    <row r="575" spans="7:22" x14ac:dyDescent="0.2"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</row>
    <row r="576" spans="7:22" x14ac:dyDescent="0.2"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</row>
    <row r="577" spans="7:22" x14ac:dyDescent="0.2"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</row>
    <row r="578" spans="7:22" x14ac:dyDescent="0.2"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</row>
    <row r="579" spans="7:22" x14ac:dyDescent="0.2"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</row>
    <row r="580" spans="7:22" x14ac:dyDescent="0.2"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</row>
    <row r="581" spans="7:22" x14ac:dyDescent="0.2"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</row>
    <row r="582" spans="7:22" x14ac:dyDescent="0.2"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</row>
    <row r="583" spans="7:22" x14ac:dyDescent="0.2"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</row>
    <row r="584" spans="7:22" x14ac:dyDescent="0.2"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</row>
    <row r="585" spans="7:22" x14ac:dyDescent="0.2"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</row>
    <row r="586" spans="7:22" x14ac:dyDescent="0.2"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</row>
    <row r="587" spans="7:22" x14ac:dyDescent="0.2"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</row>
    <row r="588" spans="7:22" x14ac:dyDescent="0.2"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</row>
    <row r="589" spans="7:22" x14ac:dyDescent="0.2"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</row>
    <row r="590" spans="7:22" x14ac:dyDescent="0.2"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</row>
    <row r="591" spans="7:22" x14ac:dyDescent="0.2"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</row>
    <row r="592" spans="7:22" x14ac:dyDescent="0.2"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</row>
    <row r="593" spans="7:22" x14ac:dyDescent="0.2"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</row>
    <row r="594" spans="7:22" x14ac:dyDescent="0.2"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</row>
    <row r="595" spans="7:22" x14ac:dyDescent="0.2"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</row>
    <row r="596" spans="7:22" x14ac:dyDescent="0.2"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</row>
    <row r="597" spans="7:22" x14ac:dyDescent="0.2"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</row>
    <row r="598" spans="7:22" x14ac:dyDescent="0.2"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</row>
    <row r="599" spans="7:22" x14ac:dyDescent="0.2"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</row>
    <row r="600" spans="7:22" x14ac:dyDescent="0.2"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</row>
    <row r="601" spans="7:22" x14ac:dyDescent="0.2"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</row>
    <row r="602" spans="7:22" x14ac:dyDescent="0.2"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</row>
    <row r="603" spans="7:22" x14ac:dyDescent="0.2"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</row>
    <row r="604" spans="7:22" x14ac:dyDescent="0.2"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</row>
    <row r="605" spans="7:22" x14ac:dyDescent="0.2"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</row>
    <row r="606" spans="7:22" x14ac:dyDescent="0.2"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</row>
    <row r="607" spans="7:22" x14ac:dyDescent="0.2"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</row>
    <row r="608" spans="7:22" x14ac:dyDescent="0.2"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</row>
    <row r="609" spans="7:22" x14ac:dyDescent="0.2"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</row>
    <row r="610" spans="7:22" x14ac:dyDescent="0.2"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</row>
    <row r="611" spans="7:22" x14ac:dyDescent="0.2"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</row>
    <row r="612" spans="7:22" x14ac:dyDescent="0.2"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</row>
    <row r="613" spans="7:22" x14ac:dyDescent="0.2"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</row>
    <row r="614" spans="7:22" x14ac:dyDescent="0.2"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</row>
    <row r="615" spans="7:22" x14ac:dyDescent="0.2"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</row>
    <row r="616" spans="7:22" x14ac:dyDescent="0.2"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</row>
    <row r="617" spans="7:22" x14ac:dyDescent="0.2"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</row>
    <row r="618" spans="7:22" x14ac:dyDescent="0.2"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</row>
    <row r="619" spans="7:22" x14ac:dyDescent="0.2"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</row>
    <row r="620" spans="7:22" x14ac:dyDescent="0.2"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</row>
    <row r="621" spans="7:22" x14ac:dyDescent="0.2"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</row>
    <row r="622" spans="7:22" x14ac:dyDescent="0.2"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</row>
    <row r="623" spans="7:22" x14ac:dyDescent="0.2"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</row>
    <row r="624" spans="7:22" x14ac:dyDescent="0.2"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</row>
    <row r="625" spans="7:22" x14ac:dyDescent="0.2"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</row>
    <row r="626" spans="7:22" x14ac:dyDescent="0.2"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</row>
    <row r="627" spans="7:22" x14ac:dyDescent="0.2"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</row>
    <row r="628" spans="7:22" x14ac:dyDescent="0.2"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</row>
    <row r="629" spans="7:22" x14ac:dyDescent="0.2"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</row>
    <row r="630" spans="7:22" x14ac:dyDescent="0.2"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</row>
    <row r="631" spans="7:22" x14ac:dyDescent="0.2"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</row>
    <row r="632" spans="7:22" x14ac:dyDescent="0.2"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</row>
    <row r="633" spans="7:22" x14ac:dyDescent="0.2"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</row>
    <row r="634" spans="7:22" x14ac:dyDescent="0.2"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</row>
    <row r="635" spans="7:22" x14ac:dyDescent="0.2"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</row>
    <row r="636" spans="7:22" x14ac:dyDescent="0.2"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</row>
    <row r="637" spans="7:22" x14ac:dyDescent="0.2"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</row>
    <row r="638" spans="7:22" x14ac:dyDescent="0.2"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</row>
    <row r="639" spans="7:22" x14ac:dyDescent="0.2"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</row>
    <row r="640" spans="7:22" x14ac:dyDescent="0.2"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</row>
    <row r="641" spans="7:22" x14ac:dyDescent="0.2"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</row>
    <row r="642" spans="7:22" x14ac:dyDescent="0.2"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</row>
    <row r="643" spans="7:22" x14ac:dyDescent="0.2"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</row>
    <row r="644" spans="7:22" x14ac:dyDescent="0.2"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</row>
    <row r="645" spans="7:22" x14ac:dyDescent="0.2"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</row>
    <row r="646" spans="7:22" x14ac:dyDescent="0.2"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</row>
    <row r="647" spans="7:22" x14ac:dyDescent="0.2"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</row>
    <row r="648" spans="7:22" x14ac:dyDescent="0.2"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</row>
    <row r="649" spans="7:22" x14ac:dyDescent="0.2"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</row>
    <row r="650" spans="7:22" x14ac:dyDescent="0.2"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</row>
    <row r="651" spans="7:22" x14ac:dyDescent="0.2"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</row>
    <row r="652" spans="7:22" x14ac:dyDescent="0.2"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</row>
    <row r="653" spans="7:22" x14ac:dyDescent="0.2"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</row>
    <row r="654" spans="7:22" x14ac:dyDescent="0.2"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</row>
    <row r="655" spans="7:22" x14ac:dyDescent="0.2"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</row>
    <row r="656" spans="7:22" x14ac:dyDescent="0.2"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</row>
    <row r="657" spans="7:22" x14ac:dyDescent="0.2"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</row>
    <row r="658" spans="7:22" x14ac:dyDescent="0.2"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</row>
    <row r="659" spans="7:22" x14ac:dyDescent="0.2"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</row>
    <row r="660" spans="7:22" x14ac:dyDescent="0.2"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</row>
    <row r="661" spans="7:22" x14ac:dyDescent="0.2"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</row>
    <row r="662" spans="7:22" x14ac:dyDescent="0.2"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</row>
    <row r="663" spans="7:22" x14ac:dyDescent="0.2"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</row>
    <row r="664" spans="7:22" x14ac:dyDescent="0.2"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</row>
    <row r="665" spans="7:22" x14ac:dyDescent="0.2"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</row>
    <row r="666" spans="7:22" x14ac:dyDescent="0.2"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</row>
    <row r="667" spans="7:22" x14ac:dyDescent="0.2"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</row>
    <row r="668" spans="7:22" x14ac:dyDescent="0.2"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</row>
    <row r="669" spans="7:22" x14ac:dyDescent="0.2"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</row>
    <row r="670" spans="7:22" x14ac:dyDescent="0.2"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</row>
    <row r="671" spans="7:22" x14ac:dyDescent="0.2"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</row>
    <row r="672" spans="7:22" x14ac:dyDescent="0.2"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</row>
    <row r="673" spans="7:22" x14ac:dyDescent="0.2"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</row>
    <row r="674" spans="7:22" x14ac:dyDescent="0.2"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</row>
    <row r="675" spans="7:22" x14ac:dyDescent="0.2"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</row>
    <row r="676" spans="7:22" x14ac:dyDescent="0.2"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</row>
    <row r="677" spans="7:22" x14ac:dyDescent="0.2"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</row>
    <row r="678" spans="7:22" x14ac:dyDescent="0.2"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</row>
    <row r="679" spans="7:22" x14ac:dyDescent="0.2"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</row>
    <row r="680" spans="7:22" x14ac:dyDescent="0.2"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</row>
    <row r="681" spans="7:22" x14ac:dyDescent="0.2"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</row>
    <row r="682" spans="7:22" x14ac:dyDescent="0.2"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</row>
    <row r="683" spans="7:22" x14ac:dyDescent="0.2"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</row>
    <row r="684" spans="7:22" x14ac:dyDescent="0.2"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</row>
    <row r="685" spans="7:22" x14ac:dyDescent="0.2"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</row>
    <row r="686" spans="7:22" x14ac:dyDescent="0.2"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</row>
    <row r="687" spans="7:22" x14ac:dyDescent="0.2"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</row>
    <row r="688" spans="7:22" x14ac:dyDescent="0.2"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</row>
    <row r="689" spans="7:22" x14ac:dyDescent="0.2"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</row>
    <row r="690" spans="7:22" x14ac:dyDescent="0.2"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</row>
    <row r="691" spans="7:22" x14ac:dyDescent="0.2"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</row>
    <row r="692" spans="7:22" x14ac:dyDescent="0.2"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</row>
    <row r="693" spans="7:22" x14ac:dyDescent="0.2"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</row>
    <row r="694" spans="7:22" x14ac:dyDescent="0.2"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</row>
    <row r="695" spans="7:22" x14ac:dyDescent="0.2"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</row>
    <row r="696" spans="7:22" x14ac:dyDescent="0.2"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</row>
    <row r="697" spans="7:22" x14ac:dyDescent="0.2"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</row>
    <row r="698" spans="7:22" x14ac:dyDescent="0.2"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</row>
    <row r="699" spans="7:22" x14ac:dyDescent="0.2"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</row>
    <row r="700" spans="7:22" x14ac:dyDescent="0.2"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</row>
    <row r="701" spans="7:22" x14ac:dyDescent="0.2"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</row>
    <row r="702" spans="7:22" x14ac:dyDescent="0.2"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</row>
    <row r="703" spans="7:22" x14ac:dyDescent="0.2"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</row>
    <row r="704" spans="7:22" x14ac:dyDescent="0.2"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</row>
    <row r="705" spans="7:22" x14ac:dyDescent="0.2"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</row>
    <row r="706" spans="7:22" x14ac:dyDescent="0.2"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</row>
    <row r="707" spans="7:22" x14ac:dyDescent="0.2"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</row>
    <row r="708" spans="7:22" x14ac:dyDescent="0.2"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</row>
    <row r="709" spans="7:22" x14ac:dyDescent="0.2"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</row>
    <row r="710" spans="7:22" x14ac:dyDescent="0.2"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</row>
    <row r="711" spans="7:22" x14ac:dyDescent="0.2"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</row>
    <row r="712" spans="7:22" x14ac:dyDescent="0.2"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</row>
    <row r="713" spans="7:22" x14ac:dyDescent="0.2"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</row>
    <row r="714" spans="7:22" x14ac:dyDescent="0.2"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</row>
    <row r="715" spans="7:22" x14ac:dyDescent="0.2"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</row>
    <row r="716" spans="7:22" x14ac:dyDescent="0.2"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</row>
    <row r="717" spans="7:22" x14ac:dyDescent="0.2"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</row>
    <row r="718" spans="7:22" x14ac:dyDescent="0.2"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</row>
    <row r="719" spans="7:22" x14ac:dyDescent="0.2"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</row>
    <row r="720" spans="7:22" x14ac:dyDescent="0.2"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</row>
    <row r="721" spans="7:22" x14ac:dyDescent="0.2"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</row>
    <row r="722" spans="7:22" x14ac:dyDescent="0.2"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</row>
    <row r="723" spans="7:22" x14ac:dyDescent="0.2"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</row>
    <row r="724" spans="7:22" x14ac:dyDescent="0.2"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</row>
    <row r="725" spans="7:22" x14ac:dyDescent="0.2"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</row>
    <row r="726" spans="7:22" x14ac:dyDescent="0.2"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</row>
    <row r="727" spans="7:22" x14ac:dyDescent="0.2"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</row>
    <row r="728" spans="7:22" x14ac:dyDescent="0.2"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</row>
    <row r="729" spans="7:22" x14ac:dyDescent="0.2"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</row>
    <row r="730" spans="7:22" x14ac:dyDescent="0.2"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</row>
    <row r="731" spans="7:22" x14ac:dyDescent="0.2"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</row>
    <row r="732" spans="7:22" x14ac:dyDescent="0.2"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</row>
    <row r="733" spans="7:22" x14ac:dyDescent="0.2"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</row>
    <row r="734" spans="7:22" x14ac:dyDescent="0.2"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</row>
    <row r="735" spans="7:22" x14ac:dyDescent="0.2"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</row>
    <row r="736" spans="7:22" x14ac:dyDescent="0.2"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</row>
    <row r="737" spans="7:22" x14ac:dyDescent="0.2"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</row>
    <row r="738" spans="7:22" x14ac:dyDescent="0.2"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</row>
    <row r="739" spans="7:22" x14ac:dyDescent="0.2"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</row>
    <row r="740" spans="7:22" x14ac:dyDescent="0.2"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</row>
    <row r="741" spans="7:22" x14ac:dyDescent="0.2"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</row>
    <row r="742" spans="7:22" x14ac:dyDescent="0.2"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</row>
    <row r="743" spans="7:22" x14ac:dyDescent="0.2"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</row>
    <row r="744" spans="7:22" x14ac:dyDescent="0.2"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</row>
    <row r="745" spans="7:22" x14ac:dyDescent="0.2"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</row>
    <row r="746" spans="7:22" x14ac:dyDescent="0.2"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</row>
    <row r="747" spans="7:22" x14ac:dyDescent="0.2"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</row>
    <row r="748" spans="7:22" x14ac:dyDescent="0.2"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</row>
    <row r="749" spans="7:22" x14ac:dyDescent="0.2"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</row>
    <row r="750" spans="7:22" x14ac:dyDescent="0.2"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</row>
    <row r="751" spans="7:22" x14ac:dyDescent="0.2"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</row>
    <row r="752" spans="7:22" x14ac:dyDescent="0.2"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</row>
    <row r="753" spans="7:22" x14ac:dyDescent="0.2"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</row>
    <row r="754" spans="7:22" x14ac:dyDescent="0.2"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</row>
    <row r="755" spans="7:22" x14ac:dyDescent="0.2"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</row>
    <row r="756" spans="7:22" x14ac:dyDescent="0.2"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</row>
    <row r="757" spans="7:22" x14ac:dyDescent="0.2"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</row>
    <row r="758" spans="7:22" x14ac:dyDescent="0.2"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</row>
    <row r="759" spans="7:22" x14ac:dyDescent="0.2"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</row>
    <row r="760" spans="7:22" x14ac:dyDescent="0.2"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</row>
    <row r="761" spans="7:22" x14ac:dyDescent="0.2"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</row>
    <row r="762" spans="7:22" x14ac:dyDescent="0.2"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</row>
    <row r="763" spans="7:22" x14ac:dyDescent="0.2"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</row>
    <row r="764" spans="7:22" x14ac:dyDescent="0.2"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</row>
    <row r="765" spans="7:22" x14ac:dyDescent="0.2"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</row>
    <row r="766" spans="7:22" x14ac:dyDescent="0.2"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</row>
    <row r="767" spans="7:22" x14ac:dyDescent="0.2"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</row>
    <row r="768" spans="7:22" x14ac:dyDescent="0.2"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</row>
    <row r="769" spans="7:22" x14ac:dyDescent="0.2"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</row>
    <row r="770" spans="7:22" x14ac:dyDescent="0.2"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</row>
    <row r="771" spans="7:22" x14ac:dyDescent="0.2"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</row>
    <row r="772" spans="7:22" x14ac:dyDescent="0.2"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</row>
    <row r="773" spans="7:22" x14ac:dyDescent="0.2"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</row>
    <row r="774" spans="7:22" x14ac:dyDescent="0.2"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</row>
    <row r="775" spans="7:22" x14ac:dyDescent="0.2"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</row>
    <row r="776" spans="7:22" x14ac:dyDescent="0.2"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</row>
    <row r="777" spans="7:22" x14ac:dyDescent="0.2"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</row>
    <row r="778" spans="7:22" x14ac:dyDescent="0.2"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</row>
    <row r="779" spans="7:22" x14ac:dyDescent="0.2"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</row>
    <row r="780" spans="7:22" x14ac:dyDescent="0.2"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</row>
    <row r="781" spans="7:22" x14ac:dyDescent="0.2"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</row>
    <row r="782" spans="7:22" x14ac:dyDescent="0.2"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</row>
    <row r="783" spans="7:22" x14ac:dyDescent="0.2"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</row>
    <row r="784" spans="7:22" x14ac:dyDescent="0.2"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</row>
    <row r="785" spans="7:22" x14ac:dyDescent="0.2"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</row>
    <row r="786" spans="7:22" x14ac:dyDescent="0.2"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</row>
    <row r="787" spans="7:22" x14ac:dyDescent="0.2"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</row>
    <row r="788" spans="7:22" x14ac:dyDescent="0.2"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</row>
    <row r="789" spans="7:22" x14ac:dyDescent="0.2"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</row>
    <row r="790" spans="7:22" x14ac:dyDescent="0.2"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</row>
    <row r="791" spans="7:22" x14ac:dyDescent="0.2"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</row>
    <row r="792" spans="7:22" x14ac:dyDescent="0.2"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</row>
    <row r="793" spans="7:22" x14ac:dyDescent="0.2"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</row>
    <row r="794" spans="7:22" x14ac:dyDescent="0.2"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</row>
    <row r="795" spans="7:22" x14ac:dyDescent="0.2"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</row>
    <row r="796" spans="7:22" x14ac:dyDescent="0.2"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</row>
    <row r="797" spans="7:22" x14ac:dyDescent="0.2"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</row>
    <row r="798" spans="7:22" x14ac:dyDescent="0.2"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</row>
    <row r="799" spans="7:22" x14ac:dyDescent="0.2"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</row>
    <row r="800" spans="7:22" x14ac:dyDescent="0.2"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</row>
    <row r="801" spans="7:22" x14ac:dyDescent="0.2"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</row>
    <row r="802" spans="7:22" x14ac:dyDescent="0.2"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</row>
    <row r="803" spans="7:22" x14ac:dyDescent="0.2"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</row>
    <row r="804" spans="7:22" x14ac:dyDescent="0.2"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</row>
    <row r="805" spans="7:22" x14ac:dyDescent="0.2"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</row>
    <row r="806" spans="7:22" x14ac:dyDescent="0.2"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</row>
    <row r="807" spans="7:22" x14ac:dyDescent="0.2"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</row>
    <row r="808" spans="7:22" x14ac:dyDescent="0.2"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</row>
    <row r="809" spans="7:22" x14ac:dyDescent="0.2"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</row>
    <row r="810" spans="7:22" x14ac:dyDescent="0.2"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</row>
    <row r="811" spans="7:22" x14ac:dyDescent="0.2"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</row>
    <row r="812" spans="7:22" x14ac:dyDescent="0.2"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</row>
    <row r="813" spans="7:22" x14ac:dyDescent="0.2"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</row>
    <row r="814" spans="7:22" x14ac:dyDescent="0.2"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</row>
    <row r="815" spans="7:22" x14ac:dyDescent="0.2"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</row>
    <row r="816" spans="7:22" x14ac:dyDescent="0.2"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</row>
    <row r="817" spans="7:22" x14ac:dyDescent="0.2"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</row>
    <row r="818" spans="7:22" x14ac:dyDescent="0.2"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</row>
    <row r="819" spans="7:22" x14ac:dyDescent="0.2"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</row>
    <row r="820" spans="7:22" x14ac:dyDescent="0.2"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</row>
    <row r="821" spans="7:22" x14ac:dyDescent="0.2"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</row>
    <row r="822" spans="7:22" x14ac:dyDescent="0.2"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</row>
    <row r="823" spans="7:22" x14ac:dyDescent="0.2"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</row>
    <row r="824" spans="7:22" x14ac:dyDescent="0.2"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</row>
    <row r="825" spans="7:22" x14ac:dyDescent="0.2"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</row>
    <row r="826" spans="7:22" x14ac:dyDescent="0.2"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</row>
    <row r="827" spans="7:22" x14ac:dyDescent="0.2"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</row>
    <row r="828" spans="7:22" x14ac:dyDescent="0.2"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</row>
    <row r="829" spans="7:22" x14ac:dyDescent="0.2"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</row>
    <row r="830" spans="7:22" x14ac:dyDescent="0.2"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</row>
    <row r="831" spans="7:22" x14ac:dyDescent="0.2"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</row>
    <row r="832" spans="7:22" x14ac:dyDescent="0.2"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</row>
    <row r="833" spans="7:22" x14ac:dyDescent="0.2"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</row>
    <row r="834" spans="7:22" x14ac:dyDescent="0.2"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</row>
    <row r="835" spans="7:22" x14ac:dyDescent="0.2"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</row>
    <row r="836" spans="7:22" x14ac:dyDescent="0.2"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</row>
    <row r="837" spans="7:22" x14ac:dyDescent="0.2"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</row>
    <row r="838" spans="7:22" x14ac:dyDescent="0.2"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</row>
    <row r="839" spans="7:22" x14ac:dyDescent="0.2"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</row>
    <row r="840" spans="7:22" x14ac:dyDescent="0.2"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</row>
    <row r="841" spans="7:22" x14ac:dyDescent="0.2"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</row>
    <row r="842" spans="7:22" x14ac:dyDescent="0.2"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</row>
    <row r="843" spans="7:22" x14ac:dyDescent="0.2"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</row>
    <row r="844" spans="7:22" x14ac:dyDescent="0.2"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</row>
    <row r="845" spans="7:22" x14ac:dyDescent="0.2"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</row>
    <row r="846" spans="7:22" x14ac:dyDescent="0.2"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</row>
    <row r="847" spans="7:22" x14ac:dyDescent="0.2"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</row>
    <row r="848" spans="7:22" x14ac:dyDescent="0.2"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</row>
    <row r="849" spans="7:22" x14ac:dyDescent="0.2"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</row>
    <row r="850" spans="7:22" x14ac:dyDescent="0.2"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</row>
    <row r="851" spans="7:22" x14ac:dyDescent="0.2"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</row>
    <row r="852" spans="7:22" x14ac:dyDescent="0.2"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</row>
    <row r="853" spans="7:22" x14ac:dyDescent="0.2"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</row>
    <row r="854" spans="7:22" x14ac:dyDescent="0.2"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</row>
    <row r="855" spans="7:22" x14ac:dyDescent="0.2"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</row>
    <row r="856" spans="7:22" x14ac:dyDescent="0.2"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</row>
    <row r="857" spans="7:22" x14ac:dyDescent="0.2"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</row>
    <row r="858" spans="7:22" x14ac:dyDescent="0.2"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</row>
    <row r="859" spans="7:22" x14ac:dyDescent="0.2"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</row>
    <row r="860" spans="7:22" x14ac:dyDescent="0.2"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</row>
    <row r="861" spans="7:22" x14ac:dyDescent="0.2"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</row>
    <row r="862" spans="7:22" x14ac:dyDescent="0.2"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</row>
    <row r="863" spans="7:22" x14ac:dyDescent="0.2"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</row>
    <row r="864" spans="7:22" x14ac:dyDescent="0.2"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</row>
    <row r="865" spans="7:22" x14ac:dyDescent="0.2"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</row>
    <row r="866" spans="7:22" x14ac:dyDescent="0.2"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</row>
    <row r="867" spans="7:22" x14ac:dyDescent="0.2"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</row>
    <row r="868" spans="7:22" x14ac:dyDescent="0.2"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</row>
    <row r="869" spans="7:22" x14ac:dyDescent="0.2"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</row>
    <row r="870" spans="7:22" x14ac:dyDescent="0.2"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</row>
    <row r="871" spans="7:22" x14ac:dyDescent="0.2"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</row>
    <row r="872" spans="7:22" x14ac:dyDescent="0.2"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</row>
    <row r="873" spans="7:22" x14ac:dyDescent="0.2"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</row>
    <row r="874" spans="7:22" x14ac:dyDescent="0.2"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</row>
    <row r="875" spans="7:22" x14ac:dyDescent="0.2"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</row>
    <row r="876" spans="7:22" x14ac:dyDescent="0.2"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</row>
    <row r="877" spans="7:22" x14ac:dyDescent="0.2"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</row>
    <row r="878" spans="7:22" x14ac:dyDescent="0.2"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</row>
    <row r="879" spans="7:22" x14ac:dyDescent="0.2"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</row>
    <row r="880" spans="7:22" x14ac:dyDescent="0.2"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</row>
    <row r="881" spans="7:22" x14ac:dyDescent="0.2"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</row>
    <row r="882" spans="7:22" x14ac:dyDescent="0.2"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</row>
    <row r="883" spans="7:22" x14ac:dyDescent="0.2"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</row>
    <row r="884" spans="7:22" x14ac:dyDescent="0.2"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</row>
    <row r="885" spans="7:22" x14ac:dyDescent="0.2"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</row>
    <row r="886" spans="7:22" x14ac:dyDescent="0.2"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</row>
    <row r="887" spans="7:22" x14ac:dyDescent="0.2"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</row>
    <row r="888" spans="7:22" x14ac:dyDescent="0.2"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</row>
    <row r="889" spans="7:22" x14ac:dyDescent="0.2"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</row>
    <row r="890" spans="7:22" x14ac:dyDescent="0.2"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</row>
    <row r="891" spans="7:22" x14ac:dyDescent="0.2"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</row>
    <row r="892" spans="7:22" x14ac:dyDescent="0.2"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</row>
    <row r="893" spans="7:22" x14ac:dyDescent="0.2"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</row>
    <row r="894" spans="7:22" x14ac:dyDescent="0.2"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</row>
    <row r="895" spans="7:22" x14ac:dyDescent="0.2"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</row>
    <row r="896" spans="7:22" x14ac:dyDescent="0.2"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</row>
    <row r="897" spans="7:22" x14ac:dyDescent="0.2"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</row>
    <row r="898" spans="7:22" x14ac:dyDescent="0.2"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</row>
    <row r="899" spans="7:22" x14ac:dyDescent="0.2"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</row>
    <row r="900" spans="7:22" x14ac:dyDescent="0.2"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</row>
    <row r="901" spans="7:22" x14ac:dyDescent="0.2"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</row>
    <row r="902" spans="7:22" x14ac:dyDescent="0.2"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</row>
    <row r="903" spans="7:22" x14ac:dyDescent="0.2"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</row>
    <row r="904" spans="7:22" x14ac:dyDescent="0.2"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</row>
    <row r="905" spans="7:22" x14ac:dyDescent="0.2"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</row>
    <row r="906" spans="7:22" x14ac:dyDescent="0.2"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</row>
    <row r="907" spans="7:22" x14ac:dyDescent="0.2"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</row>
    <row r="908" spans="7:22" x14ac:dyDescent="0.2"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</row>
    <row r="909" spans="7:22" x14ac:dyDescent="0.2"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</row>
    <row r="910" spans="7:22" x14ac:dyDescent="0.2"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</row>
    <row r="911" spans="7:22" x14ac:dyDescent="0.2"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</row>
    <row r="912" spans="7:22" x14ac:dyDescent="0.2"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</row>
    <row r="913" spans="7:22" x14ac:dyDescent="0.2"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</row>
    <row r="914" spans="7:22" x14ac:dyDescent="0.2"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</row>
    <row r="915" spans="7:22" x14ac:dyDescent="0.2"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</row>
    <row r="916" spans="7:22" x14ac:dyDescent="0.2"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</row>
    <row r="917" spans="7:22" x14ac:dyDescent="0.2"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</row>
    <row r="918" spans="7:22" x14ac:dyDescent="0.2"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</row>
    <row r="919" spans="7:22" x14ac:dyDescent="0.2"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</row>
    <row r="920" spans="7:22" x14ac:dyDescent="0.2"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</row>
    <row r="921" spans="7:22" x14ac:dyDescent="0.2"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</row>
    <row r="922" spans="7:22" x14ac:dyDescent="0.2"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</row>
    <row r="923" spans="7:22" x14ac:dyDescent="0.2"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</row>
    <row r="924" spans="7:22" x14ac:dyDescent="0.2"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</row>
    <row r="925" spans="7:22" x14ac:dyDescent="0.2"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</row>
    <row r="926" spans="7:22" x14ac:dyDescent="0.2"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</row>
    <row r="927" spans="7:22" x14ac:dyDescent="0.2"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</row>
    <row r="928" spans="7:22" x14ac:dyDescent="0.2"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</row>
    <row r="929" spans="7:22" x14ac:dyDescent="0.2"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</row>
    <row r="930" spans="7:22" x14ac:dyDescent="0.2"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</row>
    <row r="931" spans="7:22" x14ac:dyDescent="0.2"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</row>
    <row r="932" spans="7:22" x14ac:dyDescent="0.2"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</row>
    <row r="933" spans="7:22" x14ac:dyDescent="0.2"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</row>
    <row r="934" spans="7:22" x14ac:dyDescent="0.2"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</row>
    <row r="935" spans="7:22" x14ac:dyDescent="0.2"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</row>
    <row r="936" spans="7:22" x14ac:dyDescent="0.2"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</row>
    <row r="937" spans="7:22" x14ac:dyDescent="0.2"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</row>
    <row r="938" spans="7:22" x14ac:dyDescent="0.2"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</row>
    <row r="939" spans="7:22" x14ac:dyDescent="0.2"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</row>
    <row r="940" spans="7:22" x14ac:dyDescent="0.2"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</row>
    <row r="941" spans="7:22" x14ac:dyDescent="0.2"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</row>
    <row r="942" spans="7:22" x14ac:dyDescent="0.2"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</row>
    <row r="943" spans="7:22" x14ac:dyDescent="0.2"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</row>
    <row r="944" spans="7:22" x14ac:dyDescent="0.2"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</row>
    <row r="945" spans="7:22" x14ac:dyDescent="0.2"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</row>
    <row r="946" spans="7:22" x14ac:dyDescent="0.2"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</row>
    <row r="947" spans="7:22" x14ac:dyDescent="0.2"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</row>
    <row r="948" spans="7:22" x14ac:dyDescent="0.2"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</row>
    <row r="949" spans="7:22" x14ac:dyDescent="0.2"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</row>
    <row r="950" spans="7:22" x14ac:dyDescent="0.2"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</row>
    <row r="951" spans="7:22" x14ac:dyDescent="0.2"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</row>
    <row r="952" spans="7:22" x14ac:dyDescent="0.2"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</row>
    <row r="953" spans="7:22" x14ac:dyDescent="0.2"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</row>
    <row r="954" spans="7:22" x14ac:dyDescent="0.2"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</row>
    <row r="955" spans="7:22" x14ac:dyDescent="0.2"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</row>
    <row r="956" spans="7:22" x14ac:dyDescent="0.2"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</row>
    <row r="957" spans="7:22" x14ac:dyDescent="0.2"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</row>
    <row r="958" spans="7:22" x14ac:dyDescent="0.2"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</row>
    <row r="959" spans="7:22" x14ac:dyDescent="0.2"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</row>
    <row r="960" spans="7:22" x14ac:dyDescent="0.2"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</row>
    <row r="961" spans="7:22" x14ac:dyDescent="0.2"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</row>
    <row r="962" spans="7:22" x14ac:dyDescent="0.2"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</row>
    <row r="963" spans="7:22" x14ac:dyDescent="0.2"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</row>
    <row r="964" spans="7:22" x14ac:dyDescent="0.2"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</row>
    <row r="965" spans="7:22" x14ac:dyDescent="0.2"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</row>
    <row r="966" spans="7:22" x14ac:dyDescent="0.2"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</row>
    <row r="967" spans="7:22" x14ac:dyDescent="0.2"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</row>
    <row r="968" spans="7:22" x14ac:dyDescent="0.2"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</row>
    <row r="969" spans="7:22" x14ac:dyDescent="0.2"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</row>
    <row r="970" spans="7:22" x14ac:dyDescent="0.2"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</row>
    <row r="971" spans="7:22" x14ac:dyDescent="0.2"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</row>
    <row r="972" spans="7:22" x14ac:dyDescent="0.2"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</row>
    <row r="973" spans="7:22" x14ac:dyDescent="0.2"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</row>
    <row r="974" spans="7:22" x14ac:dyDescent="0.2"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</row>
    <row r="975" spans="7:22" x14ac:dyDescent="0.2"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</row>
    <row r="976" spans="7:22" x14ac:dyDescent="0.2"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</row>
    <row r="977" spans="7:22" x14ac:dyDescent="0.2"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</row>
    <row r="978" spans="7:22" x14ac:dyDescent="0.2"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</row>
    <row r="979" spans="7:22" x14ac:dyDescent="0.2"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</row>
    <row r="980" spans="7:22" x14ac:dyDescent="0.2"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</row>
    <row r="981" spans="7:22" x14ac:dyDescent="0.2"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</row>
    <row r="982" spans="7:22" x14ac:dyDescent="0.2"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</row>
    <row r="983" spans="7:22" x14ac:dyDescent="0.2"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</row>
    <row r="984" spans="7:22" x14ac:dyDescent="0.2"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</row>
    <row r="985" spans="7:22" x14ac:dyDescent="0.2"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</row>
    <row r="986" spans="7:22" x14ac:dyDescent="0.2"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</row>
    <row r="987" spans="7:22" x14ac:dyDescent="0.2"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</row>
    <row r="988" spans="7:22" x14ac:dyDescent="0.2"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</row>
    <row r="989" spans="7:22" x14ac:dyDescent="0.2"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</row>
    <row r="990" spans="7:22" x14ac:dyDescent="0.2"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</row>
    <row r="991" spans="7:22" x14ac:dyDescent="0.2"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</row>
    <row r="992" spans="7:22" x14ac:dyDescent="0.2"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</row>
    <row r="993" spans="7:22" x14ac:dyDescent="0.2"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</row>
    <row r="994" spans="7:22" x14ac:dyDescent="0.2"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</row>
    <row r="995" spans="7:22" x14ac:dyDescent="0.2"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</row>
    <row r="996" spans="7:22" x14ac:dyDescent="0.2"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</row>
    <row r="997" spans="7:22" x14ac:dyDescent="0.2"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</row>
    <row r="998" spans="7:22" x14ac:dyDescent="0.2"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</row>
    <row r="999" spans="7:22" x14ac:dyDescent="0.2"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</row>
    <row r="1000" spans="7:22" x14ac:dyDescent="0.2"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</row>
    <row r="1001" spans="7:22" x14ac:dyDescent="0.2"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</row>
    <row r="1002" spans="7:22" x14ac:dyDescent="0.2"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</row>
    <row r="1003" spans="7:22" x14ac:dyDescent="0.2"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</row>
    <row r="1004" spans="7:22" x14ac:dyDescent="0.2"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</row>
    <row r="1005" spans="7:22" x14ac:dyDescent="0.2"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</row>
    <row r="1006" spans="7:22" x14ac:dyDescent="0.2"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</row>
    <row r="1007" spans="7:22" x14ac:dyDescent="0.2"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</row>
    <row r="1008" spans="7:22" x14ac:dyDescent="0.2"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</row>
    <row r="1009" spans="7:22" x14ac:dyDescent="0.2"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</row>
    <row r="1010" spans="7:22" x14ac:dyDescent="0.2"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</row>
    <row r="1011" spans="7:22" x14ac:dyDescent="0.2"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</row>
    <row r="1012" spans="7:22" x14ac:dyDescent="0.2"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</row>
    <row r="1013" spans="7:22" x14ac:dyDescent="0.2"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</row>
    <row r="1014" spans="7:22" x14ac:dyDescent="0.2"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</row>
    <row r="1015" spans="7:22" x14ac:dyDescent="0.2"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</row>
    <row r="1016" spans="7:22" x14ac:dyDescent="0.2"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</row>
    <row r="1017" spans="7:22" x14ac:dyDescent="0.2"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</row>
    <row r="1018" spans="7:22" x14ac:dyDescent="0.2"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</row>
    <row r="1019" spans="7:22" x14ac:dyDescent="0.2"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</row>
    <row r="1020" spans="7:22" x14ac:dyDescent="0.2"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</row>
    <row r="1021" spans="7:22" x14ac:dyDescent="0.2"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</row>
    <row r="1022" spans="7:22" x14ac:dyDescent="0.2"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</row>
    <row r="1023" spans="7:22" x14ac:dyDescent="0.2"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</row>
    <row r="1024" spans="7:22" x14ac:dyDescent="0.2"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</row>
    <row r="1025" spans="7:22" x14ac:dyDescent="0.2"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</row>
    <row r="1026" spans="7:22" x14ac:dyDescent="0.2"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</row>
    <row r="1027" spans="7:22" x14ac:dyDescent="0.2"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</row>
    <row r="1028" spans="7:22" x14ac:dyDescent="0.2"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</row>
    <row r="1029" spans="7:22" x14ac:dyDescent="0.2"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</row>
    <row r="1030" spans="7:22" x14ac:dyDescent="0.2"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</row>
    <row r="1031" spans="7:22" x14ac:dyDescent="0.2"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</row>
    <row r="1032" spans="7:22" x14ac:dyDescent="0.2"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</row>
    <row r="1033" spans="7:22" x14ac:dyDescent="0.2"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</row>
    <row r="1034" spans="7:22" x14ac:dyDescent="0.2"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</row>
    <row r="1035" spans="7:22" x14ac:dyDescent="0.2"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</row>
    <row r="1036" spans="7:22" x14ac:dyDescent="0.2"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</row>
    <row r="1037" spans="7:22" x14ac:dyDescent="0.2"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</row>
    <row r="1038" spans="7:22" x14ac:dyDescent="0.2"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</row>
    <row r="1039" spans="7:22" x14ac:dyDescent="0.2"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</row>
    <row r="1040" spans="7:22" x14ac:dyDescent="0.2"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</row>
    <row r="1041" spans="7:22" x14ac:dyDescent="0.2"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</row>
    <row r="1042" spans="7:22" x14ac:dyDescent="0.2"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</row>
    <row r="1043" spans="7:22" x14ac:dyDescent="0.2"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</row>
    <row r="1044" spans="7:22" x14ac:dyDescent="0.2"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</row>
    <row r="1045" spans="7:22" x14ac:dyDescent="0.2"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</row>
    <row r="1046" spans="7:22" x14ac:dyDescent="0.2"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</row>
    <row r="1047" spans="7:22" x14ac:dyDescent="0.2"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</row>
    <row r="1048" spans="7:22" x14ac:dyDescent="0.2"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</row>
    <row r="1049" spans="7:22" x14ac:dyDescent="0.2"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</row>
    <row r="1050" spans="7:22" x14ac:dyDescent="0.2"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</row>
    <row r="1051" spans="7:22" x14ac:dyDescent="0.2"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</row>
    <row r="1052" spans="7:22" x14ac:dyDescent="0.2"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</row>
    <row r="1053" spans="7:22" x14ac:dyDescent="0.2"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</row>
    <row r="1054" spans="7:22" x14ac:dyDescent="0.2"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</row>
    <row r="1055" spans="7:22" x14ac:dyDescent="0.2"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</row>
    <row r="1056" spans="7:22" x14ac:dyDescent="0.2"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</row>
    <row r="1057" spans="7:22" x14ac:dyDescent="0.2"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</row>
    <row r="1058" spans="7:22" x14ac:dyDescent="0.2"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</row>
    <row r="1059" spans="7:22" x14ac:dyDescent="0.2"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</row>
    <row r="1060" spans="7:22" x14ac:dyDescent="0.2"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</row>
    <row r="1061" spans="7:22" x14ac:dyDescent="0.2"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</row>
    <row r="1062" spans="7:22" x14ac:dyDescent="0.2"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</row>
    <row r="1063" spans="7:22" x14ac:dyDescent="0.2"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</row>
    <row r="1064" spans="7:22" x14ac:dyDescent="0.2"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</row>
    <row r="1065" spans="7:22" x14ac:dyDescent="0.2"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</row>
    <row r="1066" spans="7:22" x14ac:dyDescent="0.2"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</row>
    <row r="1067" spans="7:22" x14ac:dyDescent="0.2"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</row>
    <row r="1068" spans="7:22" x14ac:dyDescent="0.2"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</row>
    <row r="1069" spans="7:22" x14ac:dyDescent="0.2"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</row>
    <row r="1070" spans="7:22" x14ac:dyDescent="0.2"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</row>
    <row r="1071" spans="7:22" x14ac:dyDescent="0.2"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</row>
    <row r="1072" spans="7:22" x14ac:dyDescent="0.2"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</row>
    <row r="1073" spans="7:22" x14ac:dyDescent="0.2"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</row>
    <row r="1074" spans="7:22" x14ac:dyDescent="0.2"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</row>
    <row r="1075" spans="7:22" x14ac:dyDescent="0.2"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</row>
    <row r="1076" spans="7:22" x14ac:dyDescent="0.2"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</row>
    <row r="1077" spans="7:22" x14ac:dyDescent="0.2"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</row>
    <row r="1078" spans="7:22" x14ac:dyDescent="0.2"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</row>
    <row r="1079" spans="7:22" x14ac:dyDescent="0.2"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</row>
    <row r="1080" spans="7:22" x14ac:dyDescent="0.2"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</row>
    <row r="1081" spans="7:22" x14ac:dyDescent="0.2"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</row>
    <row r="1082" spans="7:22" x14ac:dyDescent="0.2"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</row>
    <row r="1083" spans="7:22" x14ac:dyDescent="0.2"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</row>
    <row r="1084" spans="7:22" x14ac:dyDescent="0.2"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</row>
    <row r="1085" spans="7:22" x14ac:dyDescent="0.2"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</row>
    <row r="1086" spans="7:22" x14ac:dyDescent="0.2"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</row>
    <row r="1087" spans="7:22" x14ac:dyDescent="0.2"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</row>
    <row r="1088" spans="7:22" x14ac:dyDescent="0.2"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</row>
    <row r="1089" spans="7:22" x14ac:dyDescent="0.2"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</row>
    <row r="1090" spans="7:22" x14ac:dyDescent="0.2"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</row>
    <row r="1091" spans="7:22" x14ac:dyDescent="0.2"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</row>
    <row r="1092" spans="7:22" x14ac:dyDescent="0.2"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</row>
    <row r="1093" spans="7:22" x14ac:dyDescent="0.2"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</row>
    <row r="1094" spans="7:22" x14ac:dyDescent="0.2"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</row>
    <row r="1095" spans="7:22" x14ac:dyDescent="0.2"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</row>
    <row r="1096" spans="7:22" x14ac:dyDescent="0.2"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</row>
    <row r="1097" spans="7:22" x14ac:dyDescent="0.2"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</row>
    <row r="1098" spans="7:22" x14ac:dyDescent="0.2"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</row>
    <row r="1099" spans="7:22" x14ac:dyDescent="0.2"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</row>
    <row r="1100" spans="7:22" x14ac:dyDescent="0.2"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</row>
    <row r="1101" spans="7:22" x14ac:dyDescent="0.2"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</row>
    <row r="1102" spans="7:22" x14ac:dyDescent="0.2"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</row>
    <row r="1103" spans="7:22" x14ac:dyDescent="0.2"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</row>
    <row r="1104" spans="7:22" x14ac:dyDescent="0.2"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</row>
    <row r="1105" spans="7:22" x14ac:dyDescent="0.2"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</row>
    <row r="1106" spans="7:22" x14ac:dyDescent="0.2"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</row>
    <row r="1107" spans="7:22" x14ac:dyDescent="0.2"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</row>
    <row r="1108" spans="7:22" x14ac:dyDescent="0.2"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</row>
    <row r="1109" spans="7:22" x14ac:dyDescent="0.2"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</row>
    <row r="1110" spans="7:22" x14ac:dyDescent="0.2"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</row>
    <row r="1111" spans="7:22" x14ac:dyDescent="0.2"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</row>
    <row r="1112" spans="7:22" x14ac:dyDescent="0.2"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</row>
    <row r="1113" spans="7:22" x14ac:dyDescent="0.2"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</row>
    <row r="1114" spans="7:22" x14ac:dyDescent="0.2"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</row>
    <row r="1115" spans="7:22" x14ac:dyDescent="0.2"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</row>
    <row r="1116" spans="7:22" x14ac:dyDescent="0.2"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</row>
    <row r="1117" spans="7:22" x14ac:dyDescent="0.2"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</row>
    <row r="1118" spans="7:22" x14ac:dyDescent="0.2"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</row>
    <row r="1119" spans="7:22" x14ac:dyDescent="0.2"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</row>
    <row r="1120" spans="7:22" x14ac:dyDescent="0.2"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</row>
    <row r="1121" spans="7:22" x14ac:dyDescent="0.2"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</row>
    <row r="1122" spans="7:22" x14ac:dyDescent="0.2"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</row>
    <row r="1123" spans="7:22" x14ac:dyDescent="0.2"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</row>
    <row r="1124" spans="7:22" x14ac:dyDescent="0.2"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</row>
    <row r="1125" spans="7:22" x14ac:dyDescent="0.2"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</row>
    <row r="1126" spans="7:22" x14ac:dyDescent="0.2"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</row>
    <row r="1127" spans="7:22" x14ac:dyDescent="0.2"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</row>
    <row r="1128" spans="7:22" x14ac:dyDescent="0.2"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</row>
    <row r="1129" spans="7:22" x14ac:dyDescent="0.2"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</row>
    <row r="1130" spans="7:22" x14ac:dyDescent="0.2"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</row>
    <row r="1131" spans="7:22" x14ac:dyDescent="0.2"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</row>
    <row r="1132" spans="7:22" x14ac:dyDescent="0.2"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</row>
    <row r="1133" spans="7:22" x14ac:dyDescent="0.2"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</row>
    <row r="1134" spans="7:22" x14ac:dyDescent="0.2"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</row>
    <row r="1135" spans="7:22" x14ac:dyDescent="0.2"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</row>
    <row r="1136" spans="7:22" x14ac:dyDescent="0.2"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</row>
    <row r="1137" spans="7:22" x14ac:dyDescent="0.2"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</row>
    <row r="1138" spans="7:22" x14ac:dyDescent="0.2"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</row>
    <row r="1139" spans="7:22" x14ac:dyDescent="0.2"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</row>
    <row r="1140" spans="7:22" x14ac:dyDescent="0.2"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</row>
    <row r="1141" spans="7:22" x14ac:dyDescent="0.2"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</row>
    <row r="1142" spans="7:22" x14ac:dyDescent="0.2"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</row>
    <row r="1143" spans="7:22" x14ac:dyDescent="0.2"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</row>
    <row r="1144" spans="7:22" x14ac:dyDescent="0.2"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</row>
    <row r="1145" spans="7:22" x14ac:dyDescent="0.2"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</row>
    <row r="1146" spans="7:22" x14ac:dyDescent="0.2"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</row>
    <row r="1147" spans="7:22" x14ac:dyDescent="0.2"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</row>
    <row r="1148" spans="7:22" x14ac:dyDescent="0.2"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</row>
    <row r="1149" spans="7:22" x14ac:dyDescent="0.2"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</row>
    <row r="1150" spans="7:22" x14ac:dyDescent="0.2"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</row>
    <row r="1151" spans="7:22" x14ac:dyDescent="0.2"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</row>
    <row r="1152" spans="7:22" x14ac:dyDescent="0.2"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</row>
    <row r="1153" spans="7:22" x14ac:dyDescent="0.2"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</row>
    <row r="1154" spans="7:22" x14ac:dyDescent="0.2"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</row>
    <row r="1155" spans="7:22" x14ac:dyDescent="0.2"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</row>
    <row r="1156" spans="7:22" x14ac:dyDescent="0.2"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</row>
    <row r="1157" spans="7:22" x14ac:dyDescent="0.2"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</row>
    <row r="1158" spans="7:22" x14ac:dyDescent="0.2"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</row>
    <row r="1159" spans="7:22" x14ac:dyDescent="0.2"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</row>
    <row r="1160" spans="7:22" x14ac:dyDescent="0.2"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</row>
    <row r="1161" spans="7:22" x14ac:dyDescent="0.2"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</row>
    <row r="1162" spans="7:22" x14ac:dyDescent="0.2"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</row>
    <row r="1163" spans="7:22" x14ac:dyDescent="0.2"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</row>
    <row r="1164" spans="7:22" x14ac:dyDescent="0.2"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</row>
    <row r="1165" spans="7:22" x14ac:dyDescent="0.2"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</row>
    <row r="1166" spans="7:22" x14ac:dyDescent="0.2"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</row>
    <row r="1167" spans="7:22" x14ac:dyDescent="0.2"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</row>
    <row r="1168" spans="7:22" x14ac:dyDescent="0.2"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</row>
    <row r="1169" spans="7:22" x14ac:dyDescent="0.2"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</row>
    <row r="1170" spans="7:22" x14ac:dyDescent="0.2"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</row>
    <row r="1171" spans="7:22" x14ac:dyDescent="0.2"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</row>
    <row r="1172" spans="7:22" x14ac:dyDescent="0.2"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</row>
    <row r="1173" spans="7:22" x14ac:dyDescent="0.2"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</row>
    <row r="1174" spans="7:22" x14ac:dyDescent="0.2"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</row>
    <row r="1175" spans="7:22" x14ac:dyDescent="0.2"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</row>
    <row r="1176" spans="7:22" x14ac:dyDescent="0.2"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</row>
    <row r="1177" spans="7:22" x14ac:dyDescent="0.2"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</row>
    <row r="1178" spans="7:22" x14ac:dyDescent="0.2"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</row>
    <row r="1179" spans="7:22" x14ac:dyDescent="0.2"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</row>
    <row r="1180" spans="7:22" x14ac:dyDescent="0.2"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</row>
    <row r="1181" spans="7:22" x14ac:dyDescent="0.2"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</row>
    <row r="1182" spans="7:22" x14ac:dyDescent="0.2"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</row>
    <row r="1183" spans="7:22" x14ac:dyDescent="0.2"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</row>
    <row r="1184" spans="7:22" x14ac:dyDescent="0.2"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</row>
    <row r="1185" spans="7:22" x14ac:dyDescent="0.2"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</row>
    <row r="1186" spans="7:22" x14ac:dyDescent="0.2"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</row>
    <row r="1187" spans="7:22" x14ac:dyDescent="0.2"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</row>
    <row r="1188" spans="7:22" x14ac:dyDescent="0.2"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</row>
    <row r="1189" spans="7:22" x14ac:dyDescent="0.2"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</row>
    <row r="1190" spans="7:22" x14ac:dyDescent="0.2"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</row>
    <row r="1191" spans="7:22" x14ac:dyDescent="0.2"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</row>
    <row r="1192" spans="7:22" x14ac:dyDescent="0.2"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</row>
    <row r="1193" spans="7:22" x14ac:dyDescent="0.2"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</row>
    <row r="1194" spans="7:22" x14ac:dyDescent="0.2"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</row>
    <row r="1195" spans="7:22" x14ac:dyDescent="0.2"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</row>
    <row r="1196" spans="7:22" x14ac:dyDescent="0.2"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</row>
    <row r="1197" spans="7:22" x14ac:dyDescent="0.2"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</row>
    <row r="1198" spans="7:22" x14ac:dyDescent="0.2"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</row>
    <row r="1199" spans="7:22" x14ac:dyDescent="0.2"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</row>
    <row r="1200" spans="7:22" x14ac:dyDescent="0.2"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</row>
    <row r="1201" spans="7:22" x14ac:dyDescent="0.2"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</row>
    <row r="1202" spans="7:22" x14ac:dyDescent="0.2"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</row>
    <row r="1203" spans="7:22" x14ac:dyDescent="0.2"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</row>
    <row r="1204" spans="7:22" x14ac:dyDescent="0.2"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</row>
    <row r="1205" spans="7:22" x14ac:dyDescent="0.2"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</row>
    <row r="1206" spans="7:22" x14ac:dyDescent="0.2"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</row>
    <row r="1207" spans="7:22" x14ac:dyDescent="0.2"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</row>
    <row r="1208" spans="7:22" x14ac:dyDescent="0.2"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</row>
    <row r="1209" spans="7:22" x14ac:dyDescent="0.2"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</row>
    <row r="1210" spans="7:22" x14ac:dyDescent="0.2"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</row>
    <row r="1211" spans="7:22" x14ac:dyDescent="0.2"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</row>
    <row r="1212" spans="7:22" x14ac:dyDescent="0.2"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</row>
    <row r="1213" spans="7:22" x14ac:dyDescent="0.2"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</row>
    <row r="1214" spans="7:22" x14ac:dyDescent="0.2"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</row>
    <row r="1215" spans="7:22" x14ac:dyDescent="0.2"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</row>
    <row r="1216" spans="7:22" x14ac:dyDescent="0.2"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</row>
    <row r="1217" spans="7:22" x14ac:dyDescent="0.2"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</row>
    <row r="1218" spans="7:22" x14ac:dyDescent="0.2"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</row>
    <row r="1219" spans="7:22" x14ac:dyDescent="0.2"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</row>
    <row r="1220" spans="7:22" x14ac:dyDescent="0.2"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</row>
    <row r="1221" spans="7:22" x14ac:dyDescent="0.2"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</row>
    <row r="1222" spans="7:22" x14ac:dyDescent="0.2"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</row>
    <row r="1223" spans="7:22" x14ac:dyDescent="0.2"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</row>
    <row r="1224" spans="7:22" x14ac:dyDescent="0.2"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</row>
    <row r="1225" spans="7:22" x14ac:dyDescent="0.2"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</row>
    <row r="1226" spans="7:22" x14ac:dyDescent="0.2"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</row>
    <row r="1227" spans="7:22" x14ac:dyDescent="0.2"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</row>
    <row r="1228" spans="7:22" x14ac:dyDescent="0.2"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</row>
    <row r="1229" spans="7:22" x14ac:dyDescent="0.2"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</row>
    <row r="1230" spans="7:22" x14ac:dyDescent="0.2"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</row>
    <row r="1231" spans="7:22" x14ac:dyDescent="0.2"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</row>
    <row r="1232" spans="7:22" x14ac:dyDescent="0.2"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</row>
    <row r="1233" spans="7:22" x14ac:dyDescent="0.2"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</row>
    <row r="1234" spans="7:22" x14ac:dyDescent="0.2"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</row>
    <row r="1235" spans="7:22" x14ac:dyDescent="0.2"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</row>
    <row r="1236" spans="7:22" x14ac:dyDescent="0.2"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</row>
    <row r="1237" spans="7:22" x14ac:dyDescent="0.2"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</row>
    <row r="1238" spans="7:22" x14ac:dyDescent="0.2"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</row>
    <row r="1239" spans="7:22" x14ac:dyDescent="0.2"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</row>
    <row r="1240" spans="7:22" x14ac:dyDescent="0.2"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</row>
    <row r="1241" spans="7:22" x14ac:dyDescent="0.2"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</row>
    <row r="1242" spans="7:22" x14ac:dyDescent="0.2"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</row>
    <row r="1243" spans="7:22" x14ac:dyDescent="0.2"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</row>
    <row r="1244" spans="7:22" x14ac:dyDescent="0.2"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</row>
    <row r="1245" spans="7:22" x14ac:dyDescent="0.2"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</row>
    <row r="1246" spans="7:22" x14ac:dyDescent="0.2"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</row>
    <row r="1247" spans="7:22" x14ac:dyDescent="0.2"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</row>
    <row r="1248" spans="7:22" x14ac:dyDescent="0.2"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</row>
    <row r="1249" spans="7:22" x14ac:dyDescent="0.2"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</row>
    <row r="1250" spans="7:22" x14ac:dyDescent="0.2"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</row>
    <row r="1251" spans="7:22" x14ac:dyDescent="0.2"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</row>
    <row r="1252" spans="7:22" x14ac:dyDescent="0.2"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</row>
    <row r="1253" spans="7:22" x14ac:dyDescent="0.2"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</row>
    <row r="1254" spans="7:22" x14ac:dyDescent="0.2"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</row>
    <row r="1255" spans="7:22" x14ac:dyDescent="0.2"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</row>
    <row r="1256" spans="7:22" x14ac:dyDescent="0.2"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</row>
    <row r="1257" spans="7:22" x14ac:dyDescent="0.2"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</row>
    <row r="1258" spans="7:22" x14ac:dyDescent="0.2"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</row>
    <row r="1259" spans="7:22" x14ac:dyDescent="0.2"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</row>
    <row r="1260" spans="7:22" x14ac:dyDescent="0.2"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</row>
    <row r="1261" spans="7:22" x14ac:dyDescent="0.2"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</row>
    <row r="1262" spans="7:22" x14ac:dyDescent="0.2"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</row>
    <row r="1263" spans="7:22" x14ac:dyDescent="0.2"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</row>
    <row r="1264" spans="7:22" x14ac:dyDescent="0.2"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</row>
    <row r="1265" spans="7:22" x14ac:dyDescent="0.2"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</row>
    <row r="1266" spans="7:22" x14ac:dyDescent="0.2"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</row>
    <row r="1267" spans="7:22" x14ac:dyDescent="0.2"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</row>
    <row r="1268" spans="7:22" x14ac:dyDescent="0.2"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</row>
    <row r="1269" spans="7:22" x14ac:dyDescent="0.2"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</row>
    <row r="1270" spans="7:22" x14ac:dyDescent="0.2"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</row>
    <row r="1271" spans="7:22" x14ac:dyDescent="0.2"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</row>
    <row r="1272" spans="7:22" x14ac:dyDescent="0.2"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</row>
    <row r="1273" spans="7:22" x14ac:dyDescent="0.2"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</row>
    <row r="1274" spans="7:22" x14ac:dyDescent="0.2"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</row>
    <row r="1275" spans="7:22" x14ac:dyDescent="0.2"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</row>
    <row r="1276" spans="7:22" x14ac:dyDescent="0.2"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</row>
    <row r="1277" spans="7:22" x14ac:dyDescent="0.2"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</row>
    <row r="1278" spans="7:22" x14ac:dyDescent="0.2"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</row>
    <row r="1279" spans="7:22" x14ac:dyDescent="0.2"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</row>
    <row r="1280" spans="7:22" x14ac:dyDescent="0.2"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</row>
    <row r="1281" spans="7:22" x14ac:dyDescent="0.2"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</row>
    <row r="1282" spans="7:22" x14ac:dyDescent="0.2"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</row>
    <row r="1283" spans="7:22" x14ac:dyDescent="0.2"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</row>
    <row r="1284" spans="7:22" x14ac:dyDescent="0.2"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</row>
    <row r="1285" spans="7:22" x14ac:dyDescent="0.2"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</row>
    <row r="1286" spans="7:22" x14ac:dyDescent="0.2"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</row>
    <row r="1287" spans="7:22" x14ac:dyDescent="0.2"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</row>
    <row r="1288" spans="7:22" x14ac:dyDescent="0.2"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</row>
    <row r="1289" spans="7:22" x14ac:dyDescent="0.2"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</row>
    <row r="1290" spans="7:22" x14ac:dyDescent="0.2"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</row>
    <row r="1291" spans="7:22" x14ac:dyDescent="0.2"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</row>
    <row r="1292" spans="7:22" x14ac:dyDescent="0.2"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</row>
    <row r="1293" spans="7:22" x14ac:dyDescent="0.2"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</row>
    <row r="1294" spans="7:22" x14ac:dyDescent="0.2"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</row>
    <row r="1295" spans="7:22" x14ac:dyDescent="0.2"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</row>
    <row r="1296" spans="7:22" x14ac:dyDescent="0.2"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</row>
    <row r="1297" spans="7:22" x14ac:dyDescent="0.2"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</row>
    <row r="1298" spans="7:22" x14ac:dyDescent="0.2"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</row>
    <row r="1299" spans="7:22" x14ac:dyDescent="0.2"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</row>
    <row r="1300" spans="7:22" x14ac:dyDescent="0.2"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</row>
    <row r="1301" spans="7:22" x14ac:dyDescent="0.2"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</row>
    <row r="1302" spans="7:22" x14ac:dyDescent="0.2"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</row>
    <row r="1303" spans="7:22" x14ac:dyDescent="0.2"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</row>
    <row r="1304" spans="7:22" x14ac:dyDescent="0.2"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</row>
    <row r="1305" spans="7:22" x14ac:dyDescent="0.2"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</row>
    <row r="1306" spans="7:22" x14ac:dyDescent="0.2"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</row>
    <row r="1307" spans="7:22" x14ac:dyDescent="0.2"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</row>
    <row r="1308" spans="7:22" x14ac:dyDescent="0.2"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</row>
    <row r="1309" spans="7:22" x14ac:dyDescent="0.2"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</row>
    <row r="1310" spans="7:22" x14ac:dyDescent="0.2"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</row>
    <row r="1311" spans="7:22" x14ac:dyDescent="0.2"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</row>
    <row r="1312" spans="7:22" x14ac:dyDescent="0.2"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</row>
    <row r="1313" spans="7:22" x14ac:dyDescent="0.2"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</row>
    <row r="1314" spans="7:22" x14ac:dyDescent="0.2"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</row>
    <row r="1315" spans="7:22" x14ac:dyDescent="0.2"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</row>
    <row r="1316" spans="7:22" x14ac:dyDescent="0.2"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</row>
    <row r="1317" spans="7:22" x14ac:dyDescent="0.2"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</row>
    <row r="1318" spans="7:22" x14ac:dyDescent="0.2"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</row>
    <row r="1319" spans="7:22" x14ac:dyDescent="0.2"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</row>
    <row r="1320" spans="7:22" x14ac:dyDescent="0.2"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</row>
    <row r="1321" spans="7:22" x14ac:dyDescent="0.2"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</row>
    <row r="1322" spans="7:22" x14ac:dyDescent="0.2"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</row>
    <row r="1323" spans="7:22" x14ac:dyDescent="0.2"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</row>
    <row r="1324" spans="7:22" x14ac:dyDescent="0.2"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</row>
    <row r="1325" spans="7:22" x14ac:dyDescent="0.2"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</row>
    <row r="1326" spans="7:22" x14ac:dyDescent="0.2"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</row>
    <row r="1327" spans="7:22" x14ac:dyDescent="0.2"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</row>
    <row r="1328" spans="7:22" x14ac:dyDescent="0.2"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</row>
    <row r="1329" spans="7:22" x14ac:dyDescent="0.2"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</row>
    <row r="1330" spans="7:22" x14ac:dyDescent="0.2"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</row>
    <row r="1331" spans="7:22" x14ac:dyDescent="0.2"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</row>
    <row r="1332" spans="7:22" x14ac:dyDescent="0.2"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</row>
    <row r="1333" spans="7:22" x14ac:dyDescent="0.2"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</row>
    <row r="1334" spans="7:22" x14ac:dyDescent="0.2"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</row>
    <row r="1335" spans="7:22" x14ac:dyDescent="0.2"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</row>
    <row r="1336" spans="7:22" x14ac:dyDescent="0.2"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</row>
    <row r="1337" spans="7:22" x14ac:dyDescent="0.2"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</row>
    <row r="1338" spans="7:22" x14ac:dyDescent="0.2"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</row>
    <row r="1339" spans="7:22" x14ac:dyDescent="0.2"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</row>
    <row r="1340" spans="7:22" x14ac:dyDescent="0.2"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</row>
    <row r="1341" spans="7:22" x14ac:dyDescent="0.2"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</row>
    <row r="1342" spans="7:22" x14ac:dyDescent="0.2"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</row>
    <row r="1343" spans="7:22" x14ac:dyDescent="0.2"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</row>
    <row r="1344" spans="7:22" x14ac:dyDescent="0.2"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</row>
    <row r="1345" spans="7:22" x14ac:dyDescent="0.2"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</row>
    <row r="1346" spans="7:22" x14ac:dyDescent="0.2"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</row>
    <row r="1347" spans="7:22" x14ac:dyDescent="0.2"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</row>
    <row r="1348" spans="7:22" x14ac:dyDescent="0.2"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</row>
    <row r="1349" spans="7:22" x14ac:dyDescent="0.2"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</row>
    <row r="1350" spans="7:22" x14ac:dyDescent="0.2"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</row>
    <row r="1351" spans="7:22" x14ac:dyDescent="0.2"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</row>
    <row r="1352" spans="7:22" x14ac:dyDescent="0.2"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</row>
    <row r="1353" spans="7:22" x14ac:dyDescent="0.2"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</row>
    <row r="1354" spans="7:22" x14ac:dyDescent="0.2"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</row>
    <row r="1355" spans="7:22" x14ac:dyDescent="0.2"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</row>
    <row r="1356" spans="7:22" x14ac:dyDescent="0.2"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</row>
    <row r="1357" spans="7:22" x14ac:dyDescent="0.2"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</row>
    <row r="1358" spans="7:22" x14ac:dyDescent="0.2"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</row>
    <row r="1359" spans="7:22" x14ac:dyDescent="0.2"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</row>
    <row r="1360" spans="7:22" x14ac:dyDescent="0.2"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</row>
    <row r="1361" spans="7:22" x14ac:dyDescent="0.2"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</row>
    <row r="1362" spans="7:22" x14ac:dyDescent="0.2"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</row>
    <row r="1363" spans="7:22" x14ac:dyDescent="0.2"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</row>
    <row r="1364" spans="7:22" x14ac:dyDescent="0.2"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</row>
    <row r="1365" spans="7:22" x14ac:dyDescent="0.2"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</row>
    <row r="1366" spans="7:22" x14ac:dyDescent="0.2"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</row>
    <row r="1367" spans="7:22" x14ac:dyDescent="0.2"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</row>
    <row r="1368" spans="7:22" x14ac:dyDescent="0.2"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</row>
    <row r="1369" spans="7:22" x14ac:dyDescent="0.2"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</row>
    <row r="1370" spans="7:22" x14ac:dyDescent="0.2"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</row>
    <row r="1371" spans="7:22" x14ac:dyDescent="0.2"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</row>
    <row r="1372" spans="7:22" x14ac:dyDescent="0.2"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</row>
    <row r="1373" spans="7:22" x14ac:dyDescent="0.2"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</row>
    <row r="1374" spans="7:22" x14ac:dyDescent="0.2"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</row>
    <row r="1375" spans="7:22" x14ac:dyDescent="0.2"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</row>
    <row r="1376" spans="7:22" x14ac:dyDescent="0.2"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</row>
    <row r="1377" spans="7:22" x14ac:dyDescent="0.2"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</row>
    <row r="1378" spans="7:22" x14ac:dyDescent="0.2"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</row>
    <row r="1379" spans="7:22" x14ac:dyDescent="0.2"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</row>
    <row r="1380" spans="7:22" x14ac:dyDescent="0.2"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</row>
    <row r="1381" spans="7:22" x14ac:dyDescent="0.2"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</row>
    <row r="1382" spans="7:22" x14ac:dyDescent="0.2"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</row>
    <row r="1383" spans="7:22" x14ac:dyDescent="0.2"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</row>
    <row r="1384" spans="7:22" x14ac:dyDescent="0.2"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</row>
    <row r="1385" spans="7:22" x14ac:dyDescent="0.2"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</row>
    <row r="1386" spans="7:22" x14ac:dyDescent="0.2"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</row>
    <row r="1387" spans="7:22" x14ac:dyDescent="0.2"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</row>
    <row r="1388" spans="7:22" x14ac:dyDescent="0.2"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</row>
    <row r="1389" spans="7:22" x14ac:dyDescent="0.2"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</row>
    <row r="1390" spans="7:22" x14ac:dyDescent="0.2"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</row>
    <row r="1391" spans="7:22" x14ac:dyDescent="0.2"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</row>
    <row r="1392" spans="7:22" x14ac:dyDescent="0.2"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</row>
    <row r="1393" spans="7:22" x14ac:dyDescent="0.2"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</row>
    <row r="1394" spans="7:22" x14ac:dyDescent="0.2"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</row>
    <row r="1395" spans="7:22" x14ac:dyDescent="0.2"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</row>
    <row r="1396" spans="7:22" x14ac:dyDescent="0.2"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</row>
    <row r="1397" spans="7:22" x14ac:dyDescent="0.2"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</row>
    <row r="1398" spans="7:22" x14ac:dyDescent="0.2"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</row>
    <row r="1399" spans="7:22" x14ac:dyDescent="0.2"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</row>
    <row r="1400" spans="7:22" x14ac:dyDescent="0.2"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</row>
    <row r="1401" spans="7:22" x14ac:dyDescent="0.2"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</row>
    <row r="1402" spans="7:22" x14ac:dyDescent="0.2"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</row>
    <row r="1403" spans="7:22" x14ac:dyDescent="0.2"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</row>
    <row r="1404" spans="7:22" x14ac:dyDescent="0.2"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</row>
    <row r="1405" spans="7:22" x14ac:dyDescent="0.2"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</row>
    <row r="1406" spans="7:22" x14ac:dyDescent="0.2"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</row>
    <row r="1407" spans="7:22" x14ac:dyDescent="0.2"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</row>
    <row r="1408" spans="7:22" x14ac:dyDescent="0.2"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</row>
    <row r="1409" spans="7:22" x14ac:dyDescent="0.2"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</row>
    <row r="1410" spans="7:22" x14ac:dyDescent="0.2"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</row>
    <row r="1411" spans="7:22" x14ac:dyDescent="0.2"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</row>
    <row r="1412" spans="7:22" x14ac:dyDescent="0.2"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</row>
    <row r="1413" spans="7:22" x14ac:dyDescent="0.2"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</row>
    <row r="1414" spans="7:22" x14ac:dyDescent="0.2"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</row>
    <row r="1415" spans="7:22" x14ac:dyDescent="0.2"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</row>
    <row r="1416" spans="7:22" x14ac:dyDescent="0.2"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</row>
    <row r="1417" spans="7:22" x14ac:dyDescent="0.2"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</row>
    <row r="1418" spans="7:22" x14ac:dyDescent="0.2"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</row>
    <row r="1419" spans="7:22" x14ac:dyDescent="0.2"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</row>
    <row r="1420" spans="7:22" x14ac:dyDescent="0.2"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</row>
    <row r="1421" spans="7:22" x14ac:dyDescent="0.2"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</row>
    <row r="1422" spans="7:22" x14ac:dyDescent="0.2"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</row>
    <row r="1423" spans="7:22" x14ac:dyDescent="0.2"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</row>
    <row r="1424" spans="7:22" x14ac:dyDescent="0.2"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</row>
    <row r="1425" spans="7:22" x14ac:dyDescent="0.2"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</row>
    <row r="1426" spans="7:22" x14ac:dyDescent="0.2"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</row>
    <row r="1427" spans="7:22" x14ac:dyDescent="0.2"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</row>
    <row r="1428" spans="7:22" x14ac:dyDescent="0.2"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</row>
    <row r="1429" spans="7:22" x14ac:dyDescent="0.2"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</row>
    <row r="1430" spans="7:22" x14ac:dyDescent="0.2"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</row>
    <row r="1431" spans="7:22" x14ac:dyDescent="0.2"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</row>
    <row r="1432" spans="7:22" x14ac:dyDescent="0.2"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</row>
    <row r="1433" spans="7:22" x14ac:dyDescent="0.2"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</row>
    <row r="1434" spans="7:22" x14ac:dyDescent="0.2"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</row>
    <row r="1435" spans="7:22" x14ac:dyDescent="0.2"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</row>
    <row r="1436" spans="7:22" x14ac:dyDescent="0.2"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</row>
    <row r="1437" spans="7:22" x14ac:dyDescent="0.2"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</row>
    <row r="1438" spans="7:22" x14ac:dyDescent="0.2"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</row>
    <row r="1439" spans="7:22" x14ac:dyDescent="0.2"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</row>
    <row r="1440" spans="7:22" x14ac:dyDescent="0.2"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</row>
    <row r="1441" spans="7:22" x14ac:dyDescent="0.2"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</row>
    <row r="1442" spans="7:22" x14ac:dyDescent="0.2"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</row>
    <row r="1443" spans="7:22" x14ac:dyDescent="0.2"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</row>
    <row r="1444" spans="7:22" x14ac:dyDescent="0.2"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</row>
    <row r="1445" spans="7:22" x14ac:dyDescent="0.2"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</row>
    <row r="1446" spans="7:22" x14ac:dyDescent="0.2"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</row>
    <row r="1447" spans="7:22" x14ac:dyDescent="0.2"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</row>
    <row r="1448" spans="7:22" x14ac:dyDescent="0.2"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</row>
    <row r="1449" spans="7:22" x14ac:dyDescent="0.2"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</row>
    <row r="1450" spans="7:22" x14ac:dyDescent="0.2"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</row>
    <row r="1451" spans="7:22" x14ac:dyDescent="0.2"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</row>
    <row r="1452" spans="7:22" x14ac:dyDescent="0.2"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</row>
    <row r="1453" spans="7:22" x14ac:dyDescent="0.2"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</row>
    <row r="1454" spans="7:22" x14ac:dyDescent="0.2"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</row>
    <row r="1455" spans="7:22" x14ac:dyDescent="0.2"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</row>
    <row r="1456" spans="7:22" x14ac:dyDescent="0.2"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</row>
    <row r="1457" spans="7:22" x14ac:dyDescent="0.2"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</row>
    <row r="1458" spans="7:22" x14ac:dyDescent="0.2"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</row>
    <row r="1459" spans="7:22" x14ac:dyDescent="0.2"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</row>
    <row r="1460" spans="7:22" x14ac:dyDescent="0.2"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</row>
    <row r="1461" spans="7:22" x14ac:dyDescent="0.2"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</row>
    <row r="1462" spans="7:22" x14ac:dyDescent="0.2"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</row>
    <row r="1463" spans="7:22" x14ac:dyDescent="0.2"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</row>
    <row r="1464" spans="7:22" x14ac:dyDescent="0.2"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</row>
    <row r="1465" spans="7:22" x14ac:dyDescent="0.2"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</row>
    <row r="1466" spans="7:22" x14ac:dyDescent="0.2"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</row>
    <row r="1467" spans="7:22" x14ac:dyDescent="0.2"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</row>
    <row r="1468" spans="7:22" x14ac:dyDescent="0.2"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</row>
    <row r="1469" spans="7:22" x14ac:dyDescent="0.2"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</row>
    <row r="1470" spans="7:22" x14ac:dyDescent="0.2"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</row>
    <row r="1471" spans="7:22" x14ac:dyDescent="0.2"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</row>
    <row r="1472" spans="7:22" x14ac:dyDescent="0.2"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</row>
    <row r="1473" spans="7:22" x14ac:dyDescent="0.2"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</row>
    <row r="1474" spans="7:22" x14ac:dyDescent="0.2"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</row>
    <row r="1475" spans="7:22" x14ac:dyDescent="0.2"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</row>
    <row r="1476" spans="7:22" x14ac:dyDescent="0.2"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</row>
    <row r="1477" spans="7:22" x14ac:dyDescent="0.2"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</row>
    <row r="1478" spans="7:22" x14ac:dyDescent="0.2"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</row>
    <row r="1479" spans="7:22" x14ac:dyDescent="0.2"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</row>
    <row r="1480" spans="7:22" x14ac:dyDescent="0.2"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</row>
    <row r="1481" spans="7:22" x14ac:dyDescent="0.2"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</row>
    <row r="1482" spans="7:22" x14ac:dyDescent="0.2"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</row>
    <row r="1483" spans="7:22" x14ac:dyDescent="0.2"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</row>
    <row r="1484" spans="7:22" x14ac:dyDescent="0.2"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</row>
    <row r="1485" spans="7:22" x14ac:dyDescent="0.2"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</row>
    <row r="1486" spans="7:22" x14ac:dyDescent="0.2"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</row>
    <row r="1487" spans="7:22" x14ac:dyDescent="0.2"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</row>
    <row r="1488" spans="7:22" x14ac:dyDescent="0.2"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</row>
    <row r="1489" spans="7:22" x14ac:dyDescent="0.2"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</row>
    <row r="1490" spans="7:22" x14ac:dyDescent="0.2"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</row>
    <row r="1491" spans="7:22" x14ac:dyDescent="0.2"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</row>
    <row r="1492" spans="7:22" x14ac:dyDescent="0.2"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</row>
    <row r="1493" spans="7:22" x14ac:dyDescent="0.2"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</row>
    <row r="1494" spans="7:22" x14ac:dyDescent="0.2"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</row>
    <row r="1495" spans="7:22" x14ac:dyDescent="0.2"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</row>
    <row r="1496" spans="7:22" x14ac:dyDescent="0.2"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</row>
    <row r="1497" spans="7:22" x14ac:dyDescent="0.2"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</row>
    <row r="1498" spans="7:22" x14ac:dyDescent="0.2"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</row>
    <row r="1499" spans="7:22" x14ac:dyDescent="0.2"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</row>
    <row r="1500" spans="7:22" x14ac:dyDescent="0.2"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</row>
    <row r="1501" spans="7:22" x14ac:dyDescent="0.2"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</row>
    <row r="1502" spans="7:22" x14ac:dyDescent="0.2"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</row>
    <row r="1503" spans="7:22" x14ac:dyDescent="0.2"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</row>
    <row r="1504" spans="7:22" x14ac:dyDescent="0.2"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</row>
    <row r="1505" spans="7:22" x14ac:dyDescent="0.2"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</row>
    <row r="1506" spans="7:22" x14ac:dyDescent="0.2"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</row>
    <row r="1507" spans="7:22" x14ac:dyDescent="0.2"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</row>
    <row r="1508" spans="7:22" x14ac:dyDescent="0.2"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</row>
    <row r="1509" spans="7:22" x14ac:dyDescent="0.2"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</row>
    <row r="1510" spans="7:22" x14ac:dyDescent="0.2"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</row>
    <row r="1511" spans="7:22" x14ac:dyDescent="0.2"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</row>
    <row r="1512" spans="7:22" x14ac:dyDescent="0.2"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</row>
    <row r="1513" spans="7:22" x14ac:dyDescent="0.2"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</row>
    <row r="1514" spans="7:22" x14ac:dyDescent="0.2"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</row>
    <row r="1515" spans="7:22" x14ac:dyDescent="0.2"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</row>
    <row r="1516" spans="7:22" x14ac:dyDescent="0.2"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</row>
    <row r="1517" spans="7:22" x14ac:dyDescent="0.2"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</row>
    <row r="1518" spans="7:22" x14ac:dyDescent="0.2"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</row>
    <row r="1519" spans="7:22" x14ac:dyDescent="0.2"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</row>
    <row r="1520" spans="7:22" x14ac:dyDescent="0.2"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</row>
    <row r="1521" spans="7:22" x14ac:dyDescent="0.2"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</row>
    <row r="1522" spans="7:22" x14ac:dyDescent="0.2"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</row>
    <row r="1523" spans="7:22" x14ac:dyDescent="0.2"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</row>
    <row r="1524" spans="7:22" x14ac:dyDescent="0.2"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</row>
    <row r="1525" spans="7:22" x14ac:dyDescent="0.2"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</row>
    <row r="1526" spans="7:22" x14ac:dyDescent="0.2"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</row>
    <row r="1527" spans="7:22" x14ac:dyDescent="0.2"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</row>
    <row r="1528" spans="7:22" x14ac:dyDescent="0.2"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</row>
    <row r="1529" spans="7:22" x14ac:dyDescent="0.2"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</row>
    <row r="1530" spans="7:22" x14ac:dyDescent="0.2"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</row>
    <row r="1531" spans="7:22" x14ac:dyDescent="0.2"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</row>
    <row r="1532" spans="7:22" x14ac:dyDescent="0.2"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</row>
    <row r="1533" spans="7:22" x14ac:dyDescent="0.2"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</row>
    <row r="1534" spans="7:22" x14ac:dyDescent="0.2"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</row>
    <row r="1535" spans="7:22" x14ac:dyDescent="0.2"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</row>
    <row r="1536" spans="7:22" x14ac:dyDescent="0.2"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</row>
    <row r="1537" spans="7:22" x14ac:dyDescent="0.2"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</row>
    <row r="1538" spans="7:22" x14ac:dyDescent="0.2"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</row>
    <row r="1539" spans="7:22" x14ac:dyDescent="0.2"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</row>
    <row r="1540" spans="7:22" x14ac:dyDescent="0.2"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</row>
    <row r="1541" spans="7:22" x14ac:dyDescent="0.2"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</row>
    <row r="1542" spans="7:22" x14ac:dyDescent="0.2"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</row>
    <row r="1543" spans="7:22" x14ac:dyDescent="0.2"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</row>
    <row r="1544" spans="7:22" x14ac:dyDescent="0.2"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</row>
    <row r="1545" spans="7:22" x14ac:dyDescent="0.2"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</row>
    <row r="1546" spans="7:22" x14ac:dyDescent="0.2"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</row>
    <row r="1547" spans="7:22" x14ac:dyDescent="0.2"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</row>
    <row r="1548" spans="7:22" x14ac:dyDescent="0.2"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</row>
    <row r="1549" spans="7:22" x14ac:dyDescent="0.2"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</row>
    <row r="1550" spans="7:22" x14ac:dyDescent="0.2"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</row>
    <row r="1551" spans="7:22" x14ac:dyDescent="0.2"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</row>
    <row r="1552" spans="7:22" x14ac:dyDescent="0.2"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</row>
    <row r="1553" spans="7:22" x14ac:dyDescent="0.2"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</row>
    <row r="1554" spans="7:22" x14ac:dyDescent="0.2"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</row>
    <row r="1555" spans="7:22" x14ac:dyDescent="0.2"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</row>
    <row r="1556" spans="7:22" x14ac:dyDescent="0.2"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</row>
    <row r="1557" spans="7:22" x14ac:dyDescent="0.2"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</row>
    <row r="1558" spans="7:22" x14ac:dyDescent="0.2"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</row>
    <row r="1559" spans="7:22" x14ac:dyDescent="0.2"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</row>
    <row r="1560" spans="7:22" x14ac:dyDescent="0.2"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</row>
    <row r="1561" spans="7:22" x14ac:dyDescent="0.2"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</row>
    <row r="1562" spans="7:22" x14ac:dyDescent="0.2"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</row>
    <row r="1563" spans="7:22" x14ac:dyDescent="0.2"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</row>
    <row r="1564" spans="7:22" x14ac:dyDescent="0.2"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</row>
    <row r="1565" spans="7:22" x14ac:dyDescent="0.2"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</row>
    <row r="1566" spans="7:22" x14ac:dyDescent="0.2"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</row>
    <row r="1567" spans="7:22" x14ac:dyDescent="0.2"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</row>
    <row r="1568" spans="7:22" x14ac:dyDescent="0.2"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</row>
    <row r="1569" spans="7:22" x14ac:dyDescent="0.2"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</row>
    <row r="1570" spans="7:22" x14ac:dyDescent="0.2"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</row>
    <row r="1571" spans="7:22" x14ac:dyDescent="0.2"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</row>
    <row r="1572" spans="7:22" x14ac:dyDescent="0.2"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</row>
    <row r="1573" spans="7:22" x14ac:dyDescent="0.2"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</row>
    <row r="1574" spans="7:22" x14ac:dyDescent="0.2"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</row>
    <row r="1575" spans="7:22" x14ac:dyDescent="0.2"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</row>
    <row r="1576" spans="7:22" x14ac:dyDescent="0.2"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</row>
    <row r="1577" spans="7:22" x14ac:dyDescent="0.2"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</row>
    <row r="1578" spans="7:22" x14ac:dyDescent="0.2"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</row>
    <row r="1579" spans="7:22" x14ac:dyDescent="0.2"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</row>
    <row r="1580" spans="7:22" x14ac:dyDescent="0.2"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</row>
    <row r="1581" spans="7:22" x14ac:dyDescent="0.2"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</row>
    <row r="1582" spans="7:22" x14ac:dyDescent="0.2"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</row>
    <row r="1583" spans="7:22" x14ac:dyDescent="0.2"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</row>
    <row r="1584" spans="7:22" x14ac:dyDescent="0.2"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</row>
    <row r="1585" spans="7:22" x14ac:dyDescent="0.2"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</row>
    <row r="1586" spans="7:22" x14ac:dyDescent="0.2"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</row>
    <row r="1587" spans="7:22" x14ac:dyDescent="0.2"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</row>
    <row r="1588" spans="7:22" x14ac:dyDescent="0.2"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</row>
    <row r="1589" spans="7:22" x14ac:dyDescent="0.2"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</row>
    <row r="1590" spans="7:22" x14ac:dyDescent="0.2"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</row>
    <row r="1591" spans="7:22" x14ac:dyDescent="0.2"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</row>
    <row r="1592" spans="7:22" x14ac:dyDescent="0.2"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</row>
    <row r="1593" spans="7:22" x14ac:dyDescent="0.2"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</row>
    <row r="1594" spans="7:22" x14ac:dyDescent="0.2"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</row>
    <row r="1595" spans="7:22" x14ac:dyDescent="0.2"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</row>
    <row r="1596" spans="7:22" x14ac:dyDescent="0.2"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</row>
    <row r="1597" spans="7:22" x14ac:dyDescent="0.2"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</row>
    <row r="1598" spans="7:22" x14ac:dyDescent="0.2"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</row>
    <row r="1599" spans="7:22" x14ac:dyDescent="0.2"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</row>
    <row r="1600" spans="7:22" x14ac:dyDescent="0.2"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</row>
    <row r="1601" spans="7:22" x14ac:dyDescent="0.2"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</row>
    <row r="1602" spans="7:22" x14ac:dyDescent="0.2"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</row>
    <row r="1603" spans="7:22" x14ac:dyDescent="0.2"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</row>
    <row r="1604" spans="7:22" x14ac:dyDescent="0.2"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</row>
    <row r="1605" spans="7:22" x14ac:dyDescent="0.2"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</row>
    <row r="1606" spans="7:22" x14ac:dyDescent="0.2"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</row>
    <row r="1607" spans="7:22" x14ac:dyDescent="0.2"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</row>
    <row r="1608" spans="7:22" x14ac:dyDescent="0.2"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</row>
    <row r="1609" spans="7:22" x14ac:dyDescent="0.2"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</row>
    <row r="1610" spans="7:22" x14ac:dyDescent="0.2"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</row>
    <row r="1611" spans="7:22" x14ac:dyDescent="0.2"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</row>
    <row r="1612" spans="7:22" x14ac:dyDescent="0.2"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</row>
    <row r="1613" spans="7:22" x14ac:dyDescent="0.2"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</row>
    <row r="1614" spans="7:22" x14ac:dyDescent="0.2"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</row>
    <row r="1615" spans="7:22" x14ac:dyDescent="0.2"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</row>
    <row r="1616" spans="7:22" x14ac:dyDescent="0.2"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</row>
    <row r="1617" spans="7:22" x14ac:dyDescent="0.2"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</row>
    <row r="1618" spans="7:22" x14ac:dyDescent="0.2"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</row>
    <row r="1619" spans="7:22" x14ac:dyDescent="0.2"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</row>
    <row r="1620" spans="7:22" x14ac:dyDescent="0.2"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</row>
    <row r="1621" spans="7:22" x14ac:dyDescent="0.2"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</row>
    <row r="1622" spans="7:22" x14ac:dyDescent="0.2"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</row>
    <row r="1623" spans="7:22" x14ac:dyDescent="0.2"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</row>
    <row r="1624" spans="7:22" x14ac:dyDescent="0.2"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</row>
    <row r="1625" spans="7:22" x14ac:dyDescent="0.2"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</row>
    <row r="1626" spans="7:22" x14ac:dyDescent="0.2"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</row>
    <row r="1627" spans="7:22" x14ac:dyDescent="0.2"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</row>
    <row r="1628" spans="7:22" x14ac:dyDescent="0.2"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</row>
    <row r="1629" spans="7:22" x14ac:dyDescent="0.2"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</row>
    <row r="1630" spans="7:22" x14ac:dyDescent="0.2"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</row>
    <row r="1631" spans="7:22" x14ac:dyDescent="0.2"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</row>
    <row r="1632" spans="7:22" x14ac:dyDescent="0.2"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</row>
    <row r="1633" spans="7:22" x14ac:dyDescent="0.2"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</row>
    <row r="1634" spans="7:22" x14ac:dyDescent="0.2"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</row>
    <row r="1635" spans="7:22" x14ac:dyDescent="0.2"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</row>
    <row r="1636" spans="7:22" x14ac:dyDescent="0.2"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</row>
    <row r="1637" spans="7:22" x14ac:dyDescent="0.2"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</row>
    <row r="1638" spans="7:22" x14ac:dyDescent="0.2"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</row>
    <row r="1639" spans="7:22" x14ac:dyDescent="0.2"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</row>
    <row r="1640" spans="7:22" x14ac:dyDescent="0.2"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</row>
    <row r="1641" spans="7:22" x14ac:dyDescent="0.2"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</row>
    <row r="1642" spans="7:22" x14ac:dyDescent="0.2"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</row>
    <row r="1643" spans="7:22" x14ac:dyDescent="0.2"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</row>
    <row r="1644" spans="7:22" x14ac:dyDescent="0.2"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</row>
    <row r="1645" spans="7:22" x14ac:dyDescent="0.2"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</row>
    <row r="1646" spans="7:22" x14ac:dyDescent="0.2"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</row>
    <row r="1647" spans="7:22" x14ac:dyDescent="0.2"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</row>
    <row r="1648" spans="7:22" x14ac:dyDescent="0.2"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</row>
    <row r="1649" spans="7:22" x14ac:dyDescent="0.2"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</row>
    <row r="1650" spans="7:22" x14ac:dyDescent="0.2"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</row>
    <row r="1651" spans="7:22" x14ac:dyDescent="0.2"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</row>
    <row r="1652" spans="7:22" x14ac:dyDescent="0.2"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</row>
    <row r="1653" spans="7:22" x14ac:dyDescent="0.2"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</row>
    <row r="1654" spans="7:22" x14ac:dyDescent="0.2"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</row>
    <row r="1655" spans="7:22" x14ac:dyDescent="0.2"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</row>
    <row r="1656" spans="7:22" x14ac:dyDescent="0.2"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</row>
    <row r="1657" spans="7:22" x14ac:dyDescent="0.2"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</row>
    <row r="1658" spans="7:22" x14ac:dyDescent="0.2"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</row>
    <row r="1659" spans="7:22" x14ac:dyDescent="0.2"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</row>
    <row r="1660" spans="7:22" x14ac:dyDescent="0.2"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</row>
    <row r="1661" spans="7:22" x14ac:dyDescent="0.2"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</row>
    <row r="1662" spans="7:22" x14ac:dyDescent="0.2"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</row>
    <row r="1663" spans="7:22" x14ac:dyDescent="0.2"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</row>
    <row r="1664" spans="7:22" x14ac:dyDescent="0.2"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</row>
    <row r="1665" spans="7:22" x14ac:dyDescent="0.2"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</row>
    <row r="1666" spans="7:22" x14ac:dyDescent="0.2"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</row>
    <row r="1667" spans="7:22" x14ac:dyDescent="0.2"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</row>
    <row r="1668" spans="7:22" x14ac:dyDescent="0.2"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</row>
    <row r="1669" spans="7:22" x14ac:dyDescent="0.2"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</row>
    <row r="1670" spans="7:22" x14ac:dyDescent="0.2"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</row>
    <row r="1671" spans="7:22" x14ac:dyDescent="0.2"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</row>
    <row r="1672" spans="7:22" x14ac:dyDescent="0.2"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</row>
    <row r="1673" spans="7:22" x14ac:dyDescent="0.2"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</row>
    <row r="1674" spans="7:22" x14ac:dyDescent="0.2"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</row>
    <row r="1675" spans="7:22" x14ac:dyDescent="0.2"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</row>
    <row r="1676" spans="7:22" x14ac:dyDescent="0.2"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</row>
    <row r="1677" spans="7:22" x14ac:dyDescent="0.2"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</row>
    <row r="1678" spans="7:22" x14ac:dyDescent="0.2"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</row>
    <row r="1679" spans="7:22" x14ac:dyDescent="0.2"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</row>
    <row r="1680" spans="7:22" x14ac:dyDescent="0.2"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</row>
    <row r="1681" spans="7:22" x14ac:dyDescent="0.2"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</row>
    <row r="1682" spans="7:22" x14ac:dyDescent="0.2"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</row>
    <row r="1683" spans="7:22" x14ac:dyDescent="0.2"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</row>
    <row r="1684" spans="7:22" x14ac:dyDescent="0.2"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</row>
    <row r="1685" spans="7:22" x14ac:dyDescent="0.2"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</row>
    <row r="1686" spans="7:22" x14ac:dyDescent="0.2"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</row>
    <row r="1687" spans="7:22" x14ac:dyDescent="0.2"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</row>
    <row r="1688" spans="7:22" x14ac:dyDescent="0.2"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</row>
    <row r="1689" spans="7:22" x14ac:dyDescent="0.2"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</row>
    <row r="1690" spans="7:22" x14ac:dyDescent="0.2"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</row>
    <row r="1691" spans="7:22" x14ac:dyDescent="0.2"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</row>
    <row r="1692" spans="7:22" x14ac:dyDescent="0.2"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</row>
    <row r="1693" spans="7:22" x14ac:dyDescent="0.2"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</row>
    <row r="1694" spans="7:22" x14ac:dyDescent="0.2"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</row>
    <row r="1695" spans="7:22" x14ac:dyDescent="0.2"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</row>
    <row r="1696" spans="7:22" x14ac:dyDescent="0.2"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</row>
    <row r="1697" spans="7:22" x14ac:dyDescent="0.2"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</row>
    <row r="1698" spans="7:22" x14ac:dyDescent="0.2"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</row>
    <row r="1699" spans="7:22" x14ac:dyDescent="0.2"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</row>
    <row r="1700" spans="7:22" x14ac:dyDescent="0.2"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</row>
    <row r="1701" spans="7:22" x14ac:dyDescent="0.2"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</row>
    <row r="1702" spans="7:22" x14ac:dyDescent="0.2"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</row>
    <row r="1703" spans="7:22" x14ac:dyDescent="0.2"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</row>
    <row r="1704" spans="7:22" x14ac:dyDescent="0.2"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</row>
    <row r="1705" spans="7:22" x14ac:dyDescent="0.2"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</row>
    <row r="1706" spans="7:22" x14ac:dyDescent="0.2"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</row>
    <row r="1707" spans="7:22" x14ac:dyDescent="0.2"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</row>
    <row r="1708" spans="7:22" x14ac:dyDescent="0.2"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</row>
    <row r="1709" spans="7:22" x14ac:dyDescent="0.2"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</row>
    <row r="1710" spans="7:22" x14ac:dyDescent="0.2"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</row>
    <row r="1711" spans="7:22" x14ac:dyDescent="0.2"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</row>
    <row r="1712" spans="7:22" x14ac:dyDescent="0.2"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</row>
    <row r="1713" spans="7:22" x14ac:dyDescent="0.2"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</row>
    <row r="1714" spans="7:22" x14ac:dyDescent="0.2"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</row>
    <row r="1715" spans="7:22" x14ac:dyDescent="0.2"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</row>
    <row r="1716" spans="7:22" x14ac:dyDescent="0.2"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</row>
    <row r="1717" spans="7:22" x14ac:dyDescent="0.2"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</row>
    <row r="1718" spans="7:22" x14ac:dyDescent="0.2"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</row>
    <row r="1719" spans="7:22" x14ac:dyDescent="0.2"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</row>
    <row r="1720" spans="7:22" x14ac:dyDescent="0.2"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</row>
    <row r="1721" spans="7:22" x14ac:dyDescent="0.2"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</row>
    <row r="1722" spans="7:22" x14ac:dyDescent="0.2"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</row>
    <row r="1723" spans="7:22" x14ac:dyDescent="0.2"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</row>
    <row r="1724" spans="7:22" x14ac:dyDescent="0.2"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</row>
    <row r="1725" spans="7:22" x14ac:dyDescent="0.2"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</row>
    <row r="1726" spans="7:22" x14ac:dyDescent="0.2"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</row>
    <row r="1727" spans="7:22" x14ac:dyDescent="0.2"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</row>
    <row r="1728" spans="7:22" x14ac:dyDescent="0.2"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</row>
    <row r="1729" spans="7:22" x14ac:dyDescent="0.2"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</row>
    <row r="1730" spans="7:22" x14ac:dyDescent="0.2"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</row>
    <row r="1731" spans="7:22" x14ac:dyDescent="0.2"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</row>
    <row r="1732" spans="7:22" x14ac:dyDescent="0.2"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</row>
    <row r="1733" spans="7:22" x14ac:dyDescent="0.2"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</row>
    <row r="1734" spans="7:22" x14ac:dyDescent="0.2"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</row>
    <row r="1735" spans="7:22" x14ac:dyDescent="0.2"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</row>
    <row r="1736" spans="7:22" x14ac:dyDescent="0.2"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</row>
    <row r="1737" spans="7:22" x14ac:dyDescent="0.2"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</row>
    <row r="1738" spans="7:22" x14ac:dyDescent="0.2"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</row>
    <row r="1739" spans="7:22" x14ac:dyDescent="0.2"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</row>
    <row r="1740" spans="7:22" x14ac:dyDescent="0.2"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</row>
    <row r="1741" spans="7:22" x14ac:dyDescent="0.2"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</row>
    <row r="1742" spans="7:22" x14ac:dyDescent="0.2"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</row>
    <row r="1743" spans="7:22" x14ac:dyDescent="0.2"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</row>
    <row r="1744" spans="7:22" x14ac:dyDescent="0.2"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</row>
    <row r="1745" spans="7:22" x14ac:dyDescent="0.2"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</row>
    <row r="1746" spans="7:22" x14ac:dyDescent="0.2"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</row>
    <row r="1747" spans="7:22" x14ac:dyDescent="0.2"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</row>
    <row r="1748" spans="7:22" x14ac:dyDescent="0.2"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</row>
    <row r="1749" spans="7:22" x14ac:dyDescent="0.2"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</row>
    <row r="1750" spans="7:22" x14ac:dyDescent="0.2"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</row>
    <row r="1751" spans="7:22" x14ac:dyDescent="0.2"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</row>
    <row r="1752" spans="7:22" x14ac:dyDescent="0.2"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</row>
    <row r="1753" spans="7:22" x14ac:dyDescent="0.2"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</row>
    <row r="1754" spans="7:22" x14ac:dyDescent="0.2"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</row>
    <row r="1755" spans="7:22" x14ac:dyDescent="0.2"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</row>
    <row r="1756" spans="7:22" x14ac:dyDescent="0.2"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</row>
    <row r="1757" spans="7:22" x14ac:dyDescent="0.2"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</row>
    <row r="1758" spans="7:22" x14ac:dyDescent="0.2"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</row>
    <row r="1759" spans="7:22" x14ac:dyDescent="0.2"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</row>
    <row r="1760" spans="7:22" x14ac:dyDescent="0.2"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</row>
    <row r="1761" spans="7:22" x14ac:dyDescent="0.2"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</row>
    <row r="1762" spans="7:22" x14ac:dyDescent="0.2"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</row>
    <row r="1763" spans="7:22" x14ac:dyDescent="0.2"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</row>
    <row r="1764" spans="7:22" x14ac:dyDescent="0.2"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</row>
    <row r="1765" spans="7:22" x14ac:dyDescent="0.2"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</row>
    <row r="1766" spans="7:22" x14ac:dyDescent="0.2"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</row>
    <row r="1767" spans="7:22" x14ac:dyDescent="0.2"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</row>
    <row r="1768" spans="7:22" x14ac:dyDescent="0.2"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</row>
    <row r="1769" spans="7:22" x14ac:dyDescent="0.2"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</row>
    <row r="1770" spans="7:22" x14ac:dyDescent="0.2"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</row>
    <row r="1771" spans="7:22" x14ac:dyDescent="0.2"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</row>
    <row r="1772" spans="7:22" x14ac:dyDescent="0.2"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</row>
    <row r="1773" spans="7:22" x14ac:dyDescent="0.2"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</row>
    <row r="1774" spans="7:22" x14ac:dyDescent="0.2"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</row>
    <row r="1775" spans="7:22" x14ac:dyDescent="0.2"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</row>
    <row r="1776" spans="7:22" x14ac:dyDescent="0.2"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</row>
    <row r="1777" spans="7:22" x14ac:dyDescent="0.2"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</row>
    <row r="1778" spans="7:22" x14ac:dyDescent="0.2"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</row>
    <row r="1779" spans="7:22" x14ac:dyDescent="0.2"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</row>
    <row r="1780" spans="7:22" x14ac:dyDescent="0.2"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</row>
    <row r="1781" spans="7:22" x14ac:dyDescent="0.2"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</row>
    <row r="1782" spans="7:22" x14ac:dyDescent="0.2"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</row>
    <row r="1783" spans="7:22" x14ac:dyDescent="0.2"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</row>
    <row r="1784" spans="7:22" x14ac:dyDescent="0.2"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</row>
    <row r="1785" spans="7:22" x14ac:dyDescent="0.2"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</row>
    <row r="1786" spans="7:22" x14ac:dyDescent="0.2"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</row>
    <row r="1787" spans="7:22" x14ac:dyDescent="0.2"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</row>
    <row r="1788" spans="7:22" x14ac:dyDescent="0.2"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</row>
    <row r="1789" spans="7:22" x14ac:dyDescent="0.2"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</row>
    <row r="1790" spans="7:22" x14ac:dyDescent="0.2"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</row>
    <row r="1791" spans="7:22" x14ac:dyDescent="0.2"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</row>
    <row r="1792" spans="7:22" x14ac:dyDescent="0.2"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</row>
    <row r="1793" spans="7:22" x14ac:dyDescent="0.2"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</row>
    <row r="1794" spans="7:22" x14ac:dyDescent="0.2"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</row>
    <row r="1795" spans="7:22" x14ac:dyDescent="0.2"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</row>
    <row r="1796" spans="7:22" x14ac:dyDescent="0.2"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</row>
    <row r="1797" spans="7:22" x14ac:dyDescent="0.2"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</row>
    <row r="1798" spans="7:22" x14ac:dyDescent="0.2"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</row>
    <row r="1799" spans="7:22" x14ac:dyDescent="0.2"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</row>
    <row r="1800" spans="7:22" x14ac:dyDescent="0.2"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</row>
    <row r="1801" spans="7:22" x14ac:dyDescent="0.2"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</row>
    <row r="1802" spans="7:22" x14ac:dyDescent="0.2"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</row>
    <row r="1803" spans="7:22" x14ac:dyDescent="0.2"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</row>
    <row r="1804" spans="7:22" x14ac:dyDescent="0.2"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</row>
    <row r="1805" spans="7:22" x14ac:dyDescent="0.2"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</row>
    <row r="1806" spans="7:22" x14ac:dyDescent="0.2"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</row>
    <row r="1807" spans="7:22" x14ac:dyDescent="0.2"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</row>
    <row r="1808" spans="7:22" x14ac:dyDescent="0.2"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</row>
    <row r="1809" spans="7:22" x14ac:dyDescent="0.2"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</row>
    <row r="1810" spans="7:22" x14ac:dyDescent="0.2"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</row>
    <row r="1811" spans="7:22" x14ac:dyDescent="0.2"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</row>
    <row r="1812" spans="7:22" x14ac:dyDescent="0.2"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</row>
    <row r="1813" spans="7:22" x14ac:dyDescent="0.2"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</row>
    <row r="1814" spans="7:22" x14ac:dyDescent="0.2"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</row>
    <row r="1815" spans="7:22" x14ac:dyDescent="0.2"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</row>
    <row r="1816" spans="7:22" x14ac:dyDescent="0.2"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</row>
    <row r="1817" spans="7:22" x14ac:dyDescent="0.2"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</row>
    <row r="1818" spans="7:22" x14ac:dyDescent="0.2"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</row>
    <row r="1819" spans="7:22" x14ac:dyDescent="0.2"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</row>
    <row r="1820" spans="7:22" x14ac:dyDescent="0.2"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</row>
    <row r="1821" spans="7:22" x14ac:dyDescent="0.2"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</row>
    <row r="1822" spans="7:22" x14ac:dyDescent="0.2"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</row>
    <row r="1823" spans="7:22" x14ac:dyDescent="0.2"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</row>
    <row r="1824" spans="7:22" x14ac:dyDescent="0.2"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</row>
    <row r="1825" spans="7:22" x14ac:dyDescent="0.2"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</row>
    <row r="1826" spans="7:22" x14ac:dyDescent="0.2"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</row>
    <row r="1827" spans="7:22" x14ac:dyDescent="0.2"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</row>
    <row r="1828" spans="7:22" x14ac:dyDescent="0.2"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</row>
    <row r="1829" spans="7:22" x14ac:dyDescent="0.2"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</row>
    <row r="1830" spans="7:22" x14ac:dyDescent="0.2"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</row>
    <row r="1831" spans="7:22" x14ac:dyDescent="0.2"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</row>
    <row r="1832" spans="7:22" x14ac:dyDescent="0.2"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</row>
    <row r="1833" spans="7:22" x14ac:dyDescent="0.2"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</row>
    <row r="1834" spans="7:22" x14ac:dyDescent="0.2"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</row>
    <row r="1835" spans="7:22" x14ac:dyDescent="0.2"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</row>
    <row r="1836" spans="7:22" x14ac:dyDescent="0.2"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</row>
    <row r="1837" spans="7:22" x14ac:dyDescent="0.2"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</row>
    <row r="1838" spans="7:22" x14ac:dyDescent="0.2"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</row>
    <row r="1839" spans="7:22" x14ac:dyDescent="0.2"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</row>
    <row r="1840" spans="7:22" x14ac:dyDescent="0.2"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</row>
    <row r="1841" spans="7:22" x14ac:dyDescent="0.2"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</row>
    <row r="1842" spans="7:22" x14ac:dyDescent="0.2"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</row>
    <row r="1843" spans="7:22" x14ac:dyDescent="0.2"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</row>
    <row r="1844" spans="7:22" x14ac:dyDescent="0.2"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</row>
    <row r="1845" spans="7:22" x14ac:dyDescent="0.2"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</row>
    <row r="1846" spans="7:22" x14ac:dyDescent="0.2"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</row>
    <row r="1847" spans="7:22" x14ac:dyDescent="0.2"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</row>
    <row r="1848" spans="7:22" x14ac:dyDescent="0.2"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</row>
    <row r="1849" spans="7:22" x14ac:dyDescent="0.2"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</row>
    <row r="1850" spans="7:22" x14ac:dyDescent="0.2"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</row>
    <row r="1851" spans="7:22" x14ac:dyDescent="0.2"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</row>
    <row r="1852" spans="7:22" x14ac:dyDescent="0.2"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</row>
    <row r="1853" spans="7:22" x14ac:dyDescent="0.2"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</row>
    <row r="1854" spans="7:22" x14ac:dyDescent="0.2"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</row>
    <row r="1855" spans="7:22" x14ac:dyDescent="0.2"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</row>
    <row r="1856" spans="7:22" x14ac:dyDescent="0.2"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</row>
    <row r="1857" spans="7:22" x14ac:dyDescent="0.2"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</row>
    <row r="1858" spans="7:22" x14ac:dyDescent="0.2"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</row>
    <row r="1859" spans="7:22" x14ac:dyDescent="0.2"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</row>
    <row r="1860" spans="7:22" x14ac:dyDescent="0.2"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</row>
    <row r="1861" spans="7:22" x14ac:dyDescent="0.2"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</row>
    <row r="1862" spans="7:22" x14ac:dyDescent="0.2"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</row>
    <row r="1863" spans="7:22" x14ac:dyDescent="0.2"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</row>
    <row r="1864" spans="7:22" x14ac:dyDescent="0.2"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</row>
    <row r="1865" spans="7:22" x14ac:dyDescent="0.2"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</row>
    <row r="1866" spans="7:22" x14ac:dyDescent="0.2"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</row>
    <row r="1867" spans="7:22" x14ac:dyDescent="0.2"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</row>
    <row r="1868" spans="7:22" x14ac:dyDescent="0.2"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</row>
    <row r="1869" spans="7:22" x14ac:dyDescent="0.2"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</row>
    <row r="1870" spans="7:22" x14ac:dyDescent="0.2"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</row>
    <row r="1871" spans="7:22" x14ac:dyDescent="0.2"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</row>
    <row r="1872" spans="7:22" x14ac:dyDescent="0.2"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</row>
    <row r="1873" spans="7:22" x14ac:dyDescent="0.2"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</row>
    <row r="1874" spans="7:22" x14ac:dyDescent="0.2"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</row>
    <row r="1875" spans="7:22" x14ac:dyDescent="0.2"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</row>
    <row r="1876" spans="7:22" x14ac:dyDescent="0.2"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</row>
    <row r="1877" spans="7:22" x14ac:dyDescent="0.2"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</row>
    <row r="1878" spans="7:22" x14ac:dyDescent="0.2"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</row>
    <row r="1879" spans="7:22" x14ac:dyDescent="0.2"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</row>
    <row r="1880" spans="7:22" x14ac:dyDescent="0.2"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</row>
    <row r="1881" spans="7:22" x14ac:dyDescent="0.2"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</row>
    <row r="1882" spans="7:22" x14ac:dyDescent="0.2"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</row>
    <row r="1883" spans="7:22" x14ac:dyDescent="0.2"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</row>
    <row r="1884" spans="7:22" x14ac:dyDescent="0.2"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</row>
    <row r="1885" spans="7:22" x14ac:dyDescent="0.2"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</row>
    <row r="1886" spans="7:22" x14ac:dyDescent="0.2"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</row>
    <row r="1887" spans="7:22" x14ac:dyDescent="0.2"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</row>
    <row r="1888" spans="7:22" x14ac:dyDescent="0.2"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</row>
    <row r="1889" spans="7:22" x14ac:dyDescent="0.2"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</row>
    <row r="1890" spans="7:22" x14ac:dyDescent="0.2"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</row>
    <row r="1891" spans="7:22" x14ac:dyDescent="0.2"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</row>
    <row r="1892" spans="7:22" x14ac:dyDescent="0.2"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</row>
    <row r="1893" spans="7:22" x14ac:dyDescent="0.2"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</row>
    <row r="1894" spans="7:22" x14ac:dyDescent="0.2"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</row>
    <row r="1895" spans="7:22" x14ac:dyDescent="0.2"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</row>
    <row r="1896" spans="7:22" x14ac:dyDescent="0.2"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</row>
    <row r="1897" spans="7:22" x14ac:dyDescent="0.2"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</row>
    <row r="1898" spans="7:22" x14ac:dyDescent="0.2"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</row>
    <row r="1899" spans="7:22" x14ac:dyDescent="0.2"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</row>
    <row r="1900" spans="7:22" x14ac:dyDescent="0.2"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</row>
    <row r="1901" spans="7:22" x14ac:dyDescent="0.2"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</row>
    <row r="1902" spans="7:22" x14ac:dyDescent="0.2"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</row>
    <row r="1903" spans="7:22" x14ac:dyDescent="0.2"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</row>
    <row r="1904" spans="7:22" x14ac:dyDescent="0.2"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</row>
    <row r="1905" spans="7:22" x14ac:dyDescent="0.2"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</row>
    <row r="1906" spans="7:22" x14ac:dyDescent="0.2"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</row>
    <row r="1907" spans="7:22" x14ac:dyDescent="0.2"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</row>
    <row r="1908" spans="7:22" x14ac:dyDescent="0.2"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</row>
    <row r="1909" spans="7:22" x14ac:dyDescent="0.2"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</row>
    <row r="1910" spans="7:22" x14ac:dyDescent="0.2"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</row>
    <row r="1911" spans="7:22" x14ac:dyDescent="0.2"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</row>
    <row r="1912" spans="7:22" x14ac:dyDescent="0.2"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</row>
    <row r="1913" spans="7:22" x14ac:dyDescent="0.2"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</row>
    <row r="1914" spans="7:22" x14ac:dyDescent="0.2"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</row>
    <row r="1915" spans="7:22" x14ac:dyDescent="0.2"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</row>
    <row r="1916" spans="7:22" x14ac:dyDescent="0.2"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</row>
    <row r="1917" spans="7:22" x14ac:dyDescent="0.2"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</row>
    <row r="1918" spans="7:22" x14ac:dyDescent="0.2"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</row>
    <row r="1919" spans="7:22" x14ac:dyDescent="0.2"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</row>
    <row r="1920" spans="7:22" x14ac:dyDescent="0.2"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</row>
    <row r="1921" spans="7:22" x14ac:dyDescent="0.2"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</row>
    <row r="1922" spans="7:22" x14ac:dyDescent="0.2"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</row>
    <row r="1923" spans="7:22" x14ac:dyDescent="0.2"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</row>
    <row r="1924" spans="7:22" x14ac:dyDescent="0.2"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</row>
    <row r="1925" spans="7:22" x14ac:dyDescent="0.2"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</row>
    <row r="1926" spans="7:22" x14ac:dyDescent="0.2"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</row>
    <row r="1927" spans="7:22" x14ac:dyDescent="0.2"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</row>
    <row r="1928" spans="7:22" x14ac:dyDescent="0.2"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</row>
    <row r="1929" spans="7:22" x14ac:dyDescent="0.2"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</row>
    <row r="1930" spans="7:22" x14ac:dyDescent="0.2"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</row>
    <row r="1931" spans="7:22" x14ac:dyDescent="0.2"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</row>
    <row r="1932" spans="7:22" x14ac:dyDescent="0.2"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</row>
    <row r="1933" spans="7:22" x14ac:dyDescent="0.2"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</row>
    <row r="1934" spans="7:22" x14ac:dyDescent="0.2"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</row>
    <row r="1935" spans="7:22" x14ac:dyDescent="0.2"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</row>
    <row r="1936" spans="7:22" x14ac:dyDescent="0.2"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</row>
    <row r="1937" spans="7:22" x14ac:dyDescent="0.2"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</row>
    <row r="1938" spans="7:22" x14ac:dyDescent="0.2"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</row>
    <row r="1939" spans="7:22" x14ac:dyDescent="0.2"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</row>
    <row r="1940" spans="7:22" x14ac:dyDescent="0.2"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</row>
    <row r="1941" spans="7:22" x14ac:dyDescent="0.2"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</row>
    <row r="1942" spans="7:22" x14ac:dyDescent="0.2"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</row>
    <row r="1943" spans="7:22" x14ac:dyDescent="0.2"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</row>
    <row r="1944" spans="7:22" x14ac:dyDescent="0.2"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</row>
    <row r="1945" spans="7:22" x14ac:dyDescent="0.2"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</row>
    <row r="1946" spans="7:22" x14ac:dyDescent="0.2"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</row>
    <row r="1947" spans="7:22" x14ac:dyDescent="0.2"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</row>
    <row r="1948" spans="7:22" x14ac:dyDescent="0.2"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</row>
    <row r="1949" spans="7:22" x14ac:dyDescent="0.2"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</row>
    <row r="1950" spans="7:22" x14ac:dyDescent="0.2"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</row>
    <row r="1951" spans="7:22" x14ac:dyDescent="0.2"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</row>
    <row r="1952" spans="7:22" x14ac:dyDescent="0.2"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</row>
    <row r="1953" spans="7:22" x14ac:dyDescent="0.2"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</row>
    <row r="1954" spans="7:22" x14ac:dyDescent="0.2"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</row>
    <row r="1955" spans="7:22" x14ac:dyDescent="0.2"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</row>
    <row r="1956" spans="7:22" x14ac:dyDescent="0.2"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</row>
    <row r="1957" spans="7:22" x14ac:dyDescent="0.2"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</row>
    <row r="1958" spans="7:22" x14ac:dyDescent="0.2"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</row>
    <row r="1959" spans="7:22" x14ac:dyDescent="0.2"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</row>
    <row r="1960" spans="7:22" x14ac:dyDescent="0.2"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</row>
    <row r="1961" spans="7:22" x14ac:dyDescent="0.2"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</row>
    <row r="1962" spans="7:22" x14ac:dyDescent="0.2"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</row>
    <row r="1963" spans="7:22" x14ac:dyDescent="0.2"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</row>
    <row r="1964" spans="7:22" x14ac:dyDescent="0.2"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</row>
    <row r="1965" spans="7:22" x14ac:dyDescent="0.2"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</row>
    <row r="1966" spans="7:22" x14ac:dyDescent="0.2"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</row>
    <row r="1967" spans="7:22" x14ac:dyDescent="0.2"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</row>
    <row r="1968" spans="7:22" x14ac:dyDescent="0.2"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</row>
    <row r="1969" spans="7:22" x14ac:dyDescent="0.2"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</row>
    <row r="1970" spans="7:22" x14ac:dyDescent="0.2"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</row>
    <row r="1971" spans="7:22" x14ac:dyDescent="0.2"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</row>
    <row r="1972" spans="7:22" x14ac:dyDescent="0.2"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</row>
    <row r="1973" spans="7:22" x14ac:dyDescent="0.2"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</row>
    <row r="1974" spans="7:22" x14ac:dyDescent="0.2"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</row>
    <row r="1975" spans="7:22" x14ac:dyDescent="0.2"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</row>
    <row r="1976" spans="7:22" x14ac:dyDescent="0.2"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</row>
    <row r="1977" spans="7:22" x14ac:dyDescent="0.2"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</row>
    <row r="1978" spans="7:22" x14ac:dyDescent="0.2"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</row>
    <row r="1979" spans="7:22" x14ac:dyDescent="0.2"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</row>
    <row r="1980" spans="7:22" x14ac:dyDescent="0.2"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</row>
    <row r="1981" spans="7:22" x14ac:dyDescent="0.2"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</row>
    <row r="1982" spans="7:22" x14ac:dyDescent="0.2"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</row>
    <row r="1983" spans="7:22" x14ac:dyDescent="0.2"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</row>
    <row r="1984" spans="7:22" x14ac:dyDescent="0.2"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</row>
    <row r="1985" spans="7:22" x14ac:dyDescent="0.2"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</row>
    <row r="1986" spans="7:22" x14ac:dyDescent="0.2"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</row>
    <row r="1987" spans="7:22" x14ac:dyDescent="0.2"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</row>
    <row r="1988" spans="7:22" x14ac:dyDescent="0.2"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</row>
    <row r="1989" spans="7:22" x14ac:dyDescent="0.2"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</row>
    <row r="1990" spans="7:22" x14ac:dyDescent="0.2"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</row>
    <row r="1991" spans="7:22" x14ac:dyDescent="0.2"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</row>
    <row r="1992" spans="7:22" x14ac:dyDescent="0.2"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</row>
    <row r="1993" spans="7:22" x14ac:dyDescent="0.2"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</row>
    <row r="1994" spans="7:22" x14ac:dyDescent="0.2"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</row>
    <row r="1995" spans="7:22" x14ac:dyDescent="0.2"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</row>
    <row r="1996" spans="7:22" x14ac:dyDescent="0.2"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</row>
    <row r="1997" spans="7:22" x14ac:dyDescent="0.2"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</row>
    <row r="1998" spans="7:22" x14ac:dyDescent="0.2"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</row>
    <row r="1999" spans="7:22" x14ac:dyDescent="0.2"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</row>
    <row r="2000" spans="7:22" x14ac:dyDescent="0.2"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</row>
    <row r="2001" spans="7:22" x14ac:dyDescent="0.2"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</row>
    <row r="2002" spans="7:22" x14ac:dyDescent="0.2"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</row>
    <row r="2003" spans="7:22" x14ac:dyDescent="0.2"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</row>
    <row r="2004" spans="7:22" x14ac:dyDescent="0.2"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</row>
    <row r="2005" spans="7:22" x14ac:dyDescent="0.2"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</row>
    <row r="2006" spans="7:22" x14ac:dyDescent="0.2"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</row>
    <row r="2007" spans="7:22" x14ac:dyDescent="0.2"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</row>
    <row r="2008" spans="7:22" x14ac:dyDescent="0.2"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</row>
    <row r="2009" spans="7:22" x14ac:dyDescent="0.2"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</row>
    <row r="2010" spans="7:22" x14ac:dyDescent="0.2"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</row>
    <row r="2011" spans="7:22" x14ac:dyDescent="0.2"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</row>
    <row r="2012" spans="7:22" x14ac:dyDescent="0.2"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</row>
    <row r="2013" spans="7:22" x14ac:dyDescent="0.2"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</row>
    <row r="2014" spans="7:22" x14ac:dyDescent="0.2"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</row>
    <row r="2015" spans="7:22" x14ac:dyDescent="0.2"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</row>
    <row r="2016" spans="7:22" x14ac:dyDescent="0.2"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</row>
    <row r="2017" spans="7:22" x14ac:dyDescent="0.2"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</row>
    <row r="2018" spans="7:22" x14ac:dyDescent="0.2"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</row>
    <row r="2019" spans="7:22" x14ac:dyDescent="0.2"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</row>
    <row r="2020" spans="7:22" x14ac:dyDescent="0.2"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</row>
    <row r="2021" spans="7:22" x14ac:dyDescent="0.2"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</row>
    <row r="2022" spans="7:22" x14ac:dyDescent="0.2"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</row>
    <row r="2023" spans="7:22" x14ac:dyDescent="0.2"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</row>
    <row r="2024" spans="7:22" x14ac:dyDescent="0.2"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</row>
    <row r="2025" spans="7:22" x14ac:dyDescent="0.2"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</row>
    <row r="2026" spans="7:22" x14ac:dyDescent="0.2"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</row>
    <row r="2027" spans="7:22" x14ac:dyDescent="0.2"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</row>
    <row r="2028" spans="7:22" x14ac:dyDescent="0.2"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</row>
    <row r="2029" spans="7:22" x14ac:dyDescent="0.2"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</row>
    <row r="2030" spans="7:22" x14ac:dyDescent="0.2"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</row>
    <row r="2031" spans="7:22" x14ac:dyDescent="0.2"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</row>
    <row r="2032" spans="7:22" x14ac:dyDescent="0.2"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</row>
    <row r="2033" spans="7:22" x14ac:dyDescent="0.2"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</row>
    <row r="2034" spans="7:22" x14ac:dyDescent="0.2"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</row>
    <row r="2035" spans="7:22" x14ac:dyDescent="0.2"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</row>
    <row r="2036" spans="7:22" x14ac:dyDescent="0.2"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</row>
    <row r="2037" spans="7:22" x14ac:dyDescent="0.2"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</row>
    <row r="2038" spans="7:22" x14ac:dyDescent="0.2"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</row>
    <row r="2039" spans="7:22" x14ac:dyDescent="0.2"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</row>
    <row r="2040" spans="7:22" x14ac:dyDescent="0.2"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</row>
    <row r="2041" spans="7:22" x14ac:dyDescent="0.2"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</row>
    <row r="2042" spans="7:22" x14ac:dyDescent="0.2"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</row>
    <row r="2043" spans="7:22" x14ac:dyDescent="0.2"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</row>
    <row r="2044" spans="7:22" x14ac:dyDescent="0.2"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</row>
    <row r="2045" spans="7:22" x14ac:dyDescent="0.2"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</row>
    <row r="2046" spans="7:22" x14ac:dyDescent="0.2"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</row>
    <row r="2047" spans="7:22" x14ac:dyDescent="0.2"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</row>
    <row r="2048" spans="7:22" x14ac:dyDescent="0.2"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</row>
    <row r="2049" spans="7:22" x14ac:dyDescent="0.2"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</row>
    <row r="2050" spans="7:22" x14ac:dyDescent="0.2"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</row>
    <row r="2051" spans="7:22" x14ac:dyDescent="0.2"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</row>
    <row r="2052" spans="7:22" x14ac:dyDescent="0.2"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</row>
    <row r="2053" spans="7:22" x14ac:dyDescent="0.2"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</row>
    <row r="2054" spans="7:22" x14ac:dyDescent="0.2"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</row>
    <row r="2055" spans="7:22" x14ac:dyDescent="0.2"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</row>
    <row r="2056" spans="7:22" x14ac:dyDescent="0.2"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</row>
    <row r="2057" spans="7:22" x14ac:dyDescent="0.2"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</row>
    <row r="2058" spans="7:22" x14ac:dyDescent="0.2"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</row>
    <row r="2059" spans="7:22" x14ac:dyDescent="0.2"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</row>
    <row r="2060" spans="7:22" x14ac:dyDescent="0.2"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</row>
    <row r="2061" spans="7:22" x14ac:dyDescent="0.2"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</row>
    <row r="2062" spans="7:22" x14ac:dyDescent="0.2"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</row>
    <row r="2063" spans="7:22" x14ac:dyDescent="0.2"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</row>
    <row r="2064" spans="7:22" x14ac:dyDescent="0.2"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</row>
    <row r="2065" spans="7:22" x14ac:dyDescent="0.2"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</row>
    <row r="2066" spans="7:22" x14ac:dyDescent="0.2"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</row>
    <row r="2067" spans="7:22" x14ac:dyDescent="0.2"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</row>
    <row r="2068" spans="7:22" x14ac:dyDescent="0.2"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</row>
    <row r="2069" spans="7:22" x14ac:dyDescent="0.2"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</row>
    <row r="2070" spans="7:22" x14ac:dyDescent="0.2"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</row>
    <row r="2071" spans="7:22" x14ac:dyDescent="0.2"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</row>
    <row r="2072" spans="7:22" x14ac:dyDescent="0.2"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</row>
    <row r="2073" spans="7:22" x14ac:dyDescent="0.2"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</row>
    <row r="2074" spans="7:22" x14ac:dyDescent="0.2"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</row>
    <row r="2075" spans="7:22" x14ac:dyDescent="0.2"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</row>
    <row r="2076" spans="7:22" x14ac:dyDescent="0.2"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</row>
    <row r="2077" spans="7:22" x14ac:dyDescent="0.2"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</row>
    <row r="2078" spans="7:22" x14ac:dyDescent="0.2"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</row>
    <row r="2079" spans="7:22" x14ac:dyDescent="0.2"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</row>
    <row r="2080" spans="7:22" x14ac:dyDescent="0.2"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</row>
    <row r="2081" spans="7:22" x14ac:dyDescent="0.2"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</row>
    <row r="2082" spans="7:22" x14ac:dyDescent="0.2"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</row>
    <row r="2083" spans="7:22" x14ac:dyDescent="0.2"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</row>
    <row r="2084" spans="7:22" x14ac:dyDescent="0.2"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</row>
    <row r="2085" spans="7:22" x14ac:dyDescent="0.2"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</row>
    <row r="2086" spans="7:22" x14ac:dyDescent="0.2"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</row>
    <row r="2087" spans="7:22" x14ac:dyDescent="0.2"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</row>
    <row r="2088" spans="7:22" x14ac:dyDescent="0.2"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</row>
    <row r="2089" spans="7:22" x14ac:dyDescent="0.2"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</row>
    <row r="2090" spans="7:22" x14ac:dyDescent="0.2"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</row>
    <row r="2091" spans="7:22" x14ac:dyDescent="0.2"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</row>
    <row r="2092" spans="7:22" x14ac:dyDescent="0.2"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</row>
    <row r="2093" spans="7:22" x14ac:dyDescent="0.2"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</row>
    <row r="2094" spans="7:22" x14ac:dyDescent="0.2"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</row>
    <row r="2095" spans="7:22" x14ac:dyDescent="0.2"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</row>
    <row r="2096" spans="7:22" x14ac:dyDescent="0.2"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</row>
    <row r="2097" spans="7:22" x14ac:dyDescent="0.2"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</row>
    <row r="2098" spans="7:22" x14ac:dyDescent="0.2"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</row>
    <row r="2099" spans="7:22" x14ac:dyDescent="0.2"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</row>
    <row r="2100" spans="7:22" x14ac:dyDescent="0.2"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</row>
    <row r="2101" spans="7:22" x14ac:dyDescent="0.2"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</row>
    <row r="2102" spans="7:22" x14ac:dyDescent="0.2"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</row>
    <row r="2103" spans="7:22" x14ac:dyDescent="0.2"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</row>
    <row r="2104" spans="7:22" x14ac:dyDescent="0.2"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</row>
    <row r="2105" spans="7:22" x14ac:dyDescent="0.2"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</row>
    <row r="2106" spans="7:22" x14ac:dyDescent="0.2"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</row>
    <row r="2107" spans="7:22" x14ac:dyDescent="0.2"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</row>
    <row r="2108" spans="7:22" x14ac:dyDescent="0.2"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</row>
    <row r="2109" spans="7:22" x14ac:dyDescent="0.2"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</row>
    <row r="2110" spans="7:22" x14ac:dyDescent="0.2"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</row>
    <row r="2111" spans="7:22" x14ac:dyDescent="0.2"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</row>
    <row r="2112" spans="7:22" x14ac:dyDescent="0.2"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</row>
    <row r="2113" spans="7:22" x14ac:dyDescent="0.2"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</row>
    <row r="2114" spans="7:22" x14ac:dyDescent="0.2"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</row>
    <row r="2115" spans="7:22" x14ac:dyDescent="0.2"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</row>
    <row r="2116" spans="7:22" x14ac:dyDescent="0.2"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</row>
    <row r="2117" spans="7:22" x14ac:dyDescent="0.2"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</row>
    <row r="2118" spans="7:22" x14ac:dyDescent="0.2"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</row>
    <row r="2119" spans="7:22" x14ac:dyDescent="0.2"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</row>
    <row r="2120" spans="7:22" x14ac:dyDescent="0.2"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</row>
    <row r="2121" spans="7:22" x14ac:dyDescent="0.2"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</row>
    <row r="2122" spans="7:22" x14ac:dyDescent="0.2"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</row>
    <row r="2123" spans="7:22" x14ac:dyDescent="0.2"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</row>
    <row r="2124" spans="7:22" x14ac:dyDescent="0.2"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</row>
    <row r="2125" spans="7:22" x14ac:dyDescent="0.2"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</row>
    <row r="2126" spans="7:22" x14ac:dyDescent="0.2"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</row>
    <row r="2127" spans="7:22" x14ac:dyDescent="0.2"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</row>
    <row r="2128" spans="7:22" x14ac:dyDescent="0.2"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</row>
    <row r="2129" spans="7:22" x14ac:dyDescent="0.2"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</row>
    <row r="2130" spans="7:22" x14ac:dyDescent="0.2"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</row>
    <row r="2131" spans="7:22" x14ac:dyDescent="0.2"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</row>
    <row r="2132" spans="7:22" x14ac:dyDescent="0.2"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</row>
    <row r="2133" spans="7:22" x14ac:dyDescent="0.2"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</row>
    <row r="2134" spans="7:22" x14ac:dyDescent="0.2"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</row>
    <row r="2135" spans="7:22" x14ac:dyDescent="0.2"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</row>
    <row r="2136" spans="7:22" x14ac:dyDescent="0.2"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</row>
    <row r="2137" spans="7:22" x14ac:dyDescent="0.2"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</row>
    <row r="2138" spans="7:22" x14ac:dyDescent="0.2"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</row>
    <row r="2139" spans="7:22" x14ac:dyDescent="0.2"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</row>
    <row r="2140" spans="7:22" x14ac:dyDescent="0.2"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</row>
    <row r="2141" spans="7:22" x14ac:dyDescent="0.2"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</row>
    <row r="2142" spans="7:22" x14ac:dyDescent="0.2"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</row>
    <row r="2143" spans="7:22" x14ac:dyDescent="0.2"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</row>
    <row r="2144" spans="7:22" x14ac:dyDescent="0.2"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</row>
    <row r="2145" spans="7:22" x14ac:dyDescent="0.2"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</row>
    <row r="2146" spans="7:22" x14ac:dyDescent="0.2"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</row>
    <row r="2147" spans="7:22" x14ac:dyDescent="0.2"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</row>
    <row r="2148" spans="7:22" x14ac:dyDescent="0.2"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</row>
    <row r="2149" spans="7:22" x14ac:dyDescent="0.2"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</row>
    <row r="2150" spans="7:22" x14ac:dyDescent="0.2"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</row>
    <row r="2151" spans="7:22" x14ac:dyDescent="0.2"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</row>
    <row r="2152" spans="7:22" x14ac:dyDescent="0.2"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</row>
    <row r="2153" spans="7:22" x14ac:dyDescent="0.2"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</row>
    <row r="2154" spans="7:22" x14ac:dyDescent="0.2"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</row>
    <row r="2155" spans="7:22" x14ac:dyDescent="0.2"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</row>
    <row r="2156" spans="7:22" x14ac:dyDescent="0.2"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</row>
    <row r="2157" spans="7:22" x14ac:dyDescent="0.2"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</row>
    <row r="2158" spans="7:22" x14ac:dyDescent="0.2"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</row>
    <row r="2159" spans="7:22" x14ac:dyDescent="0.2"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</row>
    <row r="2160" spans="7:22" x14ac:dyDescent="0.2"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</row>
    <row r="2161" spans="7:22" x14ac:dyDescent="0.2"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</row>
    <row r="2162" spans="7:22" x14ac:dyDescent="0.2"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</row>
    <row r="2163" spans="7:22" x14ac:dyDescent="0.2"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</row>
    <row r="2164" spans="7:22" x14ac:dyDescent="0.2"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</row>
    <row r="2165" spans="7:22" x14ac:dyDescent="0.2"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</row>
    <row r="2166" spans="7:22" x14ac:dyDescent="0.2"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</row>
    <row r="2167" spans="7:22" x14ac:dyDescent="0.2"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</row>
    <row r="2168" spans="7:22" x14ac:dyDescent="0.2"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</row>
    <row r="2169" spans="7:22" x14ac:dyDescent="0.2"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</row>
    <row r="2170" spans="7:22" x14ac:dyDescent="0.2"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</row>
    <row r="2171" spans="7:22" x14ac:dyDescent="0.2"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</row>
    <row r="2172" spans="7:22" x14ac:dyDescent="0.2"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</row>
    <row r="2173" spans="7:22" x14ac:dyDescent="0.2"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</row>
    <row r="2174" spans="7:22" x14ac:dyDescent="0.2"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</row>
    <row r="2175" spans="7:22" x14ac:dyDescent="0.2"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</row>
    <row r="2176" spans="7:22" x14ac:dyDescent="0.2"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</row>
    <row r="2177" spans="7:22" x14ac:dyDescent="0.2"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</row>
    <row r="2178" spans="7:22" x14ac:dyDescent="0.2"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</row>
    <row r="2179" spans="7:22" x14ac:dyDescent="0.2"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</row>
    <row r="2180" spans="7:22" x14ac:dyDescent="0.2"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</row>
    <row r="2181" spans="7:22" x14ac:dyDescent="0.2"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</row>
    <row r="2182" spans="7:22" x14ac:dyDescent="0.2"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</row>
    <row r="2183" spans="7:22" x14ac:dyDescent="0.2"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</row>
    <row r="2184" spans="7:22" x14ac:dyDescent="0.2"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</row>
    <row r="2185" spans="7:22" x14ac:dyDescent="0.2"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</row>
    <row r="2186" spans="7:22" x14ac:dyDescent="0.2"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</row>
    <row r="2187" spans="7:22" x14ac:dyDescent="0.2"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</row>
    <row r="2188" spans="7:22" x14ac:dyDescent="0.2"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</row>
    <row r="2189" spans="7:22" x14ac:dyDescent="0.2"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</row>
    <row r="2190" spans="7:22" x14ac:dyDescent="0.2"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</row>
    <row r="2191" spans="7:22" x14ac:dyDescent="0.2"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</row>
    <row r="2192" spans="7:22" x14ac:dyDescent="0.2"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</row>
    <row r="2193" spans="7:22" x14ac:dyDescent="0.2"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</row>
    <row r="2194" spans="7:22" x14ac:dyDescent="0.2"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</row>
    <row r="2195" spans="7:22" x14ac:dyDescent="0.2"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</row>
    <row r="2196" spans="7:22" x14ac:dyDescent="0.2"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</row>
    <row r="2197" spans="7:22" x14ac:dyDescent="0.2"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</row>
    <row r="2198" spans="7:22" x14ac:dyDescent="0.2"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</row>
    <row r="2199" spans="7:22" x14ac:dyDescent="0.2"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</row>
    <row r="2200" spans="7:22" x14ac:dyDescent="0.2"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</row>
    <row r="2201" spans="7:22" x14ac:dyDescent="0.2"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</row>
    <row r="2202" spans="7:22" x14ac:dyDescent="0.2"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</row>
    <row r="2203" spans="7:22" x14ac:dyDescent="0.2"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</row>
    <row r="2204" spans="7:22" x14ac:dyDescent="0.2"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</row>
    <row r="2205" spans="7:22" x14ac:dyDescent="0.2"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</row>
    <row r="2206" spans="7:22" x14ac:dyDescent="0.2"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</row>
    <row r="2207" spans="7:22" x14ac:dyDescent="0.2"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</row>
    <row r="2208" spans="7:22" x14ac:dyDescent="0.2"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</row>
    <row r="2209" spans="7:22" x14ac:dyDescent="0.2"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</row>
    <row r="2210" spans="7:22" x14ac:dyDescent="0.2"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</row>
    <row r="2211" spans="7:22" x14ac:dyDescent="0.2"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</row>
    <row r="2212" spans="7:22" x14ac:dyDescent="0.2"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</row>
    <row r="2213" spans="7:22" x14ac:dyDescent="0.2"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</row>
    <row r="2214" spans="7:22" x14ac:dyDescent="0.2"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</row>
    <row r="2215" spans="7:22" x14ac:dyDescent="0.2"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</row>
    <row r="2216" spans="7:22" x14ac:dyDescent="0.2"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</row>
    <row r="2217" spans="7:22" x14ac:dyDescent="0.2"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</row>
    <row r="2218" spans="7:22" x14ac:dyDescent="0.2"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</row>
    <row r="2219" spans="7:22" x14ac:dyDescent="0.2"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</row>
    <row r="2220" spans="7:22" x14ac:dyDescent="0.2"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</row>
    <row r="2221" spans="7:22" x14ac:dyDescent="0.2"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</row>
    <row r="2222" spans="7:22" x14ac:dyDescent="0.2"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</row>
    <row r="2223" spans="7:22" x14ac:dyDescent="0.2"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</row>
    <row r="2224" spans="7:22" x14ac:dyDescent="0.2"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</row>
    <row r="2225" spans="7:22" x14ac:dyDescent="0.2"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</row>
    <row r="2226" spans="7:22" x14ac:dyDescent="0.2"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</row>
    <row r="2227" spans="7:22" x14ac:dyDescent="0.2"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</row>
    <row r="2228" spans="7:22" x14ac:dyDescent="0.2"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</row>
    <row r="2229" spans="7:22" x14ac:dyDescent="0.2"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</row>
    <row r="2230" spans="7:22" x14ac:dyDescent="0.2"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</row>
    <row r="2231" spans="7:22" x14ac:dyDescent="0.2"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</row>
    <row r="2232" spans="7:22" x14ac:dyDescent="0.2"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</row>
    <row r="2233" spans="7:22" x14ac:dyDescent="0.2"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</row>
    <row r="2234" spans="7:22" x14ac:dyDescent="0.2"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</row>
    <row r="2235" spans="7:22" x14ac:dyDescent="0.2"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</row>
    <row r="2236" spans="7:22" x14ac:dyDescent="0.2"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</row>
    <row r="2237" spans="7:22" x14ac:dyDescent="0.2"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</row>
    <row r="2238" spans="7:22" x14ac:dyDescent="0.2"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</row>
    <row r="2239" spans="7:22" x14ac:dyDescent="0.2"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</row>
    <row r="2240" spans="7:22" x14ac:dyDescent="0.2"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</row>
    <row r="2241" spans="7:22" x14ac:dyDescent="0.2"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</row>
    <row r="2242" spans="7:22" x14ac:dyDescent="0.2"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</row>
    <row r="2243" spans="7:22" x14ac:dyDescent="0.2"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</row>
    <row r="2244" spans="7:22" x14ac:dyDescent="0.2"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</row>
    <row r="2245" spans="7:22" x14ac:dyDescent="0.2"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</row>
    <row r="2246" spans="7:22" x14ac:dyDescent="0.2"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</row>
    <row r="2247" spans="7:22" x14ac:dyDescent="0.2"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</row>
    <row r="2248" spans="7:22" x14ac:dyDescent="0.2"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</row>
    <row r="2249" spans="7:22" x14ac:dyDescent="0.2"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</row>
    <row r="2250" spans="7:22" x14ac:dyDescent="0.2"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</row>
    <row r="2251" spans="7:22" x14ac:dyDescent="0.2"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</row>
    <row r="2252" spans="7:22" x14ac:dyDescent="0.2"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</row>
    <row r="2253" spans="7:22" x14ac:dyDescent="0.2"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</row>
    <row r="2254" spans="7:22" x14ac:dyDescent="0.2"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</row>
    <row r="2255" spans="7:22" x14ac:dyDescent="0.2"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</row>
    <row r="2256" spans="7:22" x14ac:dyDescent="0.2"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</row>
    <row r="2257" spans="7:22" x14ac:dyDescent="0.2"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</row>
    <row r="2258" spans="7:22" x14ac:dyDescent="0.2"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</row>
    <row r="2259" spans="7:22" x14ac:dyDescent="0.2"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</row>
    <row r="2260" spans="7:22" x14ac:dyDescent="0.2"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</row>
    <row r="2261" spans="7:22" x14ac:dyDescent="0.2"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</row>
    <row r="2262" spans="7:22" x14ac:dyDescent="0.2"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</row>
    <row r="2263" spans="7:22" x14ac:dyDescent="0.2"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</row>
    <row r="2264" spans="7:22" x14ac:dyDescent="0.2"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</row>
    <row r="2265" spans="7:22" x14ac:dyDescent="0.2"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</row>
    <row r="2266" spans="7:22" x14ac:dyDescent="0.2"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</row>
    <row r="2267" spans="7:22" x14ac:dyDescent="0.2"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</row>
    <row r="2268" spans="7:22" x14ac:dyDescent="0.2"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</row>
    <row r="2269" spans="7:22" x14ac:dyDescent="0.2"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</row>
    <row r="2270" spans="7:22" x14ac:dyDescent="0.2"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</row>
    <row r="2271" spans="7:22" x14ac:dyDescent="0.2"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</row>
    <row r="2272" spans="7:22" x14ac:dyDescent="0.2"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</row>
    <row r="2273" spans="7:22" x14ac:dyDescent="0.2"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</row>
    <row r="2274" spans="7:22" x14ac:dyDescent="0.2"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</row>
    <row r="2275" spans="7:22" x14ac:dyDescent="0.2"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</row>
    <row r="2276" spans="7:22" x14ac:dyDescent="0.2"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</row>
    <row r="2277" spans="7:22" x14ac:dyDescent="0.2"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</row>
    <row r="2278" spans="7:22" x14ac:dyDescent="0.2"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</row>
    <row r="2279" spans="7:22" x14ac:dyDescent="0.2"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</row>
    <row r="2280" spans="7:22" x14ac:dyDescent="0.2"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</row>
    <row r="2281" spans="7:22" x14ac:dyDescent="0.2"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</row>
    <row r="2282" spans="7:22" x14ac:dyDescent="0.2"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</row>
    <row r="2283" spans="7:22" x14ac:dyDescent="0.2"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</row>
    <row r="2284" spans="7:22" x14ac:dyDescent="0.2"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</row>
    <row r="2285" spans="7:22" x14ac:dyDescent="0.2"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</row>
    <row r="2286" spans="7:22" x14ac:dyDescent="0.2"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</row>
    <row r="2287" spans="7:22" x14ac:dyDescent="0.2"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</row>
    <row r="2288" spans="7:22" x14ac:dyDescent="0.2"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</row>
    <row r="2289" spans="7:22" x14ac:dyDescent="0.2"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</row>
    <row r="2290" spans="7:22" x14ac:dyDescent="0.2"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</row>
    <row r="2291" spans="7:22" x14ac:dyDescent="0.2"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</row>
    <row r="2292" spans="7:22" x14ac:dyDescent="0.2"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</row>
    <row r="2293" spans="7:22" x14ac:dyDescent="0.2"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</row>
    <row r="2294" spans="7:22" x14ac:dyDescent="0.2"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</row>
    <row r="2295" spans="7:22" x14ac:dyDescent="0.2"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</row>
    <row r="2296" spans="7:22" x14ac:dyDescent="0.2"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</row>
    <row r="2297" spans="7:22" x14ac:dyDescent="0.2"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</row>
    <row r="2298" spans="7:22" x14ac:dyDescent="0.2"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</row>
    <row r="2299" spans="7:22" x14ac:dyDescent="0.2"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</row>
    <row r="2300" spans="7:22" x14ac:dyDescent="0.2"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</row>
    <row r="2301" spans="7:22" x14ac:dyDescent="0.2"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</row>
    <row r="2302" spans="7:22" x14ac:dyDescent="0.2"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</row>
    <row r="2303" spans="7:22" x14ac:dyDescent="0.2"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</row>
    <row r="2304" spans="7:22" x14ac:dyDescent="0.2"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</row>
    <row r="2305" spans="7:22" x14ac:dyDescent="0.2"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</row>
    <row r="2306" spans="7:22" x14ac:dyDescent="0.2"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</row>
    <row r="2307" spans="7:22" x14ac:dyDescent="0.2"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</row>
    <row r="2308" spans="7:22" x14ac:dyDescent="0.2"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</row>
    <row r="2309" spans="7:22" x14ac:dyDescent="0.2"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</row>
    <row r="2310" spans="7:22" x14ac:dyDescent="0.2"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</row>
    <row r="2311" spans="7:22" x14ac:dyDescent="0.2"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</row>
    <row r="2312" spans="7:22" x14ac:dyDescent="0.2"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</row>
    <row r="2313" spans="7:22" x14ac:dyDescent="0.2"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</row>
    <row r="2314" spans="7:22" x14ac:dyDescent="0.2"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</row>
    <row r="2315" spans="7:22" x14ac:dyDescent="0.2"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</row>
    <row r="2316" spans="7:22" x14ac:dyDescent="0.2"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</row>
    <row r="2317" spans="7:22" x14ac:dyDescent="0.2"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</row>
    <row r="2318" spans="7:22" x14ac:dyDescent="0.2"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</row>
    <row r="2319" spans="7:22" x14ac:dyDescent="0.2"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</row>
    <row r="2320" spans="7:22" x14ac:dyDescent="0.2"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</row>
    <row r="2321" spans="7:22" x14ac:dyDescent="0.2"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</row>
    <row r="2322" spans="7:22" x14ac:dyDescent="0.2"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</row>
    <row r="2323" spans="7:22" x14ac:dyDescent="0.2"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</row>
    <row r="2324" spans="7:22" x14ac:dyDescent="0.2"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</row>
    <row r="2325" spans="7:22" x14ac:dyDescent="0.2"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</row>
    <row r="2326" spans="7:22" x14ac:dyDescent="0.2"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</row>
    <row r="2327" spans="7:22" x14ac:dyDescent="0.2"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</row>
    <row r="2328" spans="7:22" x14ac:dyDescent="0.2"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</row>
    <row r="2329" spans="7:22" x14ac:dyDescent="0.2"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</row>
    <row r="2330" spans="7:22" x14ac:dyDescent="0.2"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</row>
    <row r="2331" spans="7:22" x14ac:dyDescent="0.2"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</row>
    <row r="2332" spans="7:22" x14ac:dyDescent="0.2"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</row>
    <row r="2333" spans="7:22" x14ac:dyDescent="0.2"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</row>
    <row r="2334" spans="7:22" x14ac:dyDescent="0.2"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</row>
    <row r="2335" spans="7:22" x14ac:dyDescent="0.2"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</row>
    <row r="2336" spans="7:22" x14ac:dyDescent="0.2"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</row>
    <row r="2337" spans="7:22" x14ac:dyDescent="0.2"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</row>
    <row r="2338" spans="7:22" x14ac:dyDescent="0.2"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</row>
    <row r="2339" spans="7:22" x14ac:dyDescent="0.2"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</row>
    <row r="2340" spans="7:22" x14ac:dyDescent="0.2"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</row>
    <row r="2341" spans="7:22" x14ac:dyDescent="0.2"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</row>
    <row r="2342" spans="7:22" x14ac:dyDescent="0.2"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</row>
    <row r="2343" spans="7:22" x14ac:dyDescent="0.2"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</row>
    <row r="2344" spans="7:22" x14ac:dyDescent="0.2"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</row>
    <row r="2345" spans="7:22" x14ac:dyDescent="0.2"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</row>
    <row r="2346" spans="7:22" x14ac:dyDescent="0.2"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</row>
    <row r="2347" spans="7:22" x14ac:dyDescent="0.2"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</row>
    <row r="2348" spans="7:22" x14ac:dyDescent="0.2"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</row>
    <row r="2349" spans="7:22" x14ac:dyDescent="0.2"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</row>
    <row r="2350" spans="7:22" x14ac:dyDescent="0.2"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</row>
    <row r="2351" spans="7:22" x14ac:dyDescent="0.2"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</row>
    <row r="2352" spans="7:22" x14ac:dyDescent="0.2"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</row>
    <row r="2353" spans="7:22" x14ac:dyDescent="0.2"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</row>
    <row r="2354" spans="7:22" x14ac:dyDescent="0.2"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</row>
    <row r="2355" spans="7:22" x14ac:dyDescent="0.2"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</row>
    <row r="2356" spans="7:22" x14ac:dyDescent="0.2"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</row>
    <row r="2357" spans="7:22" x14ac:dyDescent="0.2"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</row>
    <row r="2358" spans="7:22" x14ac:dyDescent="0.2"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</row>
    <row r="2359" spans="7:22" x14ac:dyDescent="0.2"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</row>
    <row r="2360" spans="7:22" x14ac:dyDescent="0.2"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</row>
    <row r="2361" spans="7:22" x14ac:dyDescent="0.2"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</row>
    <row r="2362" spans="7:22" x14ac:dyDescent="0.2"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</row>
    <row r="2363" spans="7:22" x14ac:dyDescent="0.2"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</row>
    <row r="2364" spans="7:22" x14ac:dyDescent="0.2"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</row>
    <row r="2365" spans="7:22" x14ac:dyDescent="0.2"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</row>
    <row r="2366" spans="7:22" x14ac:dyDescent="0.2"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</row>
    <row r="2367" spans="7:22" x14ac:dyDescent="0.2"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</row>
    <row r="2368" spans="7:22" x14ac:dyDescent="0.2"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</row>
    <row r="2369" spans="7:22" x14ac:dyDescent="0.2"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</row>
    <row r="2370" spans="7:22" x14ac:dyDescent="0.2"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</row>
    <row r="2371" spans="7:22" x14ac:dyDescent="0.2"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</row>
    <row r="2372" spans="7:22" x14ac:dyDescent="0.2"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</row>
    <row r="2373" spans="7:22" x14ac:dyDescent="0.2"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</row>
    <row r="2374" spans="7:22" x14ac:dyDescent="0.2"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</row>
    <row r="2375" spans="7:22" x14ac:dyDescent="0.2"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</row>
    <row r="2376" spans="7:22" x14ac:dyDescent="0.2"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</row>
    <row r="2377" spans="7:22" x14ac:dyDescent="0.2"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</row>
    <row r="2378" spans="7:22" x14ac:dyDescent="0.2"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</row>
    <row r="2379" spans="7:22" x14ac:dyDescent="0.2"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</row>
    <row r="2380" spans="7:22" x14ac:dyDescent="0.2"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</row>
    <row r="2381" spans="7:22" x14ac:dyDescent="0.2"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</row>
    <row r="2382" spans="7:22" x14ac:dyDescent="0.2"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</row>
    <row r="2383" spans="7:22" x14ac:dyDescent="0.2"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</row>
    <row r="2384" spans="7:22" x14ac:dyDescent="0.2"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</row>
    <row r="2385" spans="7:22" x14ac:dyDescent="0.2"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</row>
    <row r="2386" spans="7:22" x14ac:dyDescent="0.2"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</row>
    <row r="2387" spans="7:22" x14ac:dyDescent="0.2"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</row>
    <row r="2388" spans="7:22" x14ac:dyDescent="0.2"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</row>
    <row r="2389" spans="7:22" x14ac:dyDescent="0.2"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</row>
    <row r="2390" spans="7:22" x14ac:dyDescent="0.2"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</row>
    <row r="2391" spans="7:22" x14ac:dyDescent="0.2"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</row>
    <row r="2392" spans="7:22" x14ac:dyDescent="0.2"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</row>
    <row r="2393" spans="7:22" x14ac:dyDescent="0.2"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</row>
    <row r="2394" spans="7:22" x14ac:dyDescent="0.2"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</row>
    <row r="2395" spans="7:22" x14ac:dyDescent="0.2"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</row>
    <row r="2396" spans="7:22" x14ac:dyDescent="0.2"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</row>
    <row r="2397" spans="7:22" x14ac:dyDescent="0.2"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</row>
    <row r="2398" spans="7:22" x14ac:dyDescent="0.2"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</row>
    <row r="2399" spans="7:22" x14ac:dyDescent="0.2"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</row>
    <row r="2400" spans="7:22" x14ac:dyDescent="0.2"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</row>
    <row r="2401" spans="7:22" x14ac:dyDescent="0.2"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</row>
    <row r="2402" spans="7:22" x14ac:dyDescent="0.2"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</row>
    <row r="2403" spans="7:22" x14ac:dyDescent="0.2"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</row>
    <row r="2404" spans="7:22" x14ac:dyDescent="0.2"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</row>
    <row r="2405" spans="7:22" x14ac:dyDescent="0.2"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</row>
    <row r="2406" spans="7:22" x14ac:dyDescent="0.2"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</row>
    <row r="2407" spans="7:22" x14ac:dyDescent="0.2"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</row>
    <row r="2408" spans="7:22" x14ac:dyDescent="0.2"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</row>
    <row r="2409" spans="7:22" x14ac:dyDescent="0.2"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</row>
    <row r="2410" spans="7:22" x14ac:dyDescent="0.2"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</row>
    <row r="2411" spans="7:22" x14ac:dyDescent="0.2"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</row>
    <row r="2412" spans="7:22" x14ac:dyDescent="0.2"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</row>
    <row r="2413" spans="7:22" x14ac:dyDescent="0.2"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</row>
    <row r="2414" spans="7:22" x14ac:dyDescent="0.2"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</row>
    <row r="2415" spans="7:22" x14ac:dyDescent="0.2"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</row>
    <row r="2416" spans="7:22" x14ac:dyDescent="0.2"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</row>
    <row r="2417" spans="7:22" x14ac:dyDescent="0.2"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</row>
    <row r="2418" spans="7:22" x14ac:dyDescent="0.2"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</row>
    <row r="2419" spans="7:22" x14ac:dyDescent="0.2"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</row>
    <row r="2420" spans="7:22" x14ac:dyDescent="0.2"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</row>
    <row r="2421" spans="7:22" x14ac:dyDescent="0.2"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</row>
    <row r="2422" spans="7:22" x14ac:dyDescent="0.2"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</row>
    <row r="2423" spans="7:22" x14ac:dyDescent="0.2"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</row>
    <row r="2424" spans="7:22" x14ac:dyDescent="0.2"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</row>
    <row r="2425" spans="7:22" x14ac:dyDescent="0.2"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</row>
    <row r="2426" spans="7:22" x14ac:dyDescent="0.2"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</row>
    <row r="2427" spans="7:22" x14ac:dyDescent="0.2"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</row>
    <row r="2428" spans="7:22" x14ac:dyDescent="0.2"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</row>
    <row r="2429" spans="7:22" x14ac:dyDescent="0.2"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</row>
    <row r="2430" spans="7:22" x14ac:dyDescent="0.2"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</row>
    <row r="2431" spans="7:22" x14ac:dyDescent="0.2"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</row>
    <row r="2432" spans="7:22" x14ac:dyDescent="0.2"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</row>
    <row r="2433" spans="7:22" x14ac:dyDescent="0.2"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</row>
    <row r="2434" spans="7:22" x14ac:dyDescent="0.2"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</row>
    <row r="2435" spans="7:22" x14ac:dyDescent="0.2"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</row>
    <row r="2436" spans="7:22" x14ac:dyDescent="0.2"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</row>
    <row r="2437" spans="7:22" x14ac:dyDescent="0.2"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</row>
    <row r="2438" spans="7:22" x14ac:dyDescent="0.2"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</row>
    <row r="2439" spans="7:22" x14ac:dyDescent="0.2"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</row>
    <row r="2440" spans="7:22" x14ac:dyDescent="0.2"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</row>
    <row r="2441" spans="7:22" x14ac:dyDescent="0.2"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</row>
    <row r="2442" spans="7:22" x14ac:dyDescent="0.2"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</row>
    <row r="2443" spans="7:22" x14ac:dyDescent="0.2"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</row>
    <row r="2444" spans="7:22" x14ac:dyDescent="0.2"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</row>
    <row r="2445" spans="7:22" x14ac:dyDescent="0.2"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</row>
    <row r="2446" spans="7:22" x14ac:dyDescent="0.2"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</row>
    <row r="2447" spans="7:22" x14ac:dyDescent="0.2"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</row>
    <row r="2448" spans="7:22" x14ac:dyDescent="0.2"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</row>
    <row r="2449" spans="7:22" x14ac:dyDescent="0.2"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</row>
    <row r="2450" spans="7:22" x14ac:dyDescent="0.2"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</row>
    <row r="2451" spans="7:22" x14ac:dyDescent="0.2"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</row>
    <row r="2452" spans="7:22" x14ac:dyDescent="0.2"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</row>
    <row r="2453" spans="7:22" x14ac:dyDescent="0.2"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</row>
    <row r="2454" spans="7:22" x14ac:dyDescent="0.2"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</row>
    <row r="2455" spans="7:22" x14ac:dyDescent="0.2"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</row>
    <row r="2456" spans="7:22" x14ac:dyDescent="0.2"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</row>
    <row r="2457" spans="7:22" x14ac:dyDescent="0.2"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</row>
    <row r="2458" spans="7:22" x14ac:dyDescent="0.2"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</row>
    <row r="2459" spans="7:22" x14ac:dyDescent="0.2"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</row>
    <row r="2460" spans="7:22" x14ac:dyDescent="0.2"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</row>
    <row r="2461" spans="7:22" x14ac:dyDescent="0.2"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</row>
    <row r="2462" spans="7:22" x14ac:dyDescent="0.2"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</row>
    <row r="2463" spans="7:22" x14ac:dyDescent="0.2"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</row>
    <row r="2464" spans="7:22" x14ac:dyDescent="0.2"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</row>
    <row r="2465" spans="7:22" x14ac:dyDescent="0.2"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</row>
    <row r="2466" spans="7:22" x14ac:dyDescent="0.2"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</row>
    <row r="2467" spans="7:22" x14ac:dyDescent="0.2"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</row>
    <row r="2468" spans="7:22" x14ac:dyDescent="0.2"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</row>
    <row r="2469" spans="7:22" x14ac:dyDescent="0.2"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</row>
    <row r="2470" spans="7:22" x14ac:dyDescent="0.2"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</row>
    <row r="2471" spans="7:22" x14ac:dyDescent="0.2"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</row>
    <row r="2472" spans="7:22" x14ac:dyDescent="0.2"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</row>
    <row r="2473" spans="7:22" x14ac:dyDescent="0.2"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</row>
    <row r="2474" spans="7:22" x14ac:dyDescent="0.2"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</row>
    <row r="2475" spans="7:22" x14ac:dyDescent="0.2"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</row>
    <row r="2476" spans="7:22" x14ac:dyDescent="0.2"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</row>
    <row r="2477" spans="7:22" x14ac:dyDescent="0.2"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</row>
    <row r="2478" spans="7:22" x14ac:dyDescent="0.2"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</row>
    <row r="2479" spans="7:22" x14ac:dyDescent="0.2"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</row>
    <row r="2480" spans="7:22" x14ac:dyDescent="0.2"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</row>
    <row r="2481" spans="7:22" x14ac:dyDescent="0.2"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</row>
    <row r="2482" spans="7:22" x14ac:dyDescent="0.2"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</row>
    <row r="2483" spans="7:22" x14ac:dyDescent="0.2"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</row>
    <row r="2484" spans="7:22" x14ac:dyDescent="0.2"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</row>
    <row r="2485" spans="7:22" x14ac:dyDescent="0.2"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</row>
    <row r="2486" spans="7:22" x14ac:dyDescent="0.2"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</row>
    <row r="2487" spans="7:22" x14ac:dyDescent="0.2"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</row>
    <row r="2488" spans="7:22" x14ac:dyDescent="0.2"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</row>
    <row r="2489" spans="7:22" x14ac:dyDescent="0.2"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</row>
    <row r="2490" spans="7:22" x14ac:dyDescent="0.2"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</row>
    <row r="2491" spans="7:22" x14ac:dyDescent="0.2"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</row>
    <row r="2492" spans="7:22" x14ac:dyDescent="0.2"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</row>
    <row r="2493" spans="7:22" x14ac:dyDescent="0.2"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</row>
    <row r="2494" spans="7:22" x14ac:dyDescent="0.2"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</row>
    <row r="2495" spans="7:22" x14ac:dyDescent="0.2"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</row>
    <row r="2496" spans="7:22" x14ac:dyDescent="0.2"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</row>
    <row r="2497" spans="7:22" x14ac:dyDescent="0.2"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</row>
    <row r="2498" spans="7:22" x14ac:dyDescent="0.2"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</row>
    <row r="2499" spans="7:22" x14ac:dyDescent="0.2"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</row>
    <row r="2500" spans="7:22" x14ac:dyDescent="0.2"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</row>
    <row r="2501" spans="7:22" x14ac:dyDescent="0.2"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</row>
    <row r="2502" spans="7:22" x14ac:dyDescent="0.2"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</row>
    <row r="2503" spans="7:22" x14ac:dyDescent="0.2"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</row>
    <row r="2504" spans="7:22" x14ac:dyDescent="0.2"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</row>
    <row r="2505" spans="7:22" x14ac:dyDescent="0.2"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</row>
    <row r="2506" spans="7:22" x14ac:dyDescent="0.2"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</row>
    <row r="2507" spans="7:22" x14ac:dyDescent="0.2"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</row>
    <row r="2508" spans="7:22" x14ac:dyDescent="0.2"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</row>
    <row r="2509" spans="7:22" x14ac:dyDescent="0.2"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</row>
    <row r="2510" spans="7:22" x14ac:dyDescent="0.2"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</row>
    <row r="2511" spans="7:22" x14ac:dyDescent="0.2"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</row>
    <row r="2512" spans="7:22" x14ac:dyDescent="0.2"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</row>
    <row r="2513" spans="7:22" x14ac:dyDescent="0.2"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</row>
    <row r="2514" spans="7:22" x14ac:dyDescent="0.2"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</row>
    <row r="2515" spans="7:22" x14ac:dyDescent="0.2"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</row>
    <row r="2516" spans="7:22" x14ac:dyDescent="0.2"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</row>
    <row r="2517" spans="7:22" x14ac:dyDescent="0.2"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</row>
    <row r="2518" spans="7:22" x14ac:dyDescent="0.2"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</row>
    <row r="2519" spans="7:22" x14ac:dyDescent="0.2"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</row>
    <row r="2520" spans="7:22" x14ac:dyDescent="0.2"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</row>
    <row r="2521" spans="7:22" x14ac:dyDescent="0.2"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</row>
    <row r="2522" spans="7:22" x14ac:dyDescent="0.2"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</row>
    <row r="2523" spans="7:22" x14ac:dyDescent="0.2"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</row>
    <row r="2524" spans="7:22" x14ac:dyDescent="0.2"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</row>
    <row r="2525" spans="7:22" x14ac:dyDescent="0.2"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</row>
    <row r="2526" spans="7:22" x14ac:dyDescent="0.2"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</row>
    <row r="2527" spans="7:22" x14ac:dyDescent="0.2"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</row>
    <row r="2528" spans="7:22" x14ac:dyDescent="0.2"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</row>
    <row r="2529" spans="7:22" x14ac:dyDescent="0.2"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</row>
    <row r="2530" spans="7:22" x14ac:dyDescent="0.2"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</row>
    <row r="2531" spans="7:22" x14ac:dyDescent="0.2"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</row>
    <row r="2532" spans="7:22" x14ac:dyDescent="0.2"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</row>
    <row r="2533" spans="7:22" x14ac:dyDescent="0.2"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</row>
    <row r="2534" spans="7:22" x14ac:dyDescent="0.2"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</row>
    <row r="2535" spans="7:22" x14ac:dyDescent="0.2"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</row>
    <row r="2536" spans="7:22" x14ac:dyDescent="0.2"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</row>
    <row r="2537" spans="7:22" x14ac:dyDescent="0.2"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</row>
    <row r="2538" spans="7:22" x14ac:dyDescent="0.2"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</row>
    <row r="2539" spans="7:22" x14ac:dyDescent="0.2"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</row>
    <row r="2540" spans="7:22" x14ac:dyDescent="0.2"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</row>
    <row r="2541" spans="7:22" x14ac:dyDescent="0.2"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</row>
    <row r="2542" spans="7:22" x14ac:dyDescent="0.2"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</row>
    <row r="2543" spans="7:22" x14ac:dyDescent="0.2"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</row>
    <row r="2544" spans="7:22" x14ac:dyDescent="0.2"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</row>
    <row r="2545" spans="7:22" x14ac:dyDescent="0.2"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</row>
    <row r="2546" spans="7:22" x14ac:dyDescent="0.2"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</row>
    <row r="2547" spans="7:22" x14ac:dyDescent="0.2"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</row>
    <row r="2548" spans="7:22" x14ac:dyDescent="0.2"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</row>
    <row r="2549" spans="7:22" x14ac:dyDescent="0.2"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</row>
    <row r="2550" spans="7:22" x14ac:dyDescent="0.2"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</row>
    <row r="2551" spans="7:22" x14ac:dyDescent="0.2"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</row>
    <row r="2552" spans="7:22" x14ac:dyDescent="0.2"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</row>
    <row r="2553" spans="7:22" x14ac:dyDescent="0.2"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</row>
    <row r="2554" spans="7:22" x14ac:dyDescent="0.2"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</row>
    <row r="2555" spans="7:22" x14ac:dyDescent="0.2"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</row>
    <row r="2556" spans="7:22" x14ac:dyDescent="0.2"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</row>
    <row r="2557" spans="7:22" x14ac:dyDescent="0.2"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</row>
    <row r="2558" spans="7:22" x14ac:dyDescent="0.2"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</row>
    <row r="2559" spans="7:22" x14ac:dyDescent="0.2"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</row>
    <row r="2560" spans="7:22" x14ac:dyDescent="0.2"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</row>
    <row r="2561" spans="7:22" x14ac:dyDescent="0.2"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</row>
    <row r="2562" spans="7:22" x14ac:dyDescent="0.2"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</row>
    <row r="2563" spans="7:22" x14ac:dyDescent="0.2"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</row>
    <row r="2564" spans="7:22" x14ac:dyDescent="0.2"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</row>
    <row r="2565" spans="7:22" x14ac:dyDescent="0.2"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</row>
    <row r="2566" spans="7:22" x14ac:dyDescent="0.2"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</row>
    <row r="2567" spans="7:22" x14ac:dyDescent="0.2"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</row>
    <row r="2568" spans="7:22" x14ac:dyDescent="0.2"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</row>
    <row r="2569" spans="7:22" x14ac:dyDescent="0.2"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</row>
    <row r="2570" spans="7:22" x14ac:dyDescent="0.2"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</row>
    <row r="2571" spans="7:22" x14ac:dyDescent="0.2"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</row>
    <row r="2572" spans="7:22" x14ac:dyDescent="0.2"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</row>
    <row r="2573" spans="7:22" x14ac:dyDescent="0.2"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</row>
    <row r="2574" spans="7:22" x14ac:dyDescent="0.2"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</row>
    <row r="2575" spans="7:22" x14ac:dyDescent="0.2"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</row>
    <row r="2576" spans="7:22" x14ac:dyDescent="0.2"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</row>
    <row r="2577" spans="7:22" x14ac:dyDescent="0.2"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</row>
    <row r="2578" spans="7:22" x14ac:dyDescent="0.2"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</row>
    <row r="2579" spans="7:22" x14ac:dyDescent="0.2"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</row>
    <row r="2580" spans="7:22" x14ac:dyDescent="0.2"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</row>
    <row r="2581" spans="7:22" x14ac:dyDescent="0.2"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</row>
    <row r="2582" spans="7:22" x14ac:dyDescent="0.2"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</row>
    <row r="2583" spans="7:22" x14ac:dyDescent="0.2"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</row>
    <row r="2584" spans="7:22" x14ac:dyDescent="0.2"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</row>
    <row r="2585" spans="7:22" x14ac:dyDescent="0.2"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</row>
    <row r="2586" spans="7:22" x14ac:dyDescent="0.2"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</row>
    <row r="2587" spans="7:22" x14ac:dyDescent="0.2"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</row>
    <row r="2588" spans="7:22" x14ac:dyDescent="0.2"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</row>
    <row r="2589" spans="7:22" x14ac:dyDescent="0.2"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</row>
    <row r="2590" spans="7:22" x14ac:dyDescent="0.2"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</row>
    <row r="2591" spans="7:22" x14ac:dyDescent="0.2"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</row>
    <row r="2592" spans="7:22" x14ac:dyDescent="0.2"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</row>
    <row r="2593" spans="7:22" x14ac:dyDescent="0.2"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</row>
    <row r="2594" spans="7:22" x14ac:dyDescent="0.2"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</row>
    <row r="2595" spans="7:22" x14ac:dyDescent="0.2"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</row>
    <row r="2596" spans="7:22" x14ac:dyDescent="0.2"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</row>
    <row r="2597" spans="7:22" x14ac:dyDescent="0.2"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</row>
    <row r="2598" spans="7:22" x14ac:dyDescent="0.2"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</row>
    <row r="2599" spans="7:22" x14ac:dyDescent="0.2"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</row>
    <row r="2600" spans="7:22" x14ac:dyDescent="0.2"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</row>
    <row r="2601" spans="7:22" x14ac:dyDescent="0.2"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</row>
    <row r="2602" spans="7:22" x14ac:dyDescent="0.2"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</row>
    <row r="2603" spans="7:22" x14ac:dyDescent="0.2"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</row>
    <row r="2604" spans="7:22" x14ac:dyDescent="0.2"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</row>
    <row r="2605" spans="7:22" x14ac:dyDescent="0.2"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</row>
    <row r="2606" spans="7:22" x14ac:dyDescent="0.2"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</row>
    <row r="2607" spans="7:22" x14ac:dyDescent="0.2"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</row>
    <row r="2608" spans="7:22" x14ac:dyDescent="0.2"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</row>
    <row r="2609" spans="7:22" x14ac:dyDescent="0.2"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</row>
    <row r="2610" spans="7:22" x14ac:dyDescent="0.2"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</row>
    <row r="2611" spans="7:22" x14ac:dyDescent="0.2"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</row>
    <row r="2612" spans="7:22" x14ac:dyDescent="0.2"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</row>
    <row r="2613" spans="7:22" x14ac:dyDescent="0.2"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</row>
    <row r="2614" spans="7:22" x14ac:dyDescent="0.2"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</row>
    <row r="2615" spans="7:22" x14ac:dyDescent="0.2"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</row>
    <row r="2616" spans="7:22" x14ac:dyDescent="0.2"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</row>
    <row r="2617" spans="7:22" x14ac:dyDescent="0.2"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</row>
    <row r="2618" spans="7:22" x14ac:dyDescent="0.2"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</row>
    <row r="2619" spans="7:22" x14ac:dyDescent="0.2"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</row>
    <row r="2620" spans="7:22" x14ac:dyDescent="0.2"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</row>
    <row r="2621" spans="7:22" x14ac:dyDescent="0.2"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</row>
    <row r="2622" spans="7:22" x14ac:dyDescent="0.2"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</row>
    <row r="2623" spans="7:22" x14ac:dyDescent="0.2"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</row>
    <row r="2624" spans="7:22" x14ac:dyDescent="0.2"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</row>
    <row r="2625" spans="7:22" x14ac:dyDescent="0.2"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</row>
    <row r="2626" spans="7:22" x14ac:dyDescent="0.2"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</row>
    <row r="2627" spans="7:22" x14ac:dyDescent="0.2"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</row>
    <row r="2628" spans="7:22" x14ac:dyDescent="0.2"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</row>
    <row r="2629" spans="7:22" x14ac:dyDescent="0.2"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</row>
    <row r="2630" spans="7:22" x14ac:dyDescent="0.2"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</row>
    <row r="2631" spans="7:22" x14ac:dyDescent="0.2"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</row>
    <row r="2632" spans="7:22" x14ac:dyDescent="0.2"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</row>
    <row r="2633" spans="7:22" x14ac:dyDescent="0.2"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</row>
    <row r="2634" spans="7:22" x14ac:dyDescent="0.2"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</row>
    <row r="2635" spans="7:22" x14ac:dyDescent="0.2"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</row>
    <row r="2636" spans="7:22" x14ac:dyDescent="0.2"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</row>
    <row r="2637" spans="7:22" x14ac:dyDescent="0.2"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</row>
    <row r="2638" spans="7:22" x14ac:dyDescent="0.2"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</row>
    <row r="2639" spans="7:22" x14ac:dyDescent="0.2"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</row>
    <row r="2640" spans="7:22" x14ac:dyDescent="0.2"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</row>
    <row r="2641" spans="7:22" x14ac:dyDescent="0.2"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</row>
    <row r="2642" spans="7:22" x14ac:dyDescent="0.2"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</row>
    <row r="2643" spans="7:22" x14ac:dyDescent="0.2"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</row>
    <row r="2644" spans="7:22" x14ac:dyDescent="0.2"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</row>
    <row r="2645" spans="7:22" x14ac:dyDescent="0.2"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</row>
    <row r="2646" spans="7:22" x14ac:dyDescent="0.2"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</row>
    <row r="2647" spans="7:22" x14ac:dyDescent="0.2"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</row>
    <row r="2648" spans="7:22" x14ac:dyDescent="0.2"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</row>
    <row r="2649" spans="7:22" x14ac:dyDescent="0.2"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</row>
    <row r="2650" spans="7:22" x14ac:dyDescent="0.2"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</row>
    <row r="2651" spans="7:22" x14ac:dyDescent="0.2"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</row>
    <row r="2652" spans="7:22" x14ac:dyDescent="0.2"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</row>
    <row r="2653" spans="7:22" x14ac:dyDescent="0.2"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</row>
    <row r="2654" spans="7:22" x14ac:dyDescent="0.2"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</row>
    <row r="2655" spans="7:22" x14ac:dyDescent="0.2"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</row>
    <row r="2656" spans="7:22" x14ac:dyDescent="0.2"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</row>
    <row r="2657" spans="7:22" x14ac:dyDescent="0.2"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</row>
    <row r="2658" spans="7:22" x14ac:dyDescent="0.2"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</row>
    <row r="2659" spans="7:22" x14ac:dyDescent="0.2"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</row>
    <row r="2660" spans="7:22" x14ac:dyDescent="0.2"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</row>
    <row r="2661" spans="7:22" x14ac:dyDescent="0.2"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</row>
    <row r="2662" spans="7:22" x14ac:dyDescent="0.2"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</row>
    <row r="2663" spans="7:22" x14ac:dyDescent="0.2"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</row>
    <row r="2664" spans="7:22" x14ac:dyDescent="0.2"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</row>
    <row r="2665" spans="7:22" x14ac:dyDescent="0.2"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</row>
    <row r="2666" spans="7:22" x14ac:dyDescent="0.2"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</row>
    <row r="2667" spans="7:22" x14ac:dyDescent="0.2"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</row>
    <row r="2668" spans="7:22" x14ac:dyDescent="0.2"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</row>
    <row r="2669" spans="7:22" x14ac:dyDescent="0.2"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</row>
    <row r="2670" spans="7:22" x14ac:dyDescent="0.2"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</row>
    <row r="2671" spans="7:22" x14ac:dyDescent="0.2"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</row>
    <row r="2672" spans="7:22" x14ac:dyDescent="0.2"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</row>
    <row r="2673" spans="7:22" x14ac:dyDescent="0.2"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</row>
    <row r="2674" spans="7:22" x14ac:dyDescent="0.2"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</row>
    <row r="2675" spans="7:22" x14ac:dyDescent="0.2"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</row>
    <row r="2676" spans="7:22" x14ac:dyDescent="0.2"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</row>
    <row r="2677" spans="7:22" x14ac:dyDescent="0.2"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</row>
    <row r="2678" spans="7:22" x14ac:dyDescent="0.2"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</row>
    <row r="2679" spans="7:22" x14ac:dyDescent="0.2"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</row>
    <row r="2680" spans="7:22" x14ac:dyDescent="0.2"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</row>
    <row r="2681" spans="7:22" x14ac:dyDescent="0.2"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</row>
    <row r="2682" spans="7:22" x14ac:dyDescent="0.2"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</row>
    <row r="2683" spans="7:22" x14ac:dyDescent="0.2"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</row>
    <row r="2684" spans="7:22" x14ac:dyDescent="0.2"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</row>
    <row r="2685" spans="7:22" x14ac:dyDescent="0.2"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</row>
    <row r="2686" spans="7:22" x14ac:dyDescent="0.2"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</row>
    <row r="2687" spans="7:22" x14ac:dyDescent="0.2"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</row>
    <row r="2688" spans="7:22" x14ac:dyDescent="0.2"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</row>
    <row r="2689" spans="7:22" x14ac:dyDescent="0.2"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</row>
    <row r="2690" spans="7:22" x14ac:dyDescent="0.2"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</row>
    <row r="2691" spans="7:22" x14ac:dyDescent="0.2"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</row>
    <row r="2692" spans="7:22" x14ac:dyDescent="0.2"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</row>
    <row r="2693" spans="7:22" x14ac:dyDescent="0.2"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</row>
    <row r="2694" spans="7:22" x14ac:dyDescent="0.2"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</row>
    <row r="2695" spans="7:22" x14ac:dyDescent="0.2"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</row>
    <row r="2696" spans="7:22" x14ac:dyDescent="0.2"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</row>
    <row r="2697" spans="7:22" x14ac:dyDescent="0.2"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</row>
    <row r="2698" spans="7:22" x14ac:dyDescent="0.2"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</row>
    <row r="2699" spans="7:22" x14ac:dyDescent="0.2"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</row>
    <row r="2700" spans="7:22" x14ac:dyDescent="0.2"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</row>
    <row r="2701" spans="7:22" x14ac:dyDescent="0.2"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</row>
    <row r="2702" spans="7:22" x14ac:dyDescent="0.2"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</row>
    <row r="2703" spans="7:22" x14ac:dyDescent="0.2"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</row>
    <row r="2704" spans="7:22" x14ac:dyDescent="0.2"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</row>
    <row r="2705" spans="7:22" x14ac:dyDescent="0.2"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</row>
    <row r="2706" spans="7:22" x14ac:dyDescent="0.2"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</row>
    <row r="2707" spans="7:22" x14ac:dyDescent="0.2"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</row>
    <row r="2708" spans="7:22" x14ac:dyDescent="0.2"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</row>
    <row r="2709" spans="7:22" x14ac:dyDescent="0.2"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</row>
    <row r="2710" spans="7:22" x14ac:dyDescent="0.2"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</row>
    <row r="2711" spans="7:22" x14ac:dyDescent="0.2"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</row>
    <row r="2712" spans="7:22" x14ac:dyDescent="0.2"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</row>
    <row r="2713" spans="7:22" x14ac:dyDescent="0.2"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</row>
    <row r="2714" spans="7:22" x14ac:dyDescent="0.2"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</row>
    <row r="2715" spans="7:22" x14ac:dyDescent="0.2"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</row>
    <row r="2716" spans="7:22" x14ac:dyDescent="0.2"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</row>
    <row r="2717" spans="7:22" x14ac:dyDescent="0.2"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</row>
    <row r="2718" spans="7:22" x14ac:dyDescent="0.2"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</row>
    <row r="2719" spans="7:22" x14ac:dyDescent="0.2"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</row>
    <row r="2720" spans="7:22" x14ac:dyDescent="0.2"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</row>
    <row r="2721" spans="7:22" x14ac:dyDescent="0.2"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</row>
    <row r="2722" spans="7:22" x14ac:dyDescent="0.2"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</row>
    <row r="2723" spans="7:22" x14ac:dyDescent="0.2"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</row>
    <row r="2724" spans="7:22" x14ac:dyDescent="0.2"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</row>
    <row r="2725" spans="7:22" x14ac:dyDescent="0.2"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</row>
    <row r="2726" spans="7:22" x14ac:dyDescent="0.2"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</row>
    <row r="2727" spans="7:22" x14ac:dyDescent="0.2"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</row>
    <row r="2728" spans="7:22" x14ac:dyDescent="0.2"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</row>
    <row r="2729" spans="7:22" x14ac:dyDescent="0.2"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</row>
    <row r="2730" spans="7:22" x14ac:dyDescent="0.2"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</row>
    <row r="2731" spans="7:22" x14ac:dyDescent="0.2"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</row>
    <row r="2732" spans="7:22" x14ac:dyDescent="0.2"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</row>
    <row r="2733" spans="7:22" x14ac:dyDescent="0.2"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</row>
    <row r="2734" spans="7:22" x14ac:dyDescent="0.2"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</row>
    <row r="2735" spans="7:22" x14ac:dyDescent="0.2"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</row>
    <row r="2736" spans="7:22" x14ac:dyDescent="0.2"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</row>
    <row r="2737" spans="7:22" x14ac:dyDescent="0.2"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</row>
    <row r="2738" spans="7:22" x14ac:dyDescent="0.2"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</row>
    <row r="2739" spans="7:22" x14ac:dyDescent="0.2"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</row>
    <row r="2740" spans="7:22" x14ac:dyDescent="0.2"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</row>
    <row r="2741" spans="7:22" x14ac:dyDescent="0.2"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</row>
    <row r="2742" spans="7:22" x14ac:dyDescent="0.2"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</row>
    <row r="2743" spans="7:22" x14ac:dyDescent="0.2"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</row>
    <row r="2744" spans="7:22" x14ac:dyDescent="0.2"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</row>
    <row r="2745" spans="7:22" x14ac:dyDescent="0.2"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</row>
    <row r="2746" spans="7:22" x14ac:dyDescent="0.2"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</row>
    <row r="2747" spans="7:22" x14ac:dyDescent="0.2"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</row>
    <row r="2748" spans="7:22" x14ac:dyDescent="0.2"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</row>
    <row r="2749" spans="7:22" x14ac:dyDescent="0.2"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</row>
    <row r="2750" spans="7:22" x14ac:dyDescent="0.2"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</row>
    <row r="2751" spans="7:22" x14ac:dyDescent="0.2"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</row>
    <row r="2752" spans="7:22" x14ac:dyDescent="0.2"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</row>
    <row r="2753" spans="7:22" x14ac:dyDescent="0.2"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</row>
    <row r="2754" spans="7:22" x14ac:dyDescent="0.2"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</row>
    <row r="2755" spans="7:22" x14ac:dyDescent="0.2"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</row>
    <row r="2756" spans="7:22" x14ac:dyDescent="0.2"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</row>
    <row r="2757" spans="7:22" x14ac:dyDescent="0.2"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</row>
    <row r="2758" spans="7:22" x14ac:dyDescent="0.2"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</row>
    <row r="2759" spans="7:22" x14ac:dyDescent="0.2"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</row>
    <row r="2760" spans="7:22" x14ac:dyDescent="0.2"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</row>
    <row r="2761" spans="7:22" x14ac:dyDescent="0.2"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</row>
    <row r="2762" spans="7:22" x14ac:dyDescent="0.2"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</row>
    <row r="2763" spans="7:22" x14ac:dyDescent="0.2"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</row>
    <row r="2764" spans="7:22" x14ac:dyDescent="0.2"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</row>
    <row r="2765" spans="7:22" x14ac:dyDescent="0.2"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</row>
    <row r="2766" spans="7:22" x14ac:dyDescent="0.2"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</row>
    <row r="2767" spans="7:22" x14ac:dyDescent="0.2"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</row>
    <row r="2768" spans="7:22" x14ac:dyDescent="0.2"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</row>
    <row r="2769" spans="7:22" x14ac:dyDescent="0.2"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</row>
    <row r="2770" spans="7:22" x14ac:dyDescent="0.2"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</row>
    <row r="2771" spans="7:22" x14ac:dyDescent="0.2"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</row>
    <row r="2772" spans="7:22" x14ac:dyDescent="0.2"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</row>
    <row r="2773" spans="7:22" x14ac:dyDescent="0.2"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</row>
    <row r="2774" spans="7:22" x14ac:dyDescent="0.2"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</row>
    <row r="2775" spans="7:22" x14ac:dyDescent="0.2"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</row>
    <row r="2776" spans="7:22" x14ac:dyDescent="0.2"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</row>
    <row r="2777" spans="7:22" x14ac:dyDescent="0.2"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</row>
    <row r="2778" spans="7:22" x14ac:dyDescent="0.2"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</row>
    <row r="2779" spans="7:22" x14ac:dyDescent="0.2"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</row>
    <row r="2780" spans="7:22" x14ac:dyDescent="0.2"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</row>
    <row r="2781" spans="7:22" x14ac:dyDescent="0.2"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</row>
    <row r="2782" spans="7:22" x14ac:dyDescent="0.2"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</row>
    <row r="2783" spans="7:22" x14ac:dyDescent="0.2"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</row>
    <row r="2784" spans="7:22" x14ac:dyDescent="0.2"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</row>
    <row r="2785" spans="7:22" x14ac:dyDescent="0.2"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</row>
    <row r="2786" spans="7:22" x14ac:dyDescent="0.2"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</row>
    <row r="2787" spans="7:22" x14ac:dyDescent="0.2"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</row>
    <row r="2788" spans="7:22" x14ac:dyDescent="0.2"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</row>
    <row r="2789" spans="7:22" x14ac:dyDescent="0.2"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</row>
    <row r="2790" spans="7:22" x14ac:dyDescent="0.2"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</row>
    <row r="2791" spans="7:22" x14ac:dyDescent="0.2"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</row>
    <row r="2792" spans="7:22" x14ac:dyDescent="0.2"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</row>
    <row r="2793" spans="7:22" x14ac:dyDescent="0.2"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</row>
    <row r="2794" spans="7:22" x14ac:dyDescent="0.2"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</row>
    <row r="2795" spans="7:22" x14ac:dyDescent="0.2"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</row>
    <row r="2796" spans="7:22" x14ac:dyDescent="0.2"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</row>
    <row r="2797" spans="7:22" x14ac:dyDescent="0.2"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</row>
    <row r="2798" spans="7:22" x14ac:dyDescent="0.2"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</row>
    <row r="2799" spans="7:22" x14ac:dyDescent="0.2"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</row>
    <row r="2800" spans="7:22" x14ac:dyDescent="0.2"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</row>
    <row r="2801" spans="7:22" x14ac:dyDescent="0.2"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</row>
    <row r="2802" spans="7:22" x14ac:dyDescent="0.2"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</row>
    <row r="2803" spans="7:22" x14ac:dyDescent="0.2"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</row>
    <row r="2804" spans="7:22" x14ac:dyDescent="0.2"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</row>
    <row r="2805" spans="7:22" x14ac:dyDescent="0.2"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</row>
    <row r="2806" spans="7:22" x14ac:dyDescent="0.2"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</row>
    <row r="2807" spans="7:22" x14ac:dyDescent="0.2"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</row>
    <row r="2808" spans="7:22" x14ac:dyDescent="0.2"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</row>
    <row r="2809" spans="7:22" x14ac:dyDescent="0.2"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</row>
    <row r="2810" spans="7:22" x14ac:dyDescent="0.2"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</row>
    <row r="2811" spans="7:22" x14ac:dyDescent="0.2"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</row>
    <row r="2812" spans="7:22" x14ac:dyDescent="0.2"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</row>
    <row r="2813" spans="7:22" x14ac:dyDescent="0.2"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</row>
    <row r="2814" spans="7:22" x14ac:dyDescent="0.2"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</row>
    <row r="2815" spans="7:22" x14ac:dyDescent="0.2"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</row>
    <row r="2816" spans="7:22" x14ac:dyDescent="0.2"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</row>
    <row r="2817" spans="7:22" x14ac:dyDescent="0.2"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</row>
    <row r="2818" spans="7:22" x14ac:dyDescent="0.2"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</row>
    <row r="2819" spans="7:22" x14ac:dyDescent="0.2"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</row>
    <row r="2820" spans="7:22" x14ac:dyDescent="0.2"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</row>
    <row r="2821" spans="7:22" x14ac:dyDescent="0.2"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</row>
    <row r="2822" spans="7:22" x14ac:dyDescent="0.2"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</row>
    <row r="2823" spans="7:22" x14ac:dyDescent="0.2"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</row>
    <row r="2824" spans="7:22" x14ac:dyDescent="0.2"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</row>
    <row r="2825" spans="7:22" x14ac:dyDescent="0.2"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</row>
    <row r="2826" spans="7:22" x14ac:dyDescent="0.2"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</row>
    <row r="2827" spans="7:22" x14ac:dyDescent="0.2"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</row>
    <row r="2828" spans="7:22" x14ac:dyDescent="0.2"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</row>
    <row r="2829" spans="7:22" x14ac:dyDescent="0.2"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</row>
    <row r="2830" spans="7:22" x14ac:dyDescent="0.2"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</row>
    <row r="2831" spans="7:22" x14ac:dyDescent="0.2"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</row>
    <row r="2832" spans="7:22" x14ac:dyDescent="0.2"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</row>
    <row r="2833" spans="7:22" x14ac:dyDescent="0.2"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</row>
    <row r="2834" spans="7:22" x14ac:dyDescent="0.2"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</row>
    <row r="2835" spans="7:22" x14ac:dyDescent="0.2"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</row>
    <row r="2836" spans="7:22" x14ac:dyDescent="0.2"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</row>
    <row r="2837" spans="7:22" x14ac:dyDescent="0.2"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</row>
    <row r="2838" spans="7:22" x14ac:dyDescent="0.2"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</row>
    <row r="2839" spans="7:22" x14ac:dyDescent="0.2"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</row>
    <row r="2840" spans="7:22" x14ac:dyDescent="0.2"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</row>
    <row r="2841" spans="7:22" x14ac:dyDescent="0.2"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</row>
    <row r="2842" spans="7:22" x14ac:dyDescent="0.2"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</row>
    <row r="2843" spans="7:22" x14ac:dyDescent="0.2"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</row>
    <row r="2844" spans="7:22" x14ac:dyDescent="0.2"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</row>
    <row r="2845" spans="7:22" x14ac:dyDescent="0.2"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</row>
    <row r="2846" spans="7:22" x14ac:dyDescent="0.2"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</row>
    <row r="2847" spans="7:22" x14ac:dyDescent="0.2"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</row>
    <row r="2848" spans="7:22" x14ac:dyDescent="0.2"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</row>
    <row r="2849" spans="7:22" x14ac:dyDescent="0.2"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</row>
    <row r="2850" spans="7:22" x14ac:dyDescent="0.2"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</row>
    <row r="2851" spans="7:22" x14ac:dyDescent="0.2"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</row>
    <row r="2852" spans="7:22" x14ac:dyDescent="0.2"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</row>
    <row r="2853" spans="7:22" x14ac:dyDescent="0.2"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</row>
    <row r="2854" spans="7:22" x14ac:dyDescent="0.2"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</row>
    <row r="2855" spans="7:22" x14ac:dyDescent="0.2"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</row>
    <row r="2856" spans="7:22" x14ac:dyDescent="0.2"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</row>
    <row r="2857" spans="7:22" x14ac:dyDescent="0.2"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</row>
    <row r="2858" spans="7:22" x14ac:dyDescent="0.2"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</row>
    <row r="2859" spans="7:22" x14ac:dyDescent="0.2"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</row>
    <row r="2860" spans="7:22" x14ac:dyDescent="0.2"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</row>
    <row r="2861" spans="7:22" x14ac:dyDescent="0.2"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</row>
    <row r="2862" spans="7:22" x14ac:dyDescent="0.2"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</row>
    <row r="2863" spans="7:22" x14ac:dyDescent="0.2"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</row>
    <row r="2864" spans="7:22" x14ac:dyDescent="0.2"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</row>
    <row r="2865" spans="7:22" x14ac:dyDescent="0.2"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</row>
    <row r="2866" spans="7:22" x14ac:dyDescent="0.2"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</row>
    <row r="2867" spans="7:22" x14ac:dyDescent="0.2"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</row>
    <row r="2868" spans="7:22" x14ac:dyDescent="0.2"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</row>
    <row r="2869" spans="7:22" x14ac:dyDescent="0.2"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</row>
    <row r="2870" spans="7:22" x14ac:dyDescent="0.2"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</row>
    <row r="2871" spans="7:22" x14ac:dyDescent="0.2"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</row>
    <row r="2872" spans="7:22" x14ac:dyDescent="0.2"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</row>
    <row r="2873" spans="7:22" x14ac:dyDescent="0.2"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</row>
    <row r="2874" spans="7:22" x14ac:dyDescent="0.2"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</row>
    <row r="2875" spans="7:22" x14ac:dyDescent="0.2"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</row>
    <row r="2876" spans="7:22" x14ac:dyDescent="0.2"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</row>
    <row r="2877" spans="7:22" x14ac:dyDescent="0.2"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</row>
    <row r="2878" spans="7:22" x14ac:dyDescent="0.2"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</row>
    <row r="2879" spans="7:22" x14ac:dyDescent="0.2"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</row>
    <row r="2880" spans="7:22" x14ac:dyDescent="0.2"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</row>
    <row r="2881" spans="7:22" x14ac:dyDescent="0.2"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</row>
    <row r="2882" spans="7:22" x14ac:dyDescent="0.2"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</row>
    <row r="2883" spans="7:22" x14ac:dyDescent="0.2"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</row>
    <row r="2884" spans="7:22" x14ac:dyDescent="0.2"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</row>
    <row r="2885" spans="7:22" x14ac:dyDescent="0.2"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</row>
    <row r="2886" spans="7:22" x14ac:dyDescent="0.2"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</row>
    <row r="2887" spans="7:22" x14ac:dyDescent="0.2"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</row>
    <row r="2888" spans="7:22" x14ac:dyDescent="0.2"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</row>
    <row r="2889" spans="7:22" x14ac:dyDescent="0.2"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</row>
    <row r="2890" spans="7:22" x14ac:dyDescent="0.2"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</row>
    <row r="2891" spans="7:22" x14ac:dyDescent="0.2"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</row>
    <row r="2892" spans="7:22" x14ac:dyDescent="0.2"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</row>
    <row r="2893" spans="7:22" x14ac:dyDescent="0.2"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</row>
    <row r="2894" spans="7:22" x14ac:dyDescent="0.2"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</row>
    <row r="2895" spans="7:22" x14ac:dyDescent="0.2"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</row>
    <row r="2896" spans="7:22" x14ac:dyDescent="0.2"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</row>
    <row r="2897" spans="7:22" x14ac:dyDescent="0.2"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</row>
    <row r="2898" spans="7:22" x14ac:dyDescent="0.2"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</row>
    <row r="2899" spans="7:22" x14ac:dyDescent="0.2"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</row>
    <row r="2900" spans="7:22" x14ac:dyDescent="0.2"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</row>
    <row r="2901" spans="7:22" x14ac:dyDescent="0.2"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</row>
    <row r="2902" spans="7:22" x14ac:dyDescent="0.2"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</row>
    <row r="2903" spans="7:22" x14ac:dyDescent="0.2"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</row>
    <row r="2904" spans="7:22" x14ac:dyDescent="0.2"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</row>
    <row r="2905" spans="7:22" x14ac:dyDescent="0.2"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</row>
    <row r="2906" spans="7:22" x14ac:dyDescent="0.2"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</row>
    <row r="2907" spans="7:22" x14ac:dyDescent="0.2"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</row>
    <row r="2908" spans="7:22" x14ac:dyDescent="0.2"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</row>
    <row r="2909" spans="7:22" x14ac:dyDescent="0.2"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</row>
    <row r="2910" spans="7:22" x14ac:dyDescent="0.2"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</row>
    <row r="2911" spans="7:22" x14ac:dyDescent="0.2"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</row>
    <row r="2912" spans="7:22" x14ac:dyDescent="0.2"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</row>
    <row r="2913" spans="7:22" x14ac:dyDescent="0.2"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</row>
    <row r="2914" spans="7:22" x14ac:dyDescent="0.2"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</row>
    <row r="2915" spans="7:22" x14ac:dyDescent="0.2"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</row>
    <row r="2916" spans="7:22" x14ac:dyDescent="0.2"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</row>
    <row r="2917" spans="7:22" x14ac:dyDescent="0.2"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</row>
    <row r="2918" spans="7:22" x14ac:dyDescent="0.2"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</row>
    <row r="2919" spans="7:22" x14ac:dyDescent="0.2"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</row>
    <row r="2920" spans="7:22" x14ac:dyDescent="0.2"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</row>
    <row r="2921" spans="7:22" x14ac:dyDescent="0.2"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</row>
    <row r="2922" spans="7:22" x14ac:dyDescent="0.2"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</row>
    <row r="2923" spans="7:22" x14ac:dyDescent="0.2"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</row>
    <row r="2924" spans="7:22" x14ac:dyDescent="0.2"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</row>
    <row r="2925" spans="7:22" x14ac:dyDescent="0.2"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</row>
    <row r="2926" spans="7:22" x14ac:dyDescent="0.2"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</row>
    <row r="2927" spans="7:22" x14ac:dyDescent="0.2"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</row>
    <row r="2928" spans="7:22" x14ac:dyDescent="0.2"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</row>
    <row r="2929" spans="7:22" x14ac:dyDescent="0.2"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</row>
    <row r="2930" spans="7:22" x14ac:dyDescent="0.2"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</row>
    <row r="2931" spans="7:22" x14ac:dyDescent="0.2"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</row>
    <row r="2932" spans="7:22" x14ac:dyDescent="0.2"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</row>
    <row r="2933" spans="7:22" x14ac:dyDescent="0.2"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</row>
    <row r="2934" spans="7:22" x14ac:dyDescent="0.2"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</row>
    <row r="2935" spans="7:22" x14ac:dyDescent="0.2"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</row>
    <row r="2936" spans="7:22" x14ac:dyDescent="0.2"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</row>
    <row r="2937" spans="7:22" x14ac:dyDescent="0.2"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</row>
    <row r="2938" spans="7:22" x14ac:dyDescent="0.2"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</row>
    <row r="2939" spans="7:22" x14ac:dyDescent="0.2"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</row>
    <row r="2940" spans="7:22" x14ac:dyDescent="0.2"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</row>
    <row r="2941" spans="7:22" x14ac:dyDescent="0.2"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</row>
    <row r="2942" spans="7:22" x14ac:dyDescent="0.2"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</row>
    <row r="2943" spans="7:22" x14ac:dyDescent="0.2"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</row>
    <row r="2944" spans="7:22" x14ac:dyDescent="0.2"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</row>
    <row r="2945" spans="7:22" x14ac:dyDescent="0.2"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</row>
    <row r="2946" spans="7:22" x14ac:dyDescent="0.2"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</row>
    <row r="2947" spans="7:22" x14ac:dyDescent="0.2"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</row>
    <row r="2948" spans="7:22" x14ac:dyDescent="0.2"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</row>
    <row r="2949" spans="7:22" x14ac:dyDescent="0.2"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</row>
    <row r="2950" spans="7:22" x14ac:dyDescent="0.2"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</row>
    <row r="2951" spans="7:22" x14ac:dyDescent="0.2"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</row>
    <row r="2952" spans="7:22" x14ac:dyDescent="0.2"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</row>
    <row r="2953" spans="7:22" x14ac:dyDescent="0.2"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</row>
    <row r="2954" spans="7:22" x14ac:dyDescent="0.2"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</row>
    <row r="2955" spans="7:22" x14ac:dyDescent="0.2"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</row>
    <row r="2956" spans="7:22" x14ac:dyDescent="0.2"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</row>
    <row r="2957" spans="7:22" x14ac:dyDescent="0.2"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</row>
    <row r="2958" spans="7:22" x14ac:dyDescent="0.2"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</row>
    <row r="2959" spans="7:22" x14ac:dyDescent="0.2"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</row>
    <row r="2960" spans="7:22" x14ac:dyDescent="0.2"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</row>
    <row r="2961" spans="7:22" x14ac:dyDescent="0.2"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</row>
    <row r="2962" spans="7:22" x14ac:dyDescent="0.2"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</row>
    <row r="2963" spans="7:22" x14ac:dyDescent="0.2"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</row>
    <row r="2964" spans="7:22" x14ac:dyDescent="0.2"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</row>
    <row r="2965" spans="7:22" x14ac:dyDescent="0.2"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</row>
    <row r="2966" spans="7:22" x14ac:dyDescent="0.2"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</row>
    <row r="2967" spans="7:22" x14ac:dyDescent="0.2"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</row>
    <row r="2968" spans="7:22" x14ac:dyDescent="0.2"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</row>
    <row r="2969" spans="7:22" x14ac:dyDescent="0.2"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</row>
    <row r="2970" spans="7:22" x14ac:dyDescent="0.2"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</row>
    <row r="2971" spans="7:22" x14ac:dyDescent="0.2"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</row>
    <row r="2972" spans="7:22" x14ac:dyDescent="0.2"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</row>
    <row r="2973" spans="7:22" x14ac:dyDescent="0.2"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</row>
    <row r="2974" spans="7:22" x14ac:dyDescent="0.2"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</row>
    <row r="2975" spans="7:22" x14ac:dyDescent="0.2"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</row>
    <row r="2976" spans="7:22" x14ac:dyDescent="0.2"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</row>
    <row r="2977" spans="7:22" x14ac:dyDescent="0.2"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</row>
    <row r="2978" spans="7:22" x14ac:dyDescent="0.2"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</row>
    <row r="2979" spans="7:22" x14ac:dyDescent="0.2"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</row>
    <row r="2980" spans="7:22" x14ac:dyDescent="0.2"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</row>
    <row r="2981" spans="7:22" x14ac:dyDescent="0.2"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</row>
    <row r="2982" spans="7:22" x14ac:dyDescent="0.2"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</row>
    <row r="2983" spans="7:22" x14ac:dyDescent="0.2"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</row>
    <row r="2984" spans="7:22" x14ac:dyDescent="0.2"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</row>
    <row r="2985" spans="7:22" x14ac:dyDescent="0.2"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</row>
    <row r="2986" spans="7:22" x14ac:dyDescent="0.2"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</row>
    <row r="2987" spans="7:22" x14ac:dyDescent="0.2"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</row>
    <row r="2988" spans="7:22" x14ac:dyDescent="0.2"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</row>
    <row r="2989" spans="7:22" x14ac:dyDescent="0.2"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</row>
    <row r="2990" spans="7:22" x14ac:dyDescent="0.2"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</row>
    <row r="2991" spans="7:22" x14ac:dyDescent="0.2"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</row>
    <row r="2992" spans="7:22" x14ac:dyDescent="0.2"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</row>
    <row r="2993" spans="7:22" x14ac:dyDescent="0.2"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</row>
    <row r="2994" spans="7:22" x14ac:dyDescent="0.2"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</row>
    <row r="2995" spans="7:22" x14ac:dyDescent="0.2"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</row>
    <row r="2996" spans="7:22" x14ac:dyDescent="0.2"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</row>
    <row r="2997" spans="7:22" x14ac:dyDescent="0.2"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</row>
    <row r="2998" spans="7:22" x14ac:dyDescent="0.2"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</row>
    <row r="2999" spans="7:22" x14ac:dyDescent="0.2"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</row>
    <row r="3000" spans="7:22" x14ac:dyDescent="0.2"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</row>
    <row r="3001" spans="7:22" x14ac:dyDescent="0.2"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</row>
    <row r="3002" spans="7:22" x14ac:dyDescent="0.2"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</row>
    <row r="3003" spans="7:22" x14ac:dyDescent="0.2"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</row>
    <row r="3004" spans="7:22" x14ac:dyDescent="0.2"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</row>
    <row r="3005" spans="7:22" x14ac:dyDescent="0.2"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</row>
    <row r="3006" spans="7:22" x14ac:dyDescent="0.2"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</row>
    <row r="3007" spans="7:22" x14ac:dyDescent="0.2"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</row>
    <row r="3008" spans="7:22" x14ac:dyDescent="0.2"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</row>
    <row r="3009" spans="7:22" x14ac:dyDescent="0.2"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</row>
    <row r="3010" spans="7:22" x14ac:dyDescent="0.2"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</row>
    <row r="3011" spans="7:22" x14ac:dyDescent="0.2"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</row>
    <row r="3012" spans="7:22" x14ac:dyDescent="0.2"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</row>
    <row r="3013" spans="7:22" x14ac:dyDescent="0.2"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</row>
    <row r="3014" spans="7:22" x14ac:dyDescent="0.2"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</row>
    <row r="3015" spans="7:22" x14ac:dyDescent="0.2"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</row>
    <row r="3016" spans="7:22" x14ac:dyDescent="0.2"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</row>
    <row r="3017" spans="7:22" x14ac:dyDescent="0.2"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</row>
    <row r="3018" spans="7:22" x14ac:dyDescent="0.2"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</row>
    <row r="3019" spans="7:22" x14ac:dyDescent="0.2"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</row>
    <row r="3020" spans="7:22" x14ac:dyDescent="0.2"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</row>
    <row r="3021" spans="7:22" x14ac:dyDescent="0.2"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</row>
    <row r="3022" spans="7:22" x14ac:dyDescent="0.2"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</row>
    <row r="3023" spans="7:22" x14ac:dyDescent="0.2"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</row>
    <row r="3024" spans="7:22" x14ac:dyDescent="0.2"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</row>
    <row r="3025" spans="7:22" x14ac:dyDescent="0.2"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</row>
    <row r="3026" spans="7:22" x14ac:dyDescent="0.2"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</row>
    <row r="3027" spans="7:22" x14ac:dyDescent="0.2"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</row>
    <row r="3028" spans="7:22" x14ac:dyDescent="0.2"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</row>
    <row r="3029" spans="7:22" x14ac:dyDescent="0.2"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</row>
    <row r="3030" spans="7:22" x14ac:dyDescent="0.2"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</row>
    <row r="3031" spans="7:22" x14ac:dyDescent="0.2"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</row>
    <row r="3032" spans="7:22" x14ac:dyDescent="0.2"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</row>
    <row r="3033" spans="7:22" x14ac:dyDescent="0.2"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</row>
    <row r="3034" spans="7:22" x14ac:dyDescent="0.2"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</row>
    <row r="3035" spans="7:22" x14ac:dyDescent="0.2"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</row>
    <row r="3036" spans="7:22" x14ac:dyDescent="0.2"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</row>
    <row r="3037" spans="7:22" x14ac:dyDescent="0.2"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</row>
    <row r="3038" spans="7:22" x14ac:dyDescent="0.2"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</row>
    <row r="3039" spans="7:22" x14ac:dyDescent="0.2"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</row>
    <row r="3040" spans="7:22" x14ac:dyDescent="0.2"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</row>
    <row r="3041" spans="7:22" x14ac:dyDescent="0.2"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</row>
    <row r="3042" spans="7:22" x14ac:dyDescent="0.2"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</row>
    <row r="3043" spans="7:22" x14ac:dyDescent="0.2"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</row>
    <row r="3044" spans="7:22" x14ac:dyDescent="0.2"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</row>
    <row r="3045" spans="7:22" x14ac:dyDescent="0.2"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</row>
    <row r="3046" spans="7:22" x14ac:dyDescent="0.2"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</row>
    <row r="3047" spans="7:22" x14ac:dyDescent="0.2"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</row>
    <row r="3048" spans="7:22" x14ac:dyDescent="0.2"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</row>
    <row r="3049" spans="7:22" x14ac:dyDescent="0.2"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</row>
    <row r="3050" spans="7:22" x14ac:dyDescent="0.2"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</row>
    <row r="3051" spans="7:22" x14ac:dyDescent="0.2"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</row>
    <row r="3052" spans="7:22" x14ac:dyDescent="0.2"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</row>
    <row r="3053" spans="7:22" x14ac:dyDescent="0.2"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</row>
    <row r="3054" spans="7:22" x14ac:dyDescent="0.2"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</row>
    <row r="3055" spans="7:22" x14ac:dyDescent="0.2"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</row>
    <row r="3056" spans="7:22" x14ac:dyDescent="0.2"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</row>
    <row r="3057" spans="7:22" x14ac:dyDescent="0.2"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</row>
    <row r="3058" spans="7:22" x14ac:dyDescent="0.2"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</row>
    <row r="3059" spans="7:22" x14ac:dyDescent="0.2"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</row>
    <row r="3060" spans="7:22" x14ac:dyDescent="0.2"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</row>
    <row r="3061" spans="7:22" x14ac:dyDescent="0.2"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</row>
    <row r="3062" spans="7:22" x14ac:dyDescent="0.2"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</row>
    <row r="3063" spans="7:22" x14ac:dyDescent="0.2"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</row>
    <row r="3064" spans="7:22" x14ac:dyDescent="0.2"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</row>
    <row r="3065" spans="7:22" x14ac:dyDescent="0.2"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</row>
    <row r="3066" spans="7:22" x14ac:dyDescent="0.2"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</row>
    <row r="3067" spans="7:22" x14ac:dyDescent="0.2"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</row>
    <row r="3068" spans="7:22" x14ac:dyDescent="0.2"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</row>
    <row r="3069" spans="7:22" x14ac:dyDescent="0.2"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</row>
    <row r="3070" spans="7:22" x14ac:dyDescent="0.2"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</row>
    <row r="3071" spans="7:22" x14ac:dyDescent="0.2"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</row>
    <row r="3072" spans="7:22" x14ac:dyDescent="0.2"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</row>
    <row r="3073" spans="7:22" x14ac:dyDescent="0.2"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</row>
    <row r="3074" spans="7:22" x14ac:dyDescent="0.2"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</row>
    <row r="3075" spans="7:22" x14ac:dyDescent="0.2"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</row>
    <row r="3076" spans="7:22" x14ac:dyDescent="0.2"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</row>
    <row r="3077" spans="7:22" x14ac:dyDescent="0.2"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</row>
    <row r="3078" spans="7:22" x14ac:dyDescent="0.2"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</row>
    <row r="3079" spans="7:22" x14ac:dyDescent="0.2"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</row>
    <row r="3080" spans="7:22" x14ac:dyDescent="0.2"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</row>
    <row r="3081" spans="7:22" x14ac:dyDescent="0.2"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</row>
    <row r="3082" spans="7:22" x14ac:dyDescent="0.2"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</row>
    <row r="3083" spans="7:22" x14ac:dyDescent="0.2"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</row>
    <row r="3084" spans="7:22" x14ac:dyDescent="0.2"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</row>
    <row r="3085" spans="7:22" x14ac:dyDescent="0.2"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</row>
    <row r="3086" spans="7:22" x14ac:dyDescent="0.2"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</row>
    <row r="3087" spans="7:22" x14ac:dyDescent="0.2"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</row>
    <row r="3088" spans="7:22" x14ac:dyDescent="0.2"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</row>
    <row r="3089" spans="7:22" x14ac:dyDescent="0.2"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</row>
    <row r="3090" spans="7:22" x14ac:dyDescent="0.2"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</row>
    <row r="3091" spans="7:22" x14ac:dyDescent="0.2"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</row>
    <row r="3092" spans="7:22" x14ac:dyDescent="0.2"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</row>
    <row r="3093" spans="7:22" x14ac:dyDescent="0.2"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</row>
    <row r="3094" spans="7:22" x14ac:dyDescent="0.2"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</row>
    <row r="3095" spans="7:22" x14ac:dyDescent="0.2"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</row>
    <row r="3096" spans="7:22" x14ac:dyDescent="0.2"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</row>
    <row r="3097" spans="7:22" x14ac:dyDescent="0.2"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</row>
    <row r="3098" spans="7:22" x14ac:dyDescent="0.2"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</row>
    <row r="3099" spans="7:22" x14ac:dyDescent="0.2"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</row>
    <row r="3100" spans="7:22" x14ac:dyDescent="0.2"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</row>
    <row r="3101" spans="7:22" x14ac:dyDescent="0.2"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</row>
    <row r="3102" spans="7:22" x14ac:dyDescent="0.2"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</row>
    <row r="3103" spans="7:22" x14ac:dyDescent="0.2"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</row>
    <row r="3104" spans="7:22" x14ac:dyDescent="0.2"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</row>
    <row r="3105" spans="7:22" x14ac:dyDescent="0.2"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</row>
    <row r="3106" spans="7:22" x14ac:dyDescent="0.2"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</row>
    <row r="3107" spans="7:22" x14ac:dyDescent="0.2"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</row>
    <row r="3108" spans="7:22" x14ac:dyDescent="0.2"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</row>
    <row r="3109" spans="7:22" x14ac:dyDescent="0.2"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</row>
    <row r="3110" spans="7:22" x14ac:dyDescent="0.2"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</row>
    <row r="3111" spans="7:22" x14ac:dyDescent="0.2"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</row>
    <row r="3112" spans="7:22" x14ac:dyDescent="0.2"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</row>
    <row r="3113" spans="7:22" x14ac:dyDescent="0.2"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</row>
    <row r="3114" spans="7:22" x14ac:dyDescent="0.2"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</row>
    <row r="3115" spans="7:22" x14ac:dyDescent="0.2"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</row>
    <row r="3116" spans="7:22" x14ac:dyDescent="0.2"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</row>
    <row r="3117" spans="7:22" x14ac:dyDescent="0.2"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</row>
    <row r="3118" spans="7:22" x14ac:dyDescent="0.2"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</row>
    <row r="3119" spans="7:22" x14ac:dyDescent="0.2"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</row>
    <row r="3120" spans="7:22" x14ac:dyDescent="0.2"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</row>
    <row r="3121" spans="7:22" x14ac:dyDescent="0.2"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</row>
    <row r="3122" spans="7:22" x14ac:dyDescent="0.2"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</row>
    <row r="3123" spans="7:22" x14ac:dyDescent="0.2"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</row>
    <row r="3124" spans="7:22" x14ac:dyDescent="0.2"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</row>
    <row r="3125" spans="7:22" x14ac:dyDescent="0.2"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</row>
    <row r="3126" spans="7:22" x14ac:dyDescent="0.2"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</row>
    <row r="3127" spans="7:22" x14ac:dyDescent="0.2"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</row>
    <row r="3128" spans="7:22" x14ac:dyDescent="0.2"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</row>
    <row r="3129" spans="7:22" x14ac:dyDescent="0.2"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</row>
    <row r="3130" spans="7:22" x14ac:dyDescent="0.2"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</row>
    <row r="3131" spans="7:22" x14ac:dyDescent="0.2"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</row>
    <row r="3132" spans="7:22" x14ac:dyDescent="0.2"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</row>
    <row r="3133" spans="7:22" x14ac:dyDescent="0.2"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</row>
    <row r="3134" spans="7:22" x14ac:dyDescent="0.2"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</row>
    <row r="3135" spans="7:22" x14ac:dyDescent="0.2"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</row>
    <row r="3136" spans="7:22" x14ac:dyDescent="0.2"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</row>
    <row r="3137" spans="7:22" x14ac:dyDescent="0.2"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</row>
    <row r="3138" spans="7:22" x14ac:dyDescent="0.2"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</row>
    <row r="3139" spans="7:22" x14ac:dyDescent="0.2"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</row>
    <row r="3140" spans="7:22" x14ac:dyDescent="0.2"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</row>
    <row r="3141" spans="7:22" x14ac:dyDescent="0.2"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</row>
    <row r="3142" spans="7:22" x14ac:dyDescent="0.2"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</row>
    <row r="3143" spans="7:22" x14ac:dyDescent="0.2"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</row>
    <row r="3144" spans="7:22" x14ac:dyDescent="0.2"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</row>
    <row r="3145" spans="7:22" x14ac:dyDescent="0.2"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</row>
    <row r="3146" spans="7:22" x14ac:dyDescent="0.2"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</row>
    <row r="3147" spans="7:22" x14ac:dyDescent="0.2"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</row>
    <row r="3148" spans="7:22" x14ac:dyDescent="0.2"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</row>
    <row r="3149" spans="7:22" x14ac:dyDescent="0.2"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</row>
    <row r="3150" spans="7:22" x14ac:dyDescent="0.2"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</row>
    <row r="3151" spans="7:22" x14ac:dyDescent="0.2"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</row>
    <row r="3152" spans="7:22" x14ac:dyDescent="0.2"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</row>
    <row r="3153" spans="7:22" x14ac:dyDescent="0.2"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</row>
    <row r="3154" spans="7:22" x14ac:dyDescent="0.2"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</row>
    <row r="3155" spans="7:22" x14ac:dyDescent="0.2"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</row>
    <row r="3156" spans="7:22" x14ac:dyDescent="0.2"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</row>
    <row r="3157" spans="7:22" x14ac:dyDescent="0.2"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</row>
    <row r="3158" spans="7:22" x14ac:dyDescent="0.2"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</row>
    <row r="3159" spans="7:22" x14ac:dyDescent="0.2"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</row>
    <row r="3160" spans="7:22" x14ac:dyDescent="0.2"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</row>
    <row r="3161" spans="7:22" x14ac:dyDescent="0.2"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</row>
    <row r="3162" spans="7:22" x14ac:dyDescent="0.2"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</row>
    <row r="3163" spans="7:22" x14ac:dyDescent="0.2"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</row>
    <row r="3164" spans="7:22" x14ac:dyDescent="0.2"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</row>
    <row r="3165" spans="7:22" x14ac:dyDescent="0.2"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</row>
    <row r="3166" spans="7:22" x14ac:dyDescent="0.2"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</row>
    <row r="3167" spans="7:22" x14ac:dyDescent="0.2"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</row>
    <row r="3168" spans="7:22" x14ac:dyDescent="0.2"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</row>
    <row r="3169" spans="7:22" x14ac:dyDescent="0.2"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</row>
    <row r="3170" spans="7:22" x14ac:dyDescent="0.2"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</row>
    <row r="3171" spans="7:22" x14ac:dyDescent="0.2"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</row>
    <row r="3172" spans="7:22" x14ac:dyDescent="0.2"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</row>
    <row r="3173" spans="7:22" x14ac:dyDescent="0.2"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</row>
    <row r="3174" spans="7:22" x14ac:dyDescent="0.2"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</row>
    <row r="3175" spans="7:22" x14ac:dyDescent="0.2"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</row>
    <row r="3176" spans="7:22" x14ac:dyDescent="0.2"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</row>
    <row r="3177" spans="7:22" x14ac:dyDescent="0.2"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</row>
    <row r="3178" spans="7:22" x14ac:dyDescent="0.2"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</row>
    <row r="3179" spans="7:22" x14ac:dyDescent="0.2"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</row>
    <row r="3180" spans="7:22" x14ac:dyDescent="0.2"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</row>
    <row r="3181" spans="7:22" x14ac:dyDescent="0.2"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</row>
    <row r="3182" spans="7:22" x14ac:dyDescent="0.2"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</row>
    <row r="3183" spans="7:22" x14ac:dyDescent="0.2"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</row>
    <row r="3184" spans="7:22" x14ac:dyDescent="0.2"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</row>
    <row r="3185" spans="7:22" x14ac:dyDescent="0.2"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</row>
    <row r="3186" spans="7:22" x14ac:dyDescent="0.2"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</row>
    <row r="3187" spans="7:22" x14ac:dyDescent="0.2"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</row>
    <row r="3188" spans="7:22" x14ac:dyDescent="0.2"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</row>
    <row r="3189" spans="7:22" x14ac:dyDescent="0.2"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</row>
    <row r="3190" spans="7:22" x14ac:dyDescent="0.2"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</row>
    <row r="3191" spans="7:22" x14ac:dyDescent="0.2"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</row>
    <row r="3192" spans="7:22" x14ac:dyDescent="0.2"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</row>
    <row r="3193" spans="7:22" x14ac:dyDescent="0.2"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</row>
    <row r="3194" spans="7:22" x14ac:dyDescent="0.2"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</row>
    <row r="3195" spans="7:22" x14ac:dyDescent="0.2"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</row>
    <row r="3196" spans="7:22" x14ac:dyDescent="0.2"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</row>
    <row r="3197" spans="7:22" x14ac:dyDescent="0.2"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</row>
    <row r="3198" spans="7:22" x14ac:dyDescent="0.2"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</row>
    <row r="3199" spans="7:22" x14ac:dyDescent="0.2"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</row>
    <row r="3200" spans="7:22" x14ac:dyDescent="0.2"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</row>
    <row r="3201" spans="7:22" x14ac:dyDescent="0.2"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</row>
    <row r="3202" spans="7:22" x14ac:dyDescent="0.2"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</row>
    <row r="3203" spans="7:22" x14ac:dyDescent="0.2"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</row>
    <row r="3204" spans="7:22" x14ac:dyDescent="0.2"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</row>
    <row r="3205" spans="7:22" x14ac:dyDescent="0.2"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</row>
    <row r="3206" spans="7:22" x14ac:dyDescent="0.2"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</row>
    <row r="3207" spans="7:22" x14ac:dyDescent="0.2"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</row>
    <row r="3208" spans="7:22" x14ac:dyDescent="0.2"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</row>
    <row r="3209" spans="7:22" x14ac:dyDescent="0.2"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</row>
    <row r="3210" spans="7:22" x14ac:dyDescent="0.2"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</row>
    <row r="3211" spans="7:22" x14ac:dyDescent="0.2"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</row>
    <row r="3212" spans="7:22" x14ac:dyDescent="0.2"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</row>
    <row r="3213" spans="7:22" x14ac:dyDescent="0.2"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</row>
    <row r="3214" spans="7:22" x14ac:dyDescent="0.2"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</row>
    <row r="3215" spans="7:22" x14ac:dyDescent="0.2"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</row>
    <row r="3216" spans="7:22" x14ac:dyDescent="0.2"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</row>
    <row r="3217" spans="7:22" x14ac:dyDescent="0.2"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</row>
    <row r="3218" spans="7:22" x14ac:dyDescent="0.2"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</row>
    <row r="3219" spans="7:22" x14ac:dyDescent="0.2"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</row>
    <row r="3220" spans="7:22" x14ac:dyDescent="0.2"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</row>
    <row r="3221" spans="7:22" x14ac:dyDescent="0.2"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</row>
    <row r="3222" spans="7:22" x14ac:dyDescent="0.2"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</row>
    <row r="3223" spans="7:22" x14ac:dyDescent="0.2"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</row>
    <row r="3224" spans="7:22" x14ac:dyDescent="0.2"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</row>
    <row r="3225" spans="7:22" x14ac:dyDescent="0.2"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</row>
    <row r="3226" spans="7:22" x14ac:dyDescent="0.2"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</row>
    <row r="3227" spans="7:22" x14ac:dyDescent="0.2"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</row>
    <row r="3228" spans="7:22" x14ac:dyDescent="0.2"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</row>
    <row r="3229" spans="7:22" x14ac:dyDescent="0.2"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</row>
    <row r="3230" spans="7:22" x14ac:dyDescent="0.2"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</row>
    <row r="3231" spans="7:22" x14ac:dyDescent="0.2"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</row>
    <row r="3232" spans="7:22" x14ac:dyDescent="0.2"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</row>
    <row r="3233" spans="7:22" x14ac:dyDescent="0.2"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</row>
    <row r="3234" spans="7:22" x14ac:dyDescent="0.2"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</row>
    <row r="3235" spans="7:22" x14ac:dyDescent="0.2"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</row>
    <row r="3236" spans="7:22" x14ac:dyDescent="0.2"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</row>
    <row r="3237" spans="7:22" x14ac:dyDescent="0.2"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</row>
    <row r="3238" spans="7:22" x14ac:dyDescent="0.2"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</row>
    <row r="3239" spans="7:22" x14ac:dyDescent="0.2"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</row>
    <row r="3240" spans="7:22" x14ac:dyDescent="0.2"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</row>
    <row r="3241" spans="7:22" x14ac:dyDescent="0.2"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</row>
    <row r="3242" spans="7:22" x14ac:dyDescent="0.2"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</row>
    <row r="3243" spans="7:22" x14ac:dyDescent="0.2"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</row>
    <row r="3244" spans="7:22" x14ac:dyDescent="0.2"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</row>
    <row r="3245" spans="7:22" x14ac:dyDescent="0.2"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</row>
    <row r="3246" spans="7:22" x14ac:dyDescent="0.2"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</row>
    <row r="3247" spans="7:22" x14ac:dyDescent="0.2"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</row>
    <row r="3248" spans="7:22" x14ac:dyDescent="0.2"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</row>
    <row r="3249" spans="7:22" x14ac:dyDescent="0.2"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</row>
    <row r="3250" spans="7:22" x14ac:dyDescent="0.2"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</row>
    <row r="3251" spans="7:22" x14ac:dyDescent="0.2"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</row>
    <row r="3252" spans="7:22" x14ac:dyDescent="0.2"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</row>
    <row r="3253" spans="7:22" x14ac:dyDescent="0.2"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</row>
    <row r="3254" spans="7:22" x14ac:dyDescent="0.2"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</row>
    <row r="3255" spans="7:22" x14ac:dyDescent="0.2"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</row>
    <row r="3256" spans="7:22" x14ac:dyDescent="0.2"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</row>
    <row r="3257" spans="7:22" x14ac:dyDescent="0.2"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</row>
    <row r="3258" spans="7:22" x14ac:dyDescent="0.2"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</row>
    <row r="3259" spans="7:22" x14ac:dyDescent="0.2"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</row>
    <row r="3260" spans="7:22" x14ac:dyDescent="0.2"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</row>
    <row r="3261" spans="7:22" x14ac:dyDescent="0.2"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</row>
    <row r="3262" spans="7:22" x14ac:dyDescent="0.2"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</row>
    <row r="3263" spans="7:22" x14ac:dyDescent="0.2"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</row>
    <row r="3264" spans="7:22" x14ac:dyDescent="0.2"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</row>
    <row r="3265" spans="7:22" x14ac:dyDescent="0.2"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</row>
    <row r="3266" spans="7:22" x14ac:dyDescent="0.2"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</row>
    <row r="3267" spans="7:22" x14ac:dyDescent="0.2"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</row>
    <row r="3268" spans="7:22" x14ac:dyDescent="0.2"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</row>
    <row r="3269" spans="7:22" x14ac:dyDescent="0.2"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</row>
    <row r="3270" spans="7:22" x14ac:dyDescent="0.2"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</row>
    <row r="3271" spans="7:22" x14ac:dyDescent="0.2"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</row>
    <row r="3272" spans="7:22" x14ac:dyDescent="0.2"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</row>
    <row r="3273" spans="7:22" x14ac:dyDescent="0.2"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</row>
    <row r="3274" spans="7:22" x14ac:dyDescent="0.2"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</row>
    <row r="3275" spans="7:22" x14ac:dyDescent="0.2"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</row>
    <row r="3276" spans="7:22" x14ac:dyDescent="0.2"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</row>
    <row r="3277" spans="7:22" x14ac:dyDescent="0.2"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</row>
    <row r="3278" spans="7:22" x14ac:dyDescent="0.2"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</row>
    <row r="3279" spans="7:22" x14ac:dyDescent="0.2"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</row>
    <row r="3280" spans="7:22" x14ac:dyDescent="0.2"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</row>
    <row r="3281" spans="7:22" x14ac:dyDescent="0.2"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</row>
    <row r="3282" spans="7:22" x14ac:dyDescent="0.2"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</row>
    <row r="3283" spans="7:22" x14ac:dyDescent="0.2"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</row>
    <row r="3284" spans="7:22" x14ac:dyDescent="0.2"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</row>
    <row r="3285" spans="7:22" x14ac:dyDescent="0.2"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</row>
    <row r="3286" spans="7:22" x14ac:dyDescent="0.2"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</row>
    <row r="3287" spans="7:22" x14ac:dyDescent="0.2"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</row>
    <row r="3288" spans="7:22" x14ac:dyDescent="0.2"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</row>
    <row r="3289" spans="7:22" x14ac:dyDescent="0.2"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</row>
    <row r="3290" spans="7:22" x14ac:dyDescent="0.2"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</row>
    <row r="3291" spans="7:22" x14ac:dyDescent="0.2"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</row>
    <row r="3292" spans="7:22" x14ac:dyDescent="0.2"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</row>
    <row r="3293" spans="7:22" x14ac:dyDescent="0.2"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</row>
    <row r="3294" spans="7:22" x14ac:dyDescent="0.2"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</row>
    <row r="3295" spans="7:22" x14ac:dyDescent="0.2"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</row>
    <row r="3296" spans="7:22" x14ac:dyDescent="0.2"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</row>
    <row r="3297" spans="7:22" x14ac:dyDescent="0.2"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</row>
    <row r="3298" spans="7:22" x14ac:dyDescent="0.2"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</row>
    <row r="3299" spans="7:22" x14ac:dyDescent="0.2"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</row>
    <row r="3300" spans="7:22" x14ac:dyDescent="0.2"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</row>
    <row r="3301" spans="7:22" x14ac:dyDescent="0.2"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</row>
    <row r="3302" spans="7:22" x14ac:dyDescent="0.2"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</row>
    <row r="3303" spans="7:22" x14ac:dyDescent="0.2"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</row>
    <row r="3304" spans="7:22" x14ac:dyDescent="0.2"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</row>
    <row r="3305" spans="7:22" x14ac:dyDescent="0.2"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</row>
    <row r="3306" spans="7:22" x14ac:dyDescent="0.2"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</row>
    <row r="3307" spans="7:22" x14ac:dyDescent="0.2"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</row>
    <row r="3308" spans="7:22" x14ac:dyDescent="0.2"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</row>
    <row r="3309" spans="7:22" x14ac:dyDescent="0.2"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</row>
    <row r="3310" spans="7:22" x14ac:dyDescent="0.2"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</row>
    <row r="3311" spans="7:22" x14ac:dyDescent="0.2"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</row>
    <row r="3312" spans="7:22" x14ac:dyDescent="0.2"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</row>
    <row r="3313" spans="7:22" x14ac:dyDescent="0.2"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</row>
    <row r="3314" spans="7:22" x14ac:dyDescent="0.2"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</row>
    <row r="3315" spans="7:22" x14ac:dyDescent="0.2"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</row>
    <row r="3316" spans="7:22" x14ac:dyDescent="0.2"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</row>
    <row r="3317" spans="7:22" x14ac:dyDescent="0.2"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</row>
    <row r="3318" spans="7:22" x14ac:dyDescent="0.2"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</row>
    <row r="3319" spans="7:22" x14ac:dyDescent="0.2"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</row>
    <row r="3320" spans="7:22" x14ac:dyDescent="0.2"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</row>
    <row r="3321" spans="7:22" x14ac:dyDescent="0.2"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</row>
    <row r="3322" spans="7:22" x14ac:dyDescent="0.2"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</row>
    <row r="3323" spans="7:22" x14ac:dyDescent="0.2"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</row>
    <row r="3324" spans="7:22" x14ac:dyDescent="0.2"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</row>
    <row r="3325" spans="7:22" x14ac:dyDescent="0.2"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</row>
    <row r="3326" spans="7:22" x14ac:dyDescent="0.2"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</row>
    <row r="3327" spans="7:22" x14ac:dyDescent="0.2"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</row>
    <row r="3328" spans="7:22" x14ac:dyDescent="0.2"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</row>
    <row r="3329" spans="7:22" x14ac:dyDescent="0.2"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</row>
    <row r="3330" spans="7:22" x14ac:dyDescent="0.2"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</row>
    <row r="3331" spans="7:22" x14ac:dyDescent="0.2"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</row>
    <row r="3332" spans="7:22" x14ac:dyDescent="0.2"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</row>
    <row r="3333" spans="7:22" x14ac:dyDescent="0.2"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</row>
    <row r="3334" spans="7:22" x14ac:dyDescent="0.2"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</row>
    <row r="3335" spans="7:22" x14ac:dyDescent="0.2"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</row>
    <row r="3336" spans="7:22" x14ac:dyDescent="0.2"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</row>
    <row r="3337" spans="7:22" x14ac:dyDescent="0.2"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</row>
    <row r="3338" spans="7:22" x14ac:dyDescent="0.2"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</row>
    <row r="3339" spans="7:22" x14ac:dyDescent="0.2"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</row>
    <row r="3340" spans="7:22" x14ac:dyDescent="0.2"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</row>
    <row r="3341" spans="7:22" x14ac:dyDescent="0.2"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</row>
    <row r="3342" spans="7:22" x14ac:dyDescent="0.2"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</row>
    <row r="3343" spans="7:22" x14ac:dyDescent="0.2"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</row>
    <row r="3344" spans="7:22" x14ac:dyDescent="0.2"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</row>
    <row r="3345" spans="7:22" x14ac:dyDescent="0.2"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</row>
    <row r="3346" spans="7:22" x14ac:dyDescent="0.2"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</row>
    <row r="3347" spans="7:22" x14ac:dyDescent="0.2"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</row>
    <row r="3348" spans="7:22" x14ac:dyDescent="0.2"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</row>
    <row r="3349" spans="7:22" x14ac:dyDescent="0.2"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</row>
    <row r="3350" spans="7:22" x14ac:dyDescent="0.2"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</row>
    <row r="3351" spans="7:22" x14ac:dyDescent="0.2"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</row>
    <row r="3352" spans="7:22" x14ac:dyDescent="0.2"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</row>
    <row r="3353" spans="7:22" x14ac:dyDescent="0.2"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</row>
    <row r="3354" spans="7:22" x14ac:dyDescent="0.2"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</row>
    <row r="3355" spans="7:22" x14ac:dyDescent="0.2"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</row>
    <row r="3356" spans="7:22" x14ac:dyDescent="0.2"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</row>
    <row r="3357" spans="7:22" x14ac:dyDescent="0.2"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</row>
    <row r="3358" spans="7:22" x14ac:dyDescent="0.2"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</row>
    <row r="3359" spans="7:22" x14ac:dyDescent="0.2"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</row>
    <row r="3360" spans="7:22" x14ac:dyDescent="0.2"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</row>
    <row r="3361" spans="7:22" x14ac:dyDescent="0.2"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</row>
    <row r="3362" spans="7:22" x14ac:dyDescent="0.2"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</row>
    <row r="3363" spans="7:22" x14ac:dyDescent="0.2"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</row>
    <row r="3364" spans="7:22" x14ac:dyDescent="0.2"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</row>
    <row r="3365" spans="7:22" x14ac:dyDescent="0.2"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</row>
    <row r="3366" spans="7:22" x14ac:dyDescent="0.2"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</row>
    <row r="3367" spans="7:22" x14ac:dyDescent="0.2"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</row>
    <row r="3368" spans="7:22" x14ac:dyDescent="0.2"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</row>
    <row r="3369" spans="7:22" x14ac:dyDescent="0.2"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</row>
    <row r="3370" spans="7:22" x14ac:dyDescent="0.2"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</row>
    <row r="3371" spans="7:22" x14ac:dyDescent="0.2"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</row>
    <row r="3372" spans="7:22" x14ac:dyDescent="0.2"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</row>
    <row r="3373" spans="7:22" x14ac:dyDescent="0.2"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</row>
    <row r="3374" spans="7:22" x14ac:dyDescent="0.2"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</row>
    <row r="3375" spans="7:22" x14ac:dyDescent="0.2"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</row>
    <row r="3376" spans="7:22" x14ac:dyDescent="0.2"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</row>
    <row r="3377" spans="7:22" x14ac:dyDescent="0.2"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</row>
    <row r="3378" spans="7:22" x14ac:dyDescent="0.2"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</row>
    <row r="3379" spans="7:22" x14ac:dyDescent="0.2"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</row>
    <row r="3380" spans="7:22" x14ac:dyDescent="0.2"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</row>
    <row r="3381" spans="7:22" x14ac:dyDescent="0.2"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</row>
    <row r="3382" spans="7:22" x14ac:dyDescent="0.2"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</row>
    <row r="3383" spans="7:22" x14ac:dyDescent="0.2"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</row>
    <row r="3384" spans="7:22" x14ac:dyDescent="0.2"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</row>
    <row r="3385" spans="7:22" x14ac:dyDescent="0.2"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</row>
    <row r="3386" spans="7:22" x14ac:dyDescent="0.2"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</row>
    <row r="3387" spans="7:22" x14ac:dyDescent="0.2"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</row>
    <row r="3388" spans="7:22" x14ac:dyDescent="0.2"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</row>
    <row r="3389" spans="7:22" x14ac:dyDescent="0.2"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</row>
    <row r="3390" spans="7:22" x14ac:dyDescent="0.2"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</row>
    <row r="3391" spans="7:22" x14ac:dyDescent="0.2"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</row>
    <row r="3392" spans="7:22" x14ac:dyDescent="0.2"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</row>
    <row r="3393" spans="7:22" x14ac:dyDescent="0.2"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</row>
    <row r="3394" spans="7:22" x14ac:dyDescent="0.2"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</row>
    <row r="3395" spans="7:22" x14ac:dyDescent="0.2"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</row>
    <row r="3396" spans="7:22" x14ac:dyDescent="0.2"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</row>
    <row r="3397" spans="7:22" x14ac:dyDescent="0.2"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</row>
    <row r="3398" spans="7:22" x14ac:dyDescent="0.2"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</row>
    <row r="3399" spans="7:22" x14ac:dyDescent="0.2"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</row>
    <row r="3400" spans="7:22" x14ac:dyDescent="0.2"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</row>
    <row r="3401" spans="7:22" x14ac:dyDescent="0.2"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</row>
    <row r="3402" spans="7:22" x14ac:dyDescent="0.2"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</row>
    <row r="3403" spans="7:22" x14ac:dyDescent="0.2"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</row>
    <row r="3404" spans="7:22" x14ac:dyDescent="0.2"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</row>
    <row r="3405" spans="7:22" x14ac:dyDescent="0.2"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</row>
    <row r="3406" spans="7:22" x14ac:dyDescent="0.2"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</row>
    <row r="3407" spans="7:22" x14ac:dyDescent="0.2"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</row>
    <row r="3408" spans="7:22" x14ac:dyDescent="0.2"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</row>
    <row r="3409" spans="7:22" x14ac:dyDescent="0.2"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</row>
    <row r="3410" spans="7:22" x14ac:dyDescent="0.2"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</row>
    <row r="3411" spans="7:22" x14ac:dyDescent="0.2"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</row>
    <row r="3412" spans="7:22" x14ac:dyDescent="0.2"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</row>
    <row r="3413" spans="7:22" x14ac:dyDescent="0.2"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</row>
    <row r="3414" spans="7:22" x14ac:dyDescent="0.2"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</row>
    <row r="3415" spans="7:22" x14ac:dyDescent="0.2"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</row>
    <row r="3416" spans="7:22" x14ac:dyDescent="0.2"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</row>
    <row r="3417" spans="7:22" x14ac:dyDescent="0.2"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</row>
    <row r="3418" spans="7:22" x14ac:dyDescent="0.2"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</row>
    <row r="3419" spans="7:22" x14ac:dyDescent="0.2"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</row>
    <row r="3420" spans="7:22" x14ac:dyDescent="0.2"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</row>
    <row r="3421" spans="7:22" x14ac:dyDescent="0.2"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</row>
    <row r="3422" spans="7:22" x14ac:dyDescent="0.2"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</row>
    <row r="3423" spans="7:22" x14ac:dyDescent="0.2"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</row>
    <row r="3424" spans="7:22" x14ac:dyDescent="0.2"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</row>
    <row r="3425" spans="7:22" x14ac:dyDescent="0.2"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</row>
    <row r="3426" spans="7:22" x14ac:dyDescent="0.2"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</row>
    <row r="3427" spans="7:22" x14ac:dyDescent="0.2"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</row>
    <row r="3428" spans="7:22" x14ac:dyDescent="0.2"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</row>
    <row r="3429" spans="7:22" x14ac:dyDescent="0.2"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</row>
    <row r="3430" spans="7:22" x14ac:dyDescent="0.2"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</row>
    <row r="3431" spans="7:22" x14ac:dyDescent="0.2"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</row>
    <row r="3432" spans="7:22" x14ac:dyDescent="0.2"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</row>
    <row r="3433" spans="7:22" x14ac:dyDescent="0.2"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</row>
    <row r="3434" spans="7:22" x14ac:dyDescent="0.2"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</row>
    <row r="3435" spans="7:22" x14ac:dyDescent="0.2"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</row>
    <row r="3436" spans="7:22" x14ac:dyDescent="0.2"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</row>
    <row r="3437" spans="7:22" x14ac:dyDescent="0.2"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</row>
    <row r="3438" spans="7:22" x14ac:dyDescent="0.2"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</row>
    <row r="3439" spans="7:22" x14ac:dyDescent="0.2"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</row>
    <row r="3440" spans="7:22" x14ac:dyDescent="0.2"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</row>
    <row r="3441" spans="7:22" x14ac:dyDescent="0.2"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</row>
    <row r="3442" spans="7:22" x14ac:dyDescent="0.2"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</row>
    <row r="3443" spans="7:22" x14ac:dyDescent="0.2"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</row>
    <row r="3444" spans="7:22" x14ac:dyDescent="0.2"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</row>
    <row r="3445" spans="7:22" x14ac:dyDescent="0.2"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</row>
    <row r="3446" spans="7:22" x14ac:dyDescent="0.2"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</row>
    <row r="3447" spans="7:22" x14ac:dyDescent="0.2"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</row>
    <row r="3448" spans="7:22" x14ac:dyDescent="0.2"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</row>
    <row r="3449" spans="7:22" x14ac:dyDescent="0.2"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</row>
    <row r="3450" spans="7:22" x14ac:dyDescent="0.2"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</row>
    <row r="3451" spans="7:22" x14ac:dyDescent="0.2"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</row>
    <row r="3452" spans="7:22" x14ac:dyDescent="0.2"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</row>
    <row r="3453" spans="7:22" x14ac:dyDescent="0.2"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</row>
    <row r="3454" spans="7:22" x14ac:dyDescent="0.2"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</row>
    <row r="3455" spans="7:22" x14ac:dyDescent="0.2"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</row>
    <row r="3456" spans="7:22" x14ac:dyDescent="0.2"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</row>
    <row r="3457" spans="7:22" x14ac:dyDescent="0.2"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</row>
    <row r="3458" spans="7:22" x14ac:dyDescent="0.2"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</row>
    <row r="3459" spans="7:22" x14ac:dyDescent="0.2"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</row>
    <row r="3460" spans="7:22" x14ac:dyDescent="0.2"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</row>
    <row r="3461" spans="7:22" x14ac:dyDescent="0.2"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</row>
    <row r="3462" spans="7:22" x14ac:dyDescent="0.2"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</row>
    <row r="3463" spans="7:22" x14ac:dyDescent="0.2"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</row>
    <row r="3464" spans="7:22" x14ac:dyDescent="0.2"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</row>
    <row r="3465" spans="7:22" x14ac:dyDescent="0.2"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</row>
    <row r="3466" spans="7:22" x14ac:dyDescent="0.2"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</row>
    <row r="3467" spans="7:22" x14ac:dyDescent="0.2"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</row>
    <row r="3468" spans="7:22" x14ac:dyDescent="0.2"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</row>
    <row r="3469" spans="7:22" x14ac:dyDescent="0.2"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</row>
    <row r="3470" spans="7:22" x14ac:dyDescent="0.2"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</row>
    <row r="3471" spans="7:22" x14ac:dyDescent="0.2"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</row>
    <row r="3472" spans="7:22" x14ac:dyDescent="0.2"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</row>
    <row r="3473" spans="7:22" x14ac:dyDescent="0.2"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</row>
    <row r="3474" spans="7:22" x14ac:dyDescent="0.2"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</row>
    <row r="3475" spans="7:22" x14ac:dyDescent="0.2"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</row>
    <row r="3476" spans="7:22" x14ac:dyDescent="0.2"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</row>
    <row r="3477" spans="7:22" x14ac:dyDescent="0.2"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</row>
    <row r="3478" spans="7:22" x14ac:dyDescent="0.2"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</row>
    <row r="3479" spans="7:22" x14ac:dyDescent="0.2"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</row>
    <row r="3480" spans="7:22" x14ac:dyDescent="0.2"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</row>
    <row r="3481" spans="7:22" x14ac:dyDescent="0.2"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</row>
    <row r="3482" spans="7:22" x14ac:dyDescent="0.2"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</row>
    <row r="3483" spans="7:22" x14ac:dyDescent="0.2"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</row>
    <row r="3484" spans="7:22" x14ac:dyDescent="0.2"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</row>
    <row r="3485" spans="7:22" x14ac:dyDescent="0.2"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</row>
    <row r="3486" spans="7:22" x14ac:dyDescent="0.2"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</row>
    <row r="3487" spans="7:22" x14ac:dyDescent="0.2"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</row>
    <row r="3488" spans="7:22" x14ac:dyDescent="0.2"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</row>
    <row r="3489" spans="7:22" x14ac:dyDescent="0.2"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</row>
    <row r="3490" spans="7:22" x14ac:dyDescent="0.2"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</row>
    <row r="3491" spans="7:22" x14ac:dyDescent="0.2"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</row>
    <row r="3492" spans="7:22" x14ac:dyDescent="0.2"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</row>
    <row r="3493" spans="7:22" x14ac:dyDescent="0.2"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</row>
    <row r="3494" spans="7:22" x14ac:dyDescent="0.2"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</row>
    <row r="3495" spans="7:22" x14ac:dyDescent="0.2"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</row>
    <row r="3496" spans="7:22" x14ac:dyDescent="0.2"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</row>
    <row r="3497" spans="7:22" x14ac:dyDescent="0.2"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</row>
    <row r="3498" spans="7:22" x14ac:dyDescent="0.2"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</row>
    <row r="3499" spans="7:22" x14ac:dyDescent="0.2"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</row>
    <row r="3500" spans="7:22" x14ac:dyDescent="0.2"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</row>
    <row r="3501" spans="7:22" x14ac:dyDescent="0.2"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</row>
    <row r="3502" spans="7:22" x14ac:dyDescent="0.2"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</row>
    <row r="3503" spans="7:22" x14ac:dyDescent="0.2"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</row>
    <row r="3504" spans="7:22" x14ac:dyDescent="0.2"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</row>
    <row r="3505" spans="7:22" x14ac:dyDescent="0.2"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</row>
    <row r="3506" spans="7:22" x14ac:dyDescent="0.2"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</row>
    <row r="3507" spans="7:22" x14ac:dyDescent="0.2"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</row>
    <row r="3508" spans="7:22" x14ac:dyDescent="0.2"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</row>
    <row r="3509" spans="7:22" x14ac:dyDescent="0.2"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</row>
    <row r="3510" spans="7:22" x14ac:dyDescent="0.2"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</row>
    <row r="3511" spans="7:22" x14ac:dyDescent="0.2"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</row>
    <row r="3512" spans="7:22" x14ac:dyDescent="0.2"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</row>
    <row r="3513" spans="7:22" x14ac:dyDescent="0.2"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</row>
    <row r="3514" spans="7:22" x14ac:dyDescent="0.2"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</row>
    <row r="3515" spans="7:22" x14ac:dyDescent="0.2"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</row>
    <row r="3516" spans="7:22" x14ac:dyDescent="0.2"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</row>
    <row r="3517" spans="7:22" x14ac:dyDescent="0.2"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</row>
    <row r="3518" spans="7:22" x14ac:dyDescent="0.2"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</row>
    <row r="3519" spans="7:22" x14ac:dyDescent="0.2"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</row>
    <row r="3520" spans="7:22" x14ac:dyDescent="0.2"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</row>
    <row r="3521" spans="7:22" x14ac:dyDescent="0.2"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</row>
    <row r="3522" spans="7:22" x14ac:dyDescent="0.2"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</row>
    <row r="3523" spans="7:22" x14ac:dyDescent="0.2"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</row>
    <row r="3524" spans="7:22" x14ac:dyDescent="0.2"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</row>
    <row r="3525" spans="7:22" x14ac:dyDescent="0.2"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</row>
    <row r="3526" spans="7:22" x14ac:dyDescent="0.2"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</row>
    <row r="3527" spans="7:22" x14ac:dyDescent="0.2"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</row>
    <row r="3528" spans="7:22" x14ac:dyDescent="0.2"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</row>
    <row r="3529" spans="7:22" x14ac:dyDescent="0.2"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</row>
    <row r="3530" spans="7:22" x14ac:dyDescent="0.2"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</row>
    <row r="3531" spans="7:22" x14ac:dyDescent="0.2"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</row>
    <row r="3532" spans="7:22" x14ac:dyDescent="0.2"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</row>
    <row r="3533" spans="7:22" x14ac:dyDescent="0.2"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</row>
    <row r="3534" spans="7:22" x14ac:dyDescent="0.2"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</row>
    <row r="3535" spans="7:22" x14ac:dyDescent="0.2"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</row>
    <row r="3536" spans="7:22" x14ac:dyDescent="0.2"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</row>
    <row r="3537" spans="7:22" x14ac:dyDescent="0.2"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</row>
    <row r="3538" spans="7:22" x14ac:dyDescent="0.2"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</row>
    <row r="3539" spans="7:22" x14ac:dyDescent="0.2"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</row>
    <row r="3540" spans="7:22" x14ac:dyDescent="0.2"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</row>
    <row r="3541" spans="7:22" x14ac:dyDescent="0.2"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</row>
    <row r="3542" spans="7:22" x14ac:dyDescent="0.2"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</row>
    <row r="3543" spans="7:22" x14ac:dyDescent="0.2"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</row>
    <row r="3544" spans="7:22" x14ac:dyDescent="0.2"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</row>
    <row r="3545" spans="7:22" x14ac:dyDescent="0.2"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</row>
    <row r="3546" spans="7:22" x14ac:dyDescent="0.2"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</row>
    <row r="3547" spans="7:22" x14ac:dyDescent="0.2"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</row>
    <row r="3548" spans="7:22" x14ac:dyDescent="0.2"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</row>
    <row r="3549" spans="7:22" x14ac:dyDescent="0.2"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</row>
    <row r="3550" spans="7:22" x14ac:dyDescent="0.2"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</row>
    <row r="3551" spans="7:22" x14ac:dyDescent="0.2"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</row>
    <row r="3552" spans="7:22" x14ac:dyDescent="0.2"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</row>
    <row r="3553" spans="7:22" x14ac:dyDescent="0.2"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</row>
    <row r="3554" spans="7:22" x14ac:dyDescent="0.2"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</row>
    <row r="3555" spans="7:22" x14ac:dyDescent="0.2"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</row>
    <row r="3556" spans="7:22" x14ac:dyDescent="0.2"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</row>
    <row r="3557" spans="7:22" x14ac:dyDescent="0.2"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</row>
    <row r="3558" spans="7:22" x14ac:dyDescent="0.2"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</row>
    <row r="3559" spans="7:22" x14ac:dyDescent="0.2"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</row>
    <row r="3560" spans="7:22" x14ac:dyDescent="0.2"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</row>
    <row r="3561" spans="7:22" x14ac:dyDescent="0.2"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</row>
    <row r="3562" spans="7:22" x14ac:dyDescent="0.2"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</row>
    <row r="3563" spans="7:22" x14ac:dyDescent="0.2"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</row>
    <row r="3564" spans="7:22" x14ac:dyDescent="0.2"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</row>
    <row r="3565" spans="7:22" x14ac:dyDescent="0.2"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</row>
    <row r="3566" spans="7:22" x14ac:dyDescent="0.2"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</row>
    <row r="3567" spans="7:22" x14ac:dyDescent="0.2"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</row>
    <row r="3568" spans="7:22" x14ac:dyDescent="0.2"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</row>
    <row r="3569" spans="7:22" x14ac:dyDescent="0.2"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</row>
    <row r="3570" spans="7:22" x14ac:dyDescent="0.2"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</row>
    <row r="3571" spans="7:22" x14ac:dyDescent="0.2"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</row>
    <row r="3572" spans="7:22" x14ac:dyDescent="0.2"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</row>
    <row r="3573" spans="7:22" x14ac:dyDescent="0.2"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</row>
    <row r="3574" spans="7:22" x14ac:dyDescent="0.2"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</row>
    <row r="3575" spans="7:22" x14ac:dyDescent="0.2"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</row>
    <row r="3576" spans="7:22" x14ac:dyDescent="0.2"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</row>
    <row r="3577" spans="7:22" x14ac:dyDescent="0.2"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</row>
    <row r="3578" spans="7:22" x14ac:dyDescent="0.2"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</row>
    <row r="3579" spans="7:22" x14ac:dyDescent="0.2"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</row>
    <row r="3580" spans="7:22" x14ac:dyDescent="0.2"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</row>
    <row r="3581" spans="7:22" x14ac:dyDescent="0.2"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</row>
    <row r="3582" spans="7:22" x14ac:dyDescent="0.2"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</row>
    <row r="3583" spans="7:22" x14ac:dyDescent="0.2"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</row>
    <row r="3584" spans="7:22" x14ac:dyDescent="0.2"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</row>
    <row r="3585" spans="7:22" x14ac:dyDescent="0.2"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</row>
    <row r="3586" spans="7:22" x14ac:dyDescent="0.2"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</row>
    <row r="3587" spans="7:22" x14ac:dyDescent="0.2"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</row>
    <row r="3588" spans="7:22" x14ac:dyDescent="0.2"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</row>
    <row r="3589" spans="7:22" x14ac:dyDescent="0.2"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</row>
    <row r="3590" spans="7:22" x14ac:dyDescent="0.2"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</row>
    <row r="3591" spans="7:22" x14ac:dyDescent="0.2"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</row>
    <row r="3592" spans="7:22" x14ac:dyDescent="0.2"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</row>
    <row r="3593" spans="7:22" x14ac:dyDescent="0.2"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</row>
    <row r="3594" spans="7:22" x14ac:dyDescent="0.2"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</row>
    <row r="3595" spans="7:22" x14ac:dyDescent="0.2"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</row>
    <row r="3596" spans="7:22" x14ac:dyDescent="0.2"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</row>
    <row r="3597" spans="7:22" x14ac:dyDescent="0.2"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</row>
    <row r="3598" spans="7:22" x14ac:dyDescent="0.2"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</row>
    <row r="3599" spans="7:22" x14ac:dyDescent="0.2"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</row>
    <row r="3600" spans="7:22" x14ac:dyDescent="0.2"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</row>
    <row r="3601" spans="7:22" x14ac:dyDescent="0.2"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</row>
    <row r="3602" spans="7:22" x14ac:dyDescent="0.2"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</row>
    <row r="3603" spans="7:22" x14ac:dyDescent="0.2"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</row>
    <row r="3604" spans="7:22" x14ac:dyDescent="0.2"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</row>
    <row r="3605" spans="7:22" x14ac:dyDescent="0.2"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</row>
    <row r="3606" spans="7:22" x14ac:dyDescent="0.2"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</row>
    <row r="3607" spans="7:22" x14ac:dyDescent="0.2"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</row>
    <row r="3608" spans="7:22" x14ac:dyDescent="0.2"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</row>
    <row r="3609" spans="7:22" x14ac:dyDescent="0.2"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</row>
    <row r="3610" spans="7:22" x14ac:dyDescent="0.2"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</row>
    <row r="3611" spans="7:22" x14ac:dyDescent="0.2"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</row>
    <row r="3612" spans="7:22" x14ac:dyDescent="0.2"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</row>
    <row r="3613" spans="7:22" x14ac:dyDescent="0.2"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</row>
    <row r="3614" spans="7:22" x14ac:dyDescent="0.2"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</row>
    <row r="3615" spans="7:22" x14ac:dyDescent="0.2"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</row>
    <row r="3616" spans="7:22" x14ac:dyDescent="0.2"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</row>
    <row r="3617" spans="7:22" x14ac:dyDescent="0.2"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</row>
    <row r="3618" spans="7:22" x14ac:dyDescent="0.2"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</row>
    <row r="3619" spans="7:22" x14ac:dyDescent="0.2"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</row>
    <row r="3620" spans="7:22" x14ac:dyDescent="0.2"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</row>
    <row r="3621" spans="7:22" x14ac:dyDescent="0.2"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</row>
    <row r="3622" spans="7:22" x14ac:dyDescent="0.2"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</row>
    <row r="3623" spans="7:22" x14ac:dyDescent="0.2"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</row>
    <row r="3624" spans="7:22" x14ac:dyDescent="0.2"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</row>
    <row r="3625" spans="7:22" x14ac:dyDescent="0.2"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</row>
    <row r="3626" spans="7:22" x14ac:dyDescent="0.2"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</row>
    <row r="3627" spans="7:22" x14ac:dyDescent="0.2"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</row>
    <row r="3628" spans="7:22" x14ac:dyDescent="0.2"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</row>
    <row r="3629" spans="7:22" x14ac:dyDescent="0.2"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</row>
    <row r="3630" spans="7:22" x14ac:dyDescent="0.2"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</row>
    <row r="3631" spans="7:22" x14ac:dyDescent="0.2"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</row>
    <row r="3632" spans="7:22" x14ac:dyDescent="0.2"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</row>
    <row r="3633" spans="7:22" x14ac:dyDescent="0.2"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</row>
    <row r="3634" spans="7:22" x14ac:dyDescent="0.2"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</row>
    <row r="3635" spans="7:22" x14ac:dyDescent="0.2"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</row>
    <row r="3636" spans="7:22" x14ac:dyDescent="0.2"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</row>
    <row r="3637" spans="7:22" x14ac:dyDescent="0.2"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</row>
    <row r="3638" spans="7:22" x14ac:dyDescent="0.2"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</row>
    <row r="3639" spans="7:22" x14ac:dyDescent="0.2"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</row>
    <row r="3640" spans="7:22" x14ac:dyDescent="0.2"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</row>
    <row r="3641" spans="7:22" x14ac:dyDescent="0.2"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</row>
    <row r="3642" spans="7:22" x14ac:dyDescent="0.2"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</row>
    <row r="3643" spans="7:22" x14ac:dyDescent="0.2"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</row>
    <row r="3644" spans="7:22" x14ac:dyDescent="0.2"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</row>
    <row r="3645" spans="7:22" x14ac:dyDescent="0.2"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</row>
    <row r="3646" spans="7:22" x14ac:dyDescent="0.2"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</row>
    <row r="3647" spans="7:22" x14ac:dyDescent="0.2"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</row>
    <row r="3648" spans="7:22" x14ac:dyDescent="0.2"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</row>
    <row r="3649" spans="7:22" x14ac:dyDescent="0.2"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</row>
    <row r="3650" spans="7:22" x14ac:dyDescent="0.2"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</row>
    <row r="3651" spans="7:22" x14ac:dyDescent="0.2"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</row>
    <row r="3652" spans="7:22" x14ac:dyDescent="0.2"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</row>
    <row r="3653" spans="7:22" x14ac:dyDescent="0.2"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</row>
    <row r="3654" spans="7:22" x14ac:dyDescent="0.2"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</row>
    <row r="3655" spans="7:22" x14ac:dyDescent="0.2"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</row>
    <row r="3656" spans="7:22" x14ac:dyDescent="0.2"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</row>
    <row r="3657" spans="7:22" x14ac:dyDescent="0.2"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</row>
    <row r="3658" spans="7:22" x14ac:dyDescent="0.2"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</row>
    <row r="3659" spans="7:22" x14ac:dyDescent="0.2"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</row>
    <row r="3660" spans="7:22" x14ac:dyDescent="0.2"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</row>
    <row r="3661" spans="7:22" x14ac:dyDescent="0.2"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</row>
    <row r="3662" spans="7:22" x14ac:dyDescent="0.2"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</row>
    <row r="3663" spans="7:22" x14ac:dyDescent="0.2"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</row>
    <row r="3664" spans="7:22" x14ac:dyDescent="0.2"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</row>
    <row r="3665" spans="7:22" x14ac:dyDescent="0.2"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</row>
    <row r="3666" spans="7:22" x14ac:dyDescent="0.2"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</row>
    <row r="3667" spans="7:22" x14ac:dyDescent="0.2"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</row>
    <row r="3668" spans="7:22" x14ac:dyDescent="0.2"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</row>
    <row r="3669" spans="7:22" x14ac:dyDescent="0.2"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</row>
    <row r="3670" spans="7:22" x14ac:dyDescent="0.2"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</row>
    <row r="3671" spans="7:22" x14ac:dyDescent="0.2"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</row>
    <row r="3672" spans="7:22" x14ac:dyDescent="0.2"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</row>
    <row r="3673" spans="7:22" x14ac:dyDescent="0.2"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</row>
    <row r="3674" spans="7:22" x14ac:dyDescent="0.2"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</row>
    <row r="3675" spans="7:22" x14ac:dyDescent="0.2"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</row>
    <row r="3676" spans="7:22" x14ac:dyDescent="0.2"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</row>
    <row r="3677" spans="7:22" x14ac:dyDescent="0.2"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</row>
    <row r="3678" spans="7:22" x14ac:dyDescent="0.2"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</row>
    <row r="3679" spans="7:22" x14ac:dyDescent="0.2"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</row>
    <row r="3680" spans="7:22" x14ac:dyDescent="0.2"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</row>
    <row r="3681" spans="7:22" x14ac:dyDescent="0.2"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</row>
    <row r="3682" spans="7:22" x14ac:dyDescent="0.2"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</row>
    <row r="3683" spans="7:22" x14ac:dyDescent="0.2"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</row>
    <row r="3684" spans="7:22" x14ac:dyDescent="0.2"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</row>
    <row r="3685" spans="7:22" x14ac:dyDescent="0.2"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</row>
    <row r="3686" spans="7:22" x14ac:dyDescent="0.2"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</row>
    <row r="3687" spans="7:22" x14ac:dyDescent="0.2"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</row>
    <row r="3688" spans="7:22" x14ac:dyDescent="0.2"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</row>
    <row r="3689" spans="7:22" x14ac:dyDescent="0.2"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</row>
    <row r="3690" spans="7:22" x14ac:dyDescent="0.2"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</row>
    <row r="3691" spans="7:22" x14ac:dyDescent="0.2"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</row>
    <row r="3692" spans="7:22" x14ac:dyDescent="0.2"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</row>
    <row r="3693" spans="7:22" x14ac:dyDescent="0.2"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</row>
    <row r="3694" spans="7:22" x14ac:dyDescent="0.2"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</row>
    <row r="3695" spans="7:22" x14ac:dyDescent="0.2"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</row>
    <row r="3696" spans="7:22" x14ac:dyDescent="0.2"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</row>
    <row r="3697" spans="7:22" x14ac:dyDescent="0.2"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</row>
    <row r="3698" spans="7:22" x14ac:dyDescent="0.2"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</row>
    <row r="3699" spans="7:22" x14ac:dyDescent="0.2"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</row>
    <row r="3700" spans="7:22" x14ac:dyDescent="0.2"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</row>
    <row r="3701" spans="7:22" x14ac:dyDescent="0.2"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</row>
    <row r="3702" spans="7:22" x14ac:dyDescent="0.2"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</row>
    <row r="3703" spans="7:22" x14ac:dyDescent="0.2"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</row>
    <row r="3704" spans="7:22" x14ac:dyDescent="0.2"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</row>
    <row r="3705" spans="7:22" x14ac:dyDescent="0.2"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</row>
    <row r="3706" spans="7:22" x14ac:dyDescent="0.2"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</row>
    <row r="3707" spans="7:22" x14ac:dyDescent="0.2"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</row>
    <row r="3708" spans="7:22" x14ac:dyDescent="0.2"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</row>
    <row r="3709" spans="7:22" x14ac:dyDescent="0.2"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</row>
    <row r="3710" spans="7:22" x14ac:dyDescent="0.2"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</row>
    <row r="3711" spans="7:22" x14ac:dyDescent="0.2"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</row>
    <row r="3712" spans="7:22" x14ac:dyDescent="0.2"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</row>
    <row r="3713" spans="7:22" x14ac:dyDescent="0.2"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</row>
    <row r="3714" spans="7:22" x14ac:dyDescent="0.2"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</row>
    <row r="3715" spans="7:22" x14ac:dyDescent="0.2"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</row>
    <row r="3716" spans="7:22" x14ac:dyDescent="0.2"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</row>
    <row r="3717" spans="7:22" x14ac:dyDescent="0.2"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</row>
    <row r="3718" spans="7:22" x14ac:dyDescent="0.2"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</row>
    <row r="3719" spans="7:22" x14ac:dyDescent="0.2"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</row>
    <row r="3720" spans="7:22" x14ac:dyDescent="0.2"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</row>
    <row r="3721" spans="7:22" x14ac:dyDescent="0.2"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</row>
    <row r="3722" spans="7:22" x14ac:dyDescent="0.2"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</row>
    <row r="3723" spans="7:22" x14ac:dyDescent="0.2"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</row>
    <row r="3724" spans="7:22" x14ac:dyDescent="0.2"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</row>
    <row r="3725" spans="7:22" x14ac:dyDescent="0.2"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</row>
    <row r="3726" spans="7:22" x14ac:dyDescent="0.2"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</row>
    <row r="3727" spans="7:22" x14ac:dyDescent="0.2"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</row>
    <row r="3728" spans="7:22" x14ac:dyDescent="0.2"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</row>
    <row r="3729" spans="7:22" x14ac:dyDescent="0.2"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</row>
    <row r="3730" spans="7:22" x14ac:dyDescent="0.2"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</row>
    <row r="3731" spans="7:22" x14ac:dyDescent="0.2"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</row>
    <row r="3732" spans="7:22" x14ac:dyDescent="0.2"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</row>
    <row r="3733" spans="7:22" x14ac:dyDescent="0.2"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</row>
    <row r="3734" spans="7:22" x14ac:dyDescent="0.2"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</row>
    <row r="3735" spans="7:22" x14ac:dyDescent="0.2"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</row>
    <row r="3736" spans="7:22" x14ac:dyDescent="0.2"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</row>
    <row r="3737" spans="7:22" x14ac:dyDescent="0.2"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</row>
    <row r="3738" spans="7:22" x14ac:dyDescent="0.2"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</row>
    <row r="3739" spans="7:22" x14ac:dyDescent="0.2"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</row>
    <row r="3740" spans="7:22" x14ac:dyDescent="0.2"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</row>
    <row r="3741" spans="7:22" x14ac:dyDescent="0.2"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</row>
    <row r="3742" spans="7:22" x14ac:dyDescent="0.2"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</row>
    <row r="3743" spans="7:22" x14ac:dyDescent="0.2"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</row>
    <row r="3744" spans="7:22" x14ac:dyDescent="0.2"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</row>
    <row r="3745" spans="7:22" x14ac:dyDescent="0.2"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</row>
    <row r="3746" spans="7:22" x14ac:dyDescent="0.2"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</row>
    <row r="3747" spans="7:22" x14ac:dyDescent="0.2"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</row>
    <row r="3748" spans="7:22" x14ac:dyDescent="0.2"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</row>
    <row r="3749" spans="7:22" x14ac:dyDescent="0.2"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</row>
    <row r="3750" spans="7:22" x14ac:dyDescent="0.2"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</row>
    <row r="3751" spans="7:22" x14ac:dyDescent="0.2"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</row>
    <row r="3752" spans="7:22" x14ac:dyDescent="0.2"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</row>
    <row r="3753" spans="7:22" x14ac:dyDescent="0.2"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</row>
    <row r="3754" spans="7:22" x14ac:dyDescent="0.2"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</row>
    <row r="3755" spans="7:22" x14ac:dyDescent="0.2"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</row>
    <row r="3756" spans="7:22" x14ac:dyDescent="0.2"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</row>
    <row r="3757" spans="7:22" x14ac:dyDescent="0.2"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</row>
    <row r="3758" spans="7:22" x14ac:dyDescent="0.2"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</row>
    <row r="3759" spans="7:22" x14ac:dyDescent="0.2"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</row>
    <row r="3760" spans="7:22" x14ac:dyDescent="0.2"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</row>
    <row r="3761" spans="7:22" x14ac:dyDescent="0.2"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</row>
    <row r="3762" spans="7:22" x14ac:dyDescent="0.2"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</row>
    <row r="3763" spans="7:22" x14ac:dyDescent="0.2"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</row>
    <row r="3764" spans="7:22" x14ac:dyDescent="0.2"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</row>
    <row r="3765" spans="7:22" x14ac:dyDescent="0.2"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</row>
    <row r="3766" spans="7:22" x14ac:dyDescent="0.2"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</row>
    <row r="3767" spans="7:22" x14ac:dyDescent="0.2"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</row>
    <row r="3768" spans="7:22" x14ac:dyDescent="0.2"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</row>
    <row r="3769" spans="7:22" x14ac:dyDescent="0.2"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</row>
    <row r="3770" spans="7:22" x14ac:dyDescent="0.2"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</row>
    <row r="3771" spans="7:22" x14ac:dyDescent="0.2"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</row>
    <row r="3772" spans="7:22" x14ac:dyDescent="0.2"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</row>
    <row r="3773" spans="7:22" x14ac:dyDescent="0.2"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</row>
    <row r="3774" spans="7:22" x14ac:dyDescent="0.2"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</row>
    <row r="3775" spans="7:22" x14ac:dyDescent="0.2"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</row>
    <row r="3776" spans="7:22" x14ac:dyDescent="0.2"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</row>
    <row r="3777" spans="7:22" x14ac:dyDescent="0.2"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</row>
    <row r="3778" spans="7:22" x14ac:dyDescent="0.2"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</row>
    <row r="3779" spans="7:22" x14ac:dyDescent="0.2"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</row>
    <row r="3780" spans="7:22" x14ac:dyDescent="0.2"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</row>
    <row r="3781" spans="7:22" x14ac:dyDescent="0.2"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</row>
    <row r="3782" spans="7:22" x14ac:dyDescent="0.2"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</row>
    <row r="3783" spans="7:22" x14ac:dyDescent="0.2"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</row>
    <row r="3784" spans="7:22" x14ac:dyDescent="0.2"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</row>
    <row r="3785" spans="7:22" x14ac:dyDescent="0.2"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</row>
    <row r="3786" spans="7:22" x14ac:dyDescent="0.2"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</row>
    <row r="3787" spans="7:22" x14ac:dyDescent="0.2"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</row>
    <row r="3788" spans="7:22" x14ac:dyDescent="0.2"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</row>
    <row r="3789" spans="7:22" x14ac:dyDescent="0.2"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</row>
    <row r="3790" spans="7:22" x14ac:dyDescent="0.2"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</row>
    <row r="3791" spans="7:22" x14ac:dyDescent="0.2"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</row>
    <row r="3792" spans="7:22" x14ac:dyDescent="0.2"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</row>
    <row r="3793" spans="7:22" x14ac:dyDescent="0.2"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</row>
    <row r="3794" spans="7:22" x14ac:dyDescent="0.2"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</row>
    <row r="3795" spans="7:22" x14ac:dyDescent="0.2"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</row>
    <row r="3796" spans="7:22" x14ac:dyDescent="0.2"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</row>
    <row r="3797" spans="7:22" x14ac:dyDescent="0.2"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</row>
    <row r="3798" spans="7:22" x14ac:dyDescent="0.2"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</row>
    <row r="3799" spans="7:22" x14ac:dyDescent="0.2"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</row>
    <row r="3800" spans="7:22" x14ac:dyDescent="0.2"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</row>
    <row r="3801" spans="7:22" x14ac:dyDescent="0.2"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</row>
    <row r="3802" spans="7:22" x14ac:dyDescent="0.2"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</row>
    <row r="3803" spans="7:22" x14ac:dyDescent="0.2"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</row>
    <row r="3804" spans="7:22" x14ac:dyDescent="0.2"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</row>
    <row r="3805" spans="7:22" x14ac:dyDescent="0.2"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</row>
    <row r="3806" spans="7:22" x14ac:dyDescent="0.2"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</row>
    <row r="3807" spans="7:22" x14ac:dyDescent="0.2"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</row>
    <row r="3808" spans="7:22" x14ac:dyDescent="0.2"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</row>
    <row r="3809" spans="7:22" x14ac:dyDescent="0.2"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</row>
    <row r="3810" spans="7:22" x14ac:dyDescent="0.2"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</row>
    <row r="3811" spans="7:22" x14ac:dyDescent="0.2"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</row>
    <row r="3812" spans="7:22" x14ac:dyDescent="0.2"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</row>
    <row r="3813" spans="7:22" x14ac:dyDescent="0.2"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</row>
    <row r="3814" spans="7:22" x14ac:dyDescent="0.2"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</row>
    <row r="3815" spans="7:22" x14ac:dyDescent="0.2"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</row>
    <row r="3816" spans="7:22" x14ac:dyDescent="0.2"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</row>
    <row r="3817" spans="7:22" x14ac:dyDescent="0.2"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</row>
    <row r="3818" spans="7:22" x14ac:dyDescent="0.2"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</row>
    <row r="3819" spans="7:22" x14ac:dyDescent="0.2"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</row>
    <row r="3820" spans="7:22" x14ac:dyDescent="0.2"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</row>
    <row r="3821" spans="7:22" x14ac:dyDescent="0.2"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</row>
    <row r="3822" spans="7:22" x14ac:dyDescent="0.2"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</row>
    <row r="3823" spans="7:22" x14ac:dyDescent="0.2"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</row>
    <row r="3824" spans="7:22" x14ac:dyDescent="0.2"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</row>
    <row r="3825" spans="7:22" x14ac:dyDescent="0.2"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</row>
    <row r="3826" spans="7:22" x14ac:dyDescent="0.2"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</row>
    <row r="3827" spans="7:22" x14ac:dyDescent="0.2"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</row>
    <row r="3828" spans="7:22" x14ac:dyDescent="0.2"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</row>
    <row r="3829" spans="7:22" x14ac:dyDescent="0.2"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</row>
    <row r="3830" spans="7:22" x14ac:dyDescent="0.2"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</row>
    <row r="3831" spans="7:22" x14ac:dyDescent="0.2"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</row>
    <row r="3832" spans="7:22" x14ac:dyDescent="0.2"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</row>
    <row r="3833" spans="7:22" x14ac:dyDescent="0.2"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</row>
    <row r="3834" spans="7:22" x14ac:dyDescent="0.2"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</row>
    <row r="3835" spans="7:22" x14ac:dyDescent="0.2"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</row>
    <row r="3836" spans="7:22" x14ac:dyDescent="0.2"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</row>
    <row r="3837" spans="7:22" x14ac:dyDescent="0.2"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</row>
    <row r="3838" spans="7:22" x14ac:dyDescent="0.2"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</row>
    <row r="3839" spans="7:22" x14ac:dyDescent="0.2"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</row>
    <row r="3840" spans="7:22" x14ac:dyDescent="0.2"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</row>
    <row r="3841" spans="7:22" x14ac:dyDescent="0.2"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</row>
    <row r="3842" spans="7:22" x14ac:dyDescent="0.2"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</row>
    <row r="3843" spans="7:22" x14ac:dyDescent="0.2"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</row>
    <row r="3844" spans="7:22" x14ac:dyDescent="0.2"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</row>
    <row r="3845" spans="7:22" x14ac:dyDescent="0.2"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</row>
    <row r="3846" spans="7:22" x14ac:dyDescent="0.2"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</row>
    <row r="3847" spans="7:22" x14ac:dyDescent="0.2"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</row>
    <row r="3848" spans="7:22" x14ac:dyDescent="0.2"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</row>
    <row r="3849" spans="7:22" x14ac:dyDescent="0.2"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</row>
    <row r="3850" spans="7:22" x14ac:dyDescent="0.2"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</row>
    <row r="3851" spans="7:22" x14ac:dyDescent="0.2"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</row>
    <row r="3852" spans="7:22" x14ac:dyDescent="0.2"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</row>
    <row r="3853" spans="7:22" x14ac:dyDescent="0.2"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</row>
    <row r="3854" spans="7:22" x14ac:dyDescent="0.2"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</row>
    <row r="3855" spans="7:22" x14ac:dyDescent="0.2"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</row>
    <row r="3856" spans="7:22" x14ac:dyDescent="0.2"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</row>
    <row r="3857" spans="7:22" x14ac:dyDescent="0.2"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</row>
    <row r="3858" spans="7:22" x14ac:dyDescent="0.2"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</row>
    <row r="3859" spans="7:22" x14ac:dyDescent="0.2"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</row>
    <row r="3860" spans="7:22" x14ac:dyDescent="0.2"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</row>
    <row r="3861" spans="7:22" x14ac:dyDescent="0.2"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</row>
    <row r="3862" spans="7:22" x14ac:dyDescent="0.2"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</row>
    <row r="3863" spans="7:22" x14ac:dyDescent="0.2"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</row>
    <row r="3864" spans="7:22" x14ac:dyDescent="0.2"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</row>
    <row r="3865" spans="7:22" x14ac:dyDescent="0.2"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</row>
    <row r="3866" spans="7:22" x14ac:dyDescent="0.2"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</row>
    <row r="3867" spans="7:22" x14ac:dyDescent="0.2"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</row>
    <row r="3868" spans="7:22" x14ac:dyDescent="0.2"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</row>
    <row r="3869" spans="7:22" x14ac:dyDescent="0.2"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</row>
    <row r="3870" spans="7:22" x14ac:dyDescent="0.2"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</row>
    <row r="3871" spans="7:22" x14ac:dyDescent="0.2"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</row>
    <row r="3872" spans="7:22" x14ac:dyDescent="0.2"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</row>
    <row r="3873" spans="7:22" x14ac:dyDescent="0.2"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</row>
    <row r="3874" spans="7:22" x14ac:dyDescent="0.2"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</row>
    <row r="3875" spans="7:22" x14ac:dyDescent="0.2"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</row>
    <row r="3876" spans="7:22" x14ac:dyDescent="0.2"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</row>
    <row r="3877" spans="7:22" x14ac:dyDescent="0.2"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</row>
    <row r="3878" spans="7:22" x14ac:dyDescent="0.2"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</row>
    <row r="3879" spans="7:22" x14ac:dyDescent="0.2"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</row>
    <row r="3880" spans="7:22" x14ac:dyDescent="0.2"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</row>
    <row r="3881" spans="7:22" x14ac:dyDescent="0.2"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</row>
    <row r="3882" spans="7:22" x14ac:dyDescent="0.2"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</row>
    <row r="3883" spans="7:22" x14ac:dyDescent="0.2"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</row>
    <row r="3884" spans="7:22" x14ac:dyDescent="0.2"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</row>
    <row r="3885" spans="7:22" x14ac:dyDescent="0.2"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</row>
    <row r="3886" spans="7:22" x14ac:dyDescent="0.2"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</row>
    <row r="3887" spans="7:22" x14ac:dyDescent="0.2"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</row>
    <row r="3888" spans="7:22" x14ac:dyDescent="0.2"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</row>
    <row r="3889" spans="7:22" x14ac:dyDescent="0.2"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</row>
    <row r="3890" spans="7:22" x14ac:dyDescent="0.2"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</row>
    <row r="3891" spans="7:22" x14ac:dyDescent="0.2"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</row>
    <row r="3892" spans="7:22" x14ac:dyDescent="0.2"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</row>
    <row r="3893" spans="7:22" x14ac:dyDescent="0.2"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</row>
    <row r="3894" spans="7:22" x14ac:dyDescent="0.2"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</row>
    <row r="3895" spans="7:22" x14ac:dyDescent="0.2"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</row>
    <row r="3896" spans="7:22" x14ac:dyDescent="0.2"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</row>
    <row r="3897" spans="7:22" x14ac:dyDescent="0.2"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</row>
    <row r="3898" spans="7:22" x14ac:dyDescent="0.2"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</row>
    <row r="3899" spans="7:22" x14ac:dyDescent="0.2"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</row>
    <row r="3900" spans="7:22" x14ac:dyDescent="0.2"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</row>
    <row r="3901" spans="7:22" x14ac:dyDescent="0.2"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</row>
    <row r="3902" spans="7:22" x14ac:dyDescent="0.2"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</row>
    <row r="3903" spans="7:22" x14ac:dyDescent="0.2"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</row>
    <row r="3904" spans="7:22" x14ac:dyDescent="0.2"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</row>
    <row r="3905" spans="7:22" x14ac:dyDescent="0.2"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</row>
    <row r="3906" spans="7:22" x14ac:dyDescent="0.2"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</row>
    <row r="3907" spans="7:22" x14ac:dyDescent="0.2"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</row>
    <row r="3908" spans="7:22" x14ac:dyDescent="0.2"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</row>
    <row r="3909" spans="7:22" x14ac:dyDescent="0.2"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</row>
    <row r="3910" spans="7:22" x14ac:dyDescent="0.2"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</row>
    <row r="3911" spans="7:22" x14ac:dyDescent="0.2"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</row>
    <row r="3912" spans="7:22" x14ac:dyDescent="0.2"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</row>
    <row r="3913" spans="7:22" x14ac:dyDescent="0.2"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</row>
    <row r="3914" spans="7:22" x14ac:dyDescent="0.2"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</row>
    <row r="3915" spans="7:22" x14ac:dyDescent="0.2"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</row>
    <row r="3916" spans="7:22" x14ac:dyDescent="0.2"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</row>
    <row r="3917" spans="7:22" x14ac:dyDescent="0.2"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</row>
    <row r="3918" spans="7:22" x14ac:dyDescent="0.2"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</row>
    <row r="3919" spans="7:22" x14ac:dyDescent="0.2"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</row>
    <row r="3920" spans="7:22" x14ac:dyDescent="0.2"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</row>
    <row r="3921" spans="7:22" x14ac:dyDescent="0.2"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</row>
    <row r="3922" spans="7:22" x14ac:dyDescent="0.2"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</row>
    <row r="3923" spans="7:22" x14ac:dyDescent="0.2"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</row>
    <row r="3924" spans="7:22" x14ac:dyDescent="0.2"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</row>
    <row r="3925" spans="7:22" x14ac:dyDescent="0.2"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</row>
    <row r="3926" spans="7:22" x14ac:dyDescent="0.2"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</row>
    <row r="3927" spans="7:22" x14ac:dyDescent="0.2"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</row>
    <row r="3928" spans="7:22" x14ac:dyDescent="0.2"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</row>
    <row r="3929" spans="7:22" x14ac:dyDescent="0.2"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</row>
    <row r="3930" spans="7:22" x14ac:dyDescent="0.2"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</row>
    <row r="3931" spans="7:22" x14ac:dyDescent="0.2"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</row>
    <row r="3932" spans="7:22" x14ac:dyDescent="0.2"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</row>
    <row r="3933" spans="7:22" x14ac:dyDescent="0.2"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</row>
    <row r="3934" spans="7:22" x14ac:dyDescent="0.2"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</row>
    <row r="3935" spans="7:22" x14ac:dyDescent="0.2"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</row>
    <row r="3936" spans="7:22" x14ac:dyDescent="0.2"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</row>
    <row r="3937" spans="7:22" x14ac:dyDescent="0.2"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</row>
    <row r="3938" spans="7:22" x14ac:dyDescent="0.2"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</row>
    <row r="3939" spans="7:22" x14ac:dyDescent="0.2"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</row>
    <row r="3940" spans="7:22" x14ac:dyDescent="0.2"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</row>
    <row r="3941" spans="7:22" x14ac:dyDescent="0.2"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</row>
    <row r="3942" spans="7:22" x14ac:dyDescent="0.2"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</row>
    <row r="3943" spans="7:22" x14ac:dyDescent="0.2"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</row>
    <row r="3944" spans="7:22" x14ac:dyDescent="0.2"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</row>
    <row r="3945" spans="7:22" x14ac:dyDescent="0.2"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</row>
    <row r="3946" spans="7:22" x14ac:dyDescent="0.2"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</row>
    <row r="3947" spans="7:22" x14ac:dyDescent="0.2"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</row>
    <row r="3948" spans="7:22" x14ac:dyDescent="0.2"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</row>
    <row r="3949" spans="7:22" x14ac:dyDescent="0.2"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</row>
    <row r="3950" spans="7:22" x14ac:dyDescent="0.2"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</row>
    <row r="3951" spans="7:22" x14ac:dyDescent="0.2"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</row>
    <row r="3952" spans="7:22" x14ac:dyDescent="0.2"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</row>
    <row r="3953" spans="7:22" x14ac:dyDescent="0.2"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</row>
    <row r="3954" spans="7:22" x14ac:dyDescent="0.2"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</row>
    <row r="3955" spans="7:22" x14ac:dyDescent="0.2"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</row>
    <row r="3956" spans="7:22" x14ac:dyDescent="0.2"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</row>
    <row r="3957" spans="7:22" x14ac:dyDescent="0.2"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</row>
    <row r="3958" spans="7:22" x14ac:dyDescent="0.2"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</row>
    <row r="3959" spans="7:22" x14ac:dyDescent="0.2"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</row>
    <row r="3960" spans="7:22" x14ac:dyDescent="0.2"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</row>
    <row r="3961" spans="7:22" x14ac:dyDescent="0.2"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</row>
    <row r="3962" spans="7:22" x14ac:dyDescent="0.2"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</row>
    <row r="3963" spans="7:22" x14ac:dyDescent="0.2"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</row>
    <row r="3964" spans="7:22" x14ac:dyDescent="0.2"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</row>
    <row r="3965" spans="7:22" x14ac:dyDescent="0.2"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</row>
    <row r="3966" spans="7:22" x14ac:dyDescent="0.2"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</row>
    <row r="3967" spans="7:22" x14ac:dyDescent="0.2"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</row>
    <row r="3968" spans="7:22" x14ac:dyDescent="0.2"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</row>
    <row r="3969" spans="7:22" x14ac:dyDescent="0.2"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</row>
    <row r="3970" spans="7:22" x14ac:dyDescent="0.2"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</row>
    <row r="3971" spans="7:22" x14ac:dyDescent="0.2"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</row>
    <row r="3972" spans="7:22" x14ac:dyDescent="0.2"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</row>
    <row r="3973" spans="7:22" x14ac:dyDescent="0.2"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</row>
    <row r="3974" spans="7:22" x14ac:dyDescent="0.2"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</row>
  </sheetData>
  <sortState ref="K22:K47">
    <sortCondition ref="K22"/>
  </sortState>
  <pageMargins left="0.75" right="0.75" top="1" bottom="1" header="0.5" footer="0.5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2"/>
  <sheetViews>
    <sheetView workbookViewId="0">
      <selection activeCell="O27" sqref="O27"/>
    </sheetView>
  </sheetViews>
  <sheetFormatPr defaultRowHeight="12.75" x14ac:dyDescent="0.2"/>
  <cols>
    <col min="1" max="1" width="10.140625" customWidth="1"/>
    <col min="2" max="2" width="5.140625" customWidth="1"/>
    <col min="4" max="4" width="1.85546875" customWidth="1"/>
    <col min="5" max="6" width="6.42578125" customWidth="1"/>
    <col min="7" max="7" width="4.140625" customWidth="1"/>
    <col min="8" max="8" width="4.85546875" customWidth="1"/>
    <col min="9" max="9" width="4.140625" customWidth="1"/>
    <col min="227" max="227" width="5" bestFit="1" customWidth="1"/>
    <col min="228" max="228" width="10.140625" customWidth="1"/>
    <col min="229" max="229" width="10" customWidth="1"/>
    <col min="231" max="231" width="5.140625" customWidth="1"/>
    <col min="483" max="483" width="5" bestFit="1" customWidth="1"/>
    <col min="484" max="484" width="10.140625" customWidth="1"/>
    <col min="485" max="485" width="10" customWidth="1"/>
    <col min="487" max="487" width="5.140625" customWidth="1"/>
    <col min="739" max="739" width="5" bestFit="1" customWidth="1"/>
    <col min="740" max="740" width="10.140625" customWidth="1"/>
    <col min="741" max="741" width="10" customWidth="1"/>
    <col min="743" max="743" width="5.140625" customWidth="1"/>
    <col min="995" max="995" width="5" bestFit="1" customWidth="1"/>
    <col min="996" max="996" width="10.140625" customWidth="1"/>
    <col min="997" max="997" width="10" customWidth="1"/>
    <col min="999" max="999" width="5.140625" customWidth="1"/>
    <col min="1251" max="1251" width="5" bestFit="1" customWidth="1"/>
    <col min="1252" max="1252" width="10.140625" customWidth="1"/>
    <col min="1253" max="1253" width="10" customWidth="1"/>
    <col min="1255" max="1255" width="5.140625" customWidth="1"/>
    <col min="1507" max="1507" width="5" bestFit="1" customWidth="1"/>
    <col min="1508" max="1508" width="10.140625" customWidth="1"/>
    <col min="1509" max="1509" width="10" customWidth="1"/>
    <col min="1511" max="1511" width="5.140625" customWidth="1"/>
    <col min="1763" max="1763" width="5" bestFit="1" customWidth="1"/>
    <col min="1764" max="1764" width="10.140625" customWidth="1"/>
    <col min="1765" max="1765" width="10" customWidth="1"/>
    <col min="1767" max="1767" width="5.140625" customWidth="1"/>
    <col min="2019" max="2019" width="5" bestFit="1" customWidth="1"/>
    <col min="2020" max="2020" width="10.140625" customWidth="1"/>
    <col min="2021" max="2021" width="10" customWidth="1"/>
    <col min="2023" max="2023" width="5.140625" customWidth="1"/>
    <col min="2275" max="2275" width="5" bestFit="1" customWidth="1"/>
    <col min="2276" max="2276" width="10.140625" customWidth="1"/>
    <col min="2277" max="2277" width="10" customWidth="1"/>
    <col min="2279" max="2279" width="5.140625" customWidth="1"/>
    <col min="2531" max="2531" width="5" bestFit="1" customWidth="1"/>
    <col min="2532" max="2532" width="10.140625" customWidth="1"/>
    <col min="2533" max="2533" width="10" customWidth="1"/>
    <col min="2535" max="2535" width="5.140625" customWidth="1"/>
    <col min="2787" max="2787" width="5" bestFit="1" customWidth="1"/>
    <col min="2788" max="2788" width="10.140625" customWidth="1"/>
    <col min="2789" max="2789" width="10" customWidth="1"/>
    <col min="2791" max="2791" width="5.140625" customWidth="1"/>
    <col min="3043" max="3043" width="5" bestFit="1" customWidth="1"/>
    <col min="3044" max="3044" width="10.140625" customWidth="1"/>
    <col min="3045" max="3045" width="10" customWidth="1"/>
    <col min="3047" max="3047" width="5.140625" customWidth="1"/>
    <col min="3299" max="3299" width="5" bestFit="1" customWidth="1"/>
    <col min="3300" max="3300" width="10.140625" customWidth="1"/>
    <col min="3301" max="3301" width="10" customWidth="1"/>
    <col min="3303" max="3303" width="5.140625" customWidth="1"/>
    <col min="3555" max="3555" width="5" bestFit="1" customWidth="1"/>
    <col min="3556" max="3556" width="10.140625" customWidth="1"/>
    <col min="3557" max="3557" width="10" customWidth="1"/>
    <col min="3559" max="3559" width="5.140625" customWidth="1"/>
    <col min="3811" max="3811" width="5" bestFit="1" customWidth="1"/>
    <col min="3812" max="3812" width="10.140625" customWidth="1"/>
    <col min="3813" max="3813" width="10" customWidth="1"/>
    <col min="3815" max="3815" width="5.140625" customWidth="1"/>
    <col min="4067" max="4067" width="5" bestFit="1" customWidth="1"/>
    <col min="4068" max="4068" width="10.140625" customWidth="1"/>
    <col min="4069" max="4069" width="10" customWidth="1"/>
    <col min="4071" max="4071" width="5.140625" customWidth="1"/>
    <col min="4323" max="4323" width="5" bestFit="1" customWidth="1"/>
    <col min="4324" max="4324" width="10.140625" customWidth="1"/>
    <col min="4325" max="4325" width="10" customWidth="1"/>
    <col min="4327" max="4327" width="5.140625" customWidth="1"/>
    <col min="4579" max="4579" width="5" bestFit="1" customWidth="1"/>
    <col min="4580" max="4580" width="10.140625" customWidth="1"/>
    <col min="4581" max="4581" width="10" customWidth="1"/>
    <col min="4583" max="4583" width="5.140625" customWidth="1"/>
    <col min="4835" max="4835" width="5" bestFit="1" customWidth="1"/>
    <col min="4836" max="4836" width="10.140625" customWidth="1"/>
    <col min="4837" max="4837" width="10" customWidth="1"/>
    <col min="4839" max="4839" width="5.140625" customWidth="1"/>
    <col min="5091" max="5091" width="5" bestFit="1" customWidth="1"/>
    <col min="5092" max="5092" width="10.140625" customWidth="1"/>
    <col min="5093" max="5093" width="10" customWidth="1"/>
    <col min="5095" max="5095" width="5.140625" customWidth="1"/>
    <col min="5347" max="5347" width="5" bestFit="1" customWidth="1"/>
    <col min="5348" max="5348" width="10.140625" customWidth="1"/>
    <col min="5349" max="5349" width="10" customWidth="1"/>
    <col min="5351" max="5351" width="5.140625" customWidth="1"/>
    <col min="5603" max="5603" width="5" bestFit="1" customWidth="1"/>
    <col min="5604" max="5604" width="10.140625" customWidth="1"/>
    <col min="5605" max="5605" width="10" customWidth="1"/>
    <col min="5607" max="5607" width="5.140625" customWidth="1"/>
    <col min="5859" max="5859" width="5" bestFit="1" customWidth="1"/>
    <col min="5860" max="5860" width="10.140625" customWidth="1"/>
    <col min="5861" max="5861" width="10" customWidth="1"/>
    <col min="5863" max="5863" width="5.140625" customWidth="1"/>
    <col min="6115" max="6115" width="5" bestFit="1" customWidth="1"/>
    <col min="6116" max="6116" width="10.140625" customWidth="1"/>
    <col min="6117" max="6117" width="10" customWidth="1"/>
    <col min="6119" max="6119" width="5.140625" customWidth="1"/>
    <col min="6371" max="6371" width="5" bestFit="1" customWidth="1"/>
    <col min="6372" max="6372" width="10.140625" customWidth="1"/>
    <col min="6373" max="6373" width="10" customWidth="1"/>
    <col min="6375" max="6375" width="5.140625" customWidth="1"/>
    <col min="6627" max="6627" width="5" bestFit="1" customWidth="1"/>
    <col min="6628" max="6628" width="10.140625" customWidth="1"/>
    <col min="6629" max="6629" width="10" customWidth="1"/>
    <col min="6631" max="6631" width="5.140625" customWidth="1"/>
    <col min="6883" max="6883" width="5" bestFit="1" customWidth="1"/>
    <col min="6884" max="6884" width="10.140625" customWidth="1"/>
    <col min="6885" max="6885" width="10" customWidth="1"/>
    <col min="6887" max="6887" width="5.140625" customWidth="1"/>
    <col min="7139" max="7139" width="5" bestFit="1" customWidth="1"/>
    <col min="7140" max="7140" width="10.140625" customWidth="1"/>
    <col min="7141" max="7141" width="10" customWidth="1"/>
    <col min="7143" max="7143" width="5.140625" customWidth="1"/>
    <col min="7395" max="7395" width="5" bestFit="1" customWidth="1"/>
    <col min="7396" max="7396" width="10.140625" customWidth="1"/>
    <col min="7397" max="7397" width="10" customWidth="1"/>
    <col min="7399" max="7399" width="5.140625" customWidth="1"/>
    <col min="7651" max="7651" width="5" bestFit="1" customWidth="1"/>
    <col min="7652" max="7652" width="10.140625" customWidth="1"/>
    <col min="7653" max="7653" width="10" customWidth="1"/>
    <col min="7655" max="7655" width="5.140625" customWidth="1"/>
    <col min="7907" max="7907" width="5" bestFit="1" customWidth="1"/>
    <col min="7908" max="7908" width="10.140625" customWidth="1"/>
    <col min="7909" max="7909" width="10" customWidth="1"/>
    <col min="7911" max="7911" width="5.140625" customWidth="1"/>
    <col min="8163" max="8163" width="5" bestFit="1" customWidth="1"/>
    <col min="8164" max="8164" width="10.140625" customWidth="1"/>
    <col min="8165" max="8165" width="10" customWidth="1"/>
    <col min="8167" max="8167" width="5.140625" customWidth="1"/>
    <col min="8419" max="8419" width="5" bestFit="1" customWidth="1"/>
    <col min="8420" max="8420" width="10.140625" customWidth="1"/>
    <col min="8421" max="8421" width="10" customWidth="1"/>
    <col min="8423" max="8423" width="5.140625" customWidth="1"/>
    <col min="8675" max="8675" width="5" bestFit="1" customWidth="1"/>
    <col min="8676" max="8676" width="10.140625" customWidth="1"/>
    <col min="8677" max="8677" width="10" customWidth="1"/>
    <col min="8679" max="8679" width="5.140625" customWidth="1"/>
    <col min="8931" max="8931" width="5" bestFit="1" customWidth="1"/>
    <col min="8932" max="8932" width="10.140625" customWidth="1"/>
    <col min="8933" max="8933" width="10" customWidth="1"/>
    <col min="8935" max="8935" width="5.140625" customWidth="1"/>
    <col min="9187" max="9187" width="5" bestFit="1" customWidth="1"/>
    <col min="9188" max="9188" width="10.140625" customWidth="1"/>
    <col min="9189" max="9189" width="10" customWidth="1"/>
    <col min="9191" max="9191" width="5.140625" customWidth="1"/>
    <col min="9443" max="9443" width="5" bestFit="1" customWidth="1"/>
    <col min="9444" max="9444" width="10.140625" customWidth="1"/>
    <col min="9445" max="9445" width="10" customWidth="1"/>
    <col min="9447" max="9447" width="5.140625" customWidth="1"/>
    <col min="9699" max="9699" width="5" bestFit="1" customWidth="1"/>
    <col min="9700" max="9700" width="10.140625" customWidth="1"/>
    <col min="9701" max="9701" width="10" customWidth="1"/>
    <col min="9703" max="9703" width="5.140625" customWidth="1"/>
    <col min="9955" max="9955" width="5" bestFit="1" customWidth="1"/>
    <col min="9956" max="9956" width="10.140625" customWidth="1"/>
    <col min="9957" max="9957" width="10" customWidth="1"/>
    <col min="9959" max="9959" width="5.140625" customWidth="1"/>
    <col min="10211" max="10211" width="5" bestFit="1" customWidth="1"/>
    <col min="10212" max="10212" width="10.140625" customWidth="1"/>
    <col min="10213" max="10213" width="10" customWidth="1"/>
    <col min="10215" max="10215" width="5.140625" customWidth="1"/>
    <col min="10467" max="10467" width="5" bestFit="1" customWidth="1"/>
    <col min="10468" max="10468" width="10.140625" customWidth="1"/>
    <col min="10469" max="10469" width="10" customWidth="1"/>
    <col min="10471" max="10471" width="5.140625" customWidth="1"/>
    <col min="10723" max="10723" width="5" bestFit="1" customWidth="1"/>
    <col min="10724" max="10724" width="10.140625" customWidth="1"/>
    <col min="10725" max="10725" width="10" customWidth="1"/>
    <col min="10727" max="10727" width="5.140625" customWidth="1"/>
    <col min="10979" max="10979" width="5" bestFit="1" customWidth="1"/>
    <col min="10980" max="10980" width="10.140625" customWidth="1"/>
    <col min="10981" max="10981" width="10" customWidth="1"/>
    <col min="10983" max="10983" width="5.140625" customWidth="1"/>
    <col min="11235" max="11235" width="5" bestFit="1" customWidth="1"/>
    <col min="11236" max="11236" width="10.140625" customWidth="1"/>
    <col min="11237" max="11237" width="10" customWidth="1"/>
    <col min="11239" max="11239" width="5.140625" customWidth="1"/>
    <col min="11491" max="11491" width="5" bestFit="1" customWidth="1"/>
    <col min="11492" max="11492" width="10.140625" customWidth="1"/>
    <col min="11493" max="11493" width="10" customWidth="1"/>
    <col min="11495" max="11495" width="5.140625" customWidth="1"/>
    <col min="11747" max="11747" width="5" bestFit="1" customWidth="1"/>
    <col min="11748" max="11748" width="10.140625" customWidth="1"/>
    <col min="11749" max="11749" width="10" customWidth="1"/>
    <col min="11751" max="11751" width="5.140625" customWidth="1"/>
    <col min="12003" max="12003" width="5" bestFit="1" customWidth="1"/>
    <col min="12004" max="12004" width="10.140625" customWidth="1"/>
    <col min="12005" max="12005" width="10" customWidth="1"/>
    <col min="12007" max="12007" width="5.140625" customWidth="1"/>
    <col min="12259" max="12259" width="5" bestFit="1" customWidth="1"/>
    <col min="12260" max="12260" width="10.140625" customWidth="1"/>
    <col min="12261" max="12261" width="10" customWidth="1"/>
    <col min="12263" max="12263" width="5.140625" customWidth="1"/>
    <col min="12515" max="12515" width="5" bestFit="1" customWidth="1"/>
    <col min="12516" max="12516" width="10.140625" customWidth="1"/>
    <col min="12517" max="12517" width="10" customWidth="1"/>
    <col min="12519" max="12519" width="5.140625" customWidth="1"/>
    <col min="12771" max="12771" width="5" bestFit="1" customWidth="1"/>
    <col min="12772" max="12772" width="10.140625" customWidth="1"/>
    <col min="12773" max="12773" width="10" customWidth="1"/>
    <col min="12775" max="12775" width="5.140625" customWidth="1"/>
    <col min="13027" max="13027" width="5" bestFit="1" customWidth="1"/>
    <col min="13028" max="13028" width="10.140625" customWidth="1"/>
    <col min="13029" max="13029" width="10" customWidth="1"/>
    <col min="13031" max="13031" width="5.140625" customWidth="1"/>
    <col min="13283" max="13283" width="5" bestFit="1" customWidth="1"/>
    <col min="13284" max="13284" width="10.140625" customWidth="1"/>
    <col min="13285" max="13285" width="10" customWidth="1"/>
    <col min="13287" max="13287" width="5.140625" customWidth="1"/>
    <col min="13539" max="13539" width="5" bestFit="1" customWidth="1"/>
    <col min="13540" max="13540" width="10.140625" customWidth="1"/>
    <col min="13541" max="13541" width="10" customWidth="1"/>
    <col min="13543" max="13543" width="5.140625" customWidth="1"/>
    <col min="13795" max="13795" width="5" bestFit="1" customWidth="1"/>
    <col min="13796" max="13796" width="10.140625" customWidth="1"/>
    <col min="13797" max="13797" width="10" customWidth="1"/>
    <col min="13799" max="13799" width="5.140625" customWidth="1"/>
    <col min="14051" max="14051" width="5" bestFit="1" customWidth="1"/>
    <col min="14052" max="14052" width="10.140625" customWidth="1"/>
    <col min="14053" max="14053" width="10" customWidth="1"/>
    <col min="14055" max="14055" width="5.140625" customWidth="1"/>
    <col min="14307" max="14307" width="5" bestFit="1" customWidth="1"/>
    <col min="14308" max="14308" width="10.140625" customWidth="1"/>
    <col min="14309" max="14309" width="10" customWidth="1"/>
    <col min="14311" max="14311" width="5.140625" customWidth="1"/>
    <col min="14563" max="14563" width="5" bestFit="1" customWidth="1"/>
    <col min="14564" max="14564" width="10.140625" customWidth="1"/>
    <col min="14565" max="14565" width="10" customWidth="1"/>
    <col min="14567" max="14567" width="5.140625" customWidth="1"/>
    <col min="14819" max="14819" width="5" bestFit="1" customWidth="1"/>
    <col min="14820" max="14820" width="10.140625" customWidth="1"/>
    <col min="14821" max="14821" width="10" customWidth="1"/>
    <col min="14823" max="14823" width="5.140625" customWidth="1"/>
    <col min="15075" max="15075" width="5" bestFit="1" customWidth="1"/>
    <col min="15076" max="15076" width="10.140625" customWidth="1"/>
    <col min="15077" max="15077" width="10" customWidth="1"/>
    <col min="15079" max="15079" width="5.140625" customWidth="1"/>
    <col min="15331" max="15331" width="5" bestFit="1" customWidth="1"/>
    <col min="15332" max="15332" width="10.140625" customWidth="1"/>
    <col min="15333" max="15333" width="10" customWidth="1"/>
    <col min="15335" max="15335" width="5.140625" customWidth="1"/>
    <col min="15587" max="15587" width="5" bestFit="1" customWidth="1"/>
    <col min="15588" max="15588" width="10.140625" customWidth="1"/>
    <col min="15589" max="15589" width="10" customWidth="1"/>
    <col min="15591" max="15591" width="5.140625" customWidth="1"/>
    <col min="15843" max="15843" width="5" bestFit="1" customWidth="1"/>
    <col min="15844" max="15844" width="10.140625" customWidth="1"/>
    <col min="15845" max="15845" width="10" customWidth="1"/>
    <col min="15847" max="15847" width="5.140625" customWidth="1"/>
    <col min="16099" max="16099" width="5" bestFit="1" customWidth="1"/>
    <col min="16100" max="16100" width="10.140625" customWidth="1"/>
    <col min="16101" max="16101" width="10" customWidth="1"/>
    <col min="16103" max="16103" width="5.140625" customWidth="1"/>
  </cols>
  <sheetData>
    <row r="1" spans="1:24" ht="13.5" thickBot="1" x14ac:dyDescent="0.25">
      <c r="A1" t="s">
        <v>1</v>
      </c>
      <c r="B1" t="s">
        <v>2</v>
      </c>
      <c r="C1" t="s">
        <v>4</v>
      </c>
      <c r="E1" t="s">
        <v>5</v>
      </c>
      <c r="F1" t="s">
        <v>6</v>
      </c>
      <c r="H1" t="s">
        <v>53</v>
      </c>
      <c r="I1" t="s">
        <v>54</v>
      </c>
      <c r="L1">
        <f>SUM(I:I)</f>
        <v>324</v>
      </c>
      <c r="U1" s="5"/>
      <c r="X1" s="2"/>
    </row>
    <row r="2" spans="1:24" x14ac:dyDescent="0.2">
      <c r="A2" s="1">
        <v>39734</v>
      </c>
      <c r="B2">
        <v>2</v>
      </c>
      <c r="C2" t="s">
        <v>86</v>
      </c>
      <c r="E2">
        <v>121</v>
      </c>
      <c r="F2">
        <v>0</v>
      </c>
      <c r="H2">
        <v>1</v>
      </c>
      <c r="I2">
        <f>COUNTIF(B:B,"=1")</f>
        <v>0</v>
      </c>
      <c r="J2" s="10" t="s">
        <v>33</v>
      </c>
      <c r="K2" s="10"/>
    </row>
    <row r="3" spans="1:24" x14ac:dyDescent="0.2">
      <c r="A3" s="1">
        <v>39734</v>
      </c>
      <c r="B3">
        <v>2</v>
      </c>
      <c r="C3" t="s">
        <v>86</v>
      </c>
      <c r="E3">
        <v>116</v>
      </c>
      <c r="F3">
        <v>0</v>
      </c>
      <c r="H3">
        <v>2</v>
      </c>
      <c r="I3">
        <f>COUNTIF(B:B,"=2")</f>
        <v>3</v>
      </c>
      <c r="J3" s="8"/>
      <c r="K3" s="8"/>
    </row>
    <row r="4" spans="1:24" x14ac:dyDescent="0.2">
      <c r="A4" s="1">
        <v>39734</v>
      </c>
      <c r="B4">
        <v>2</v>
      </c>
      <c r="C4" t="s">
        <v>86</v>
      </c>
      <c r="E4">
        <v>97</v>
      </c>
      <c r="F4">
        <v>0</v>
      </c>
      <c r="H4">
        <v>3</v>
      </c>
      <c r="I4">
        <f>COUNTIF(B:B,"=3")</f>
        <v>5</v>
      </c>
      <c r="J4" s="8" t="s">
        <v>34</v>
      </c>
      <c r="K4" s="8">
        <v>4.4383561643835616</v>
      </c>
    </row>
    <row r="5" spans="1:24" x14ac:dyDescent="0.2">
      <c r="A5" s="1">
        <v>39734</v>
      </c>
      <c r="B5">
        <v>3</v>
      </c>
      <c r="C5" t="s">
        <v>86</v>
      </c>
      <c r="E5">
        <v>102</v>
      </c>
      <c r="F5">
        <v>8</v>
      </c>
      <c r="H5">
        <v>4</v>
      </c>
      <c r="I5">
        <f>COUNTIF(B:B,"=4")</f>
        <v>5</v>
      </c>
      <c r="J5" s="8" t="s">
        <v>35</v>
      </c>
      <c r="K5" s="8">
        <v>0.70871566403903186</v>
      </c>
    </row>
    <row r="6" spans="1:24" x14ac:dyDescent="0.2">
      <c r="A6" s="1">
        <v>39734</v>
      </c>
      <c r="B6">
        <v>3</v>
      </c>
      <c r="C6" t="s">
        <v>86</v>
      </c>
      <c r="E6">
        <v>115</v>
      </c>
      <c r="F6">
        <v>6</v>
      </c>
      <c r="H6">
        <v>5</v>
      </c>
      <c r="I6">
        <f>COUNTIF(B:B,"=5")</f>
        <v>3</v>
      </c>
      <c r="J6" s="8" t="s">
        <v>36</v>
      </c>
      <c r="K6" s="8">
        <v>3</v>
      </c>
    </row>
    <row r="7" spans="1:24" x14ac:dyDescent="0.2">
      <c r="A7" s="1">
        <v>39734</v>
      </c>
      <c r="B7">
        <v>3</v>
      </c>
      <c r="C7" t="s">
        <v>86</v>
      </c>
      <c r="E7">
        <v>93</v>
      </c>
      <c r="F7">
        <v>4</v>
      </c>
      <c r="H7">
        <v>6</v>
      </c>
      <c r="I7">
        <f>COUNTIF(B:B,"=6")</f>
        <v>1</v>
      </c>
      <c r="J7" s="8" t="s">
        <v>37</v>
      </c>
      <c r="K7" s="8">
        <v>0</v>
      </c>
    </row>
    <row r="8" spans="1:24" x14ac:dyDescent="0.2">
      <c r="A8" s="1">
        <v>39734</v>
      </c>
      <c r="B8">
        <v>3</v>
      </c>
      <c r="C8" t="s">
        <v>86</v>
      </c>
      <c r="E8">
        <v>110</v>
      </c>
      <c r="F8">
        <v>4</v>
      </c>
      <c r="H8">
        <v>7</v>
      </c>
      <c r="I8">
        <f>COUNTIF(B:B,"=7")</f>
        <v>3</v>
      </c>
      <c r="J8" s="8" t="s">
        <v>38</v>
      </c>
      <c r="K8" s="8">
        <v>6.0552692879146885</v>
      </c>
    </row>
    <row r="9" spans="1:24" x14ac:dyDescent="0.2">
      <c r="A9" s="1">
        <v>39734</v>
      </c>
      <c r="B9">
        <v>3</v>
      </c>
      <c r="C9" t="s">
        <v>86</v>
      </c>
      <c r="E9">
        <v>113</v>
      </c>
      <c r="F9">
        <v>6</v>
      </c>
      <c r="H9">
        <v>8</v>
      </c>
      <c r="I9">
        <f>COUNTIF(B:B,"=8")</f>
        <v>4</v>
      </c>
      <c r="J9" s="8" t="s">
        <v>39</v>
      </c>
      <c r="K9" s="8">
        <v>36.666286149162858</v>
      </c>
    </row>
    <row r="10" spans="1:24" x14ac:dyDescent="0.2">
      <c r="A10" s="1">
        <v>39734</v>
      </c>
      <c r="B10">
        <v>4</v>
      </c>
      <c r="C10" t="s">
        <v>86</v>
      </c>
      <c r="E10">
        <v>104</v>
      </c>
      <c r="F10">
        <v>0</v>
      </c>
      <c r="H10">
        <v>9</v>
      </c>
      <c r="I10">
        <f>COUNTIF(B:B,"=9")</f>
        <v>1</v>
      </c>
      <c r="J10" s="8" t="s">
        <v>40</v>
      </c>
      <c r="K10" s="8">
        <v>4.7535076347415934</v>
      </c>
    </row>
    <row r="11" spans="1:24" x14ac:dyDescent="0.2">
      <c r="A11" s="1">
        <v>39734</v>
      </c>
      <c r="B11">
        <v>4</v>
      </c>
      <c r="C11" t="s">
        <v>86</v>
      </c>
      <c r="E11">
        <v>102</v>
      </c>
      <c r="F11">
        <v>0</v>
      </c>
      <c r="H11">
        <v>10</v>
      </c>
      <c r="I11">
        <f>COUNTIF(B:B,"=10")</f>
        <v>4</v>
      </c>
      <c r="J11" s="8" t="s">
        <v>41</v>
      </c>
      <c r="K11" s="8">
        <v>2.144364500053598</v>
      </c>
    </row>
    <row r="12" spans="1:24" x14ac:dyDescent="0.2">
      <c r="A12" s="1">
        <v>39734</v>
      </c>
      <c r="B12">
        <v>4</v>
      </c>
      <c r="C12" t="s">
        <v>86</v>
      </c>
      <c r="E12">
        <v>105</v>
      </c>
      <c r="F12">
        <v>0</v>
      </c>
      <c r="H12">
        <v>11</v>
      </c>
      <c r="I12">
        <f>COUNTIF(B:B,"=11")</f>
        <v>0</v>
      </c>
      <c r="J12" s="8" t="s">
        <v>42</v>
      </c>
      <c r="K12" s="8">
        <v>28</v>
      </c>
    </row>
    <row r="13" spans="1:24" x14ac:dyDescent="0.2">
      <c r="A13" s="1">
        <v>39734</v>
      </c>
      <c r="B13">
        <v>4</v>
      </c>
      <c r="C13" t="s">
        <v>86</v>
      </c>
      <c r="E13">
        <v>135</v>
      </c>
      <c r="F13">
        <v>0</v>
      </c>
      <c r="H13">
        <v>12</v>
      </c>
      <c r="I13">
        <f>COUNTIF(B:B,"=12")</f>
        <v>4</v>
      </c>
      <c r="J13" s="8" t="s">
        <v>43</v>
      </c>
      <c r="K13" s="8">
        <v>0</v>
      </c>
    </row>
    <row r="14" spans="1:24" x14ac:dyDescent="0.2">
      <c r="A14" s="1">
        <v>39734</v>
      </c>
      <c r="B14">
        <v>4</v>
      </c>
      <c r="C14" t="s">
        <v>86</v>
      </c>
      <c r="E14">
        <v>123</v>
      </c>
      <c r="F14">
        <v>0</v>
      </c>
      <c r="H14">
        <v>13</v>
      </c>
      <c r="I14">
        <f>COUNTIF(B:B,"=13")</f>
        <v>3</v>
      </c>
      <c r="J14" s="8" t="s">
        <v>44</v>
      </c>
      <c r="K14" s="8">
        <v>28</v>
      </c>
    </row>
    <row r="15" spans="1:24" x14ac:dyDescent="0.2">
      <c r="A15" s="1">
        <v>39743</v>
      </c>
      <c r="B15">
        <v>5</v>
      </c>
      <c r="C15" t="s">
        <v>86</v>
      </c>
      <c r="E15">
        <v>103</v>
      </c>
      <c r="F15">
        <v>6</v>
      </c>
      <c r="H15">
        <v>14</v>
      </c>
      <c r="I15">
        <f>COUNTIF(B:B,"=14")</f>
        <v>5</v>
      </c>
      <c r="J15" s="8" t="s">
        <v>45</v>
      </c>
      <c r="K15" s="8">
        <v>324</v>
      </c>
    </row>
    <row r="16" spans="1:24" x14ac:dyDescent="0.2">
      <c r="A16" s="1">
        <v>39743</v>
      </c>
      <c r="B16">
        <v>5</v>
      </c>
      <c r="C16" t="s">
        <v>86</v>
      </c>
      <c r="E16">
        <v>104</v>
      </c>
      <c r="F16">
        <v>4</v>
      </c>
      <c r="H16">
        <v>15</v>
      </c>
      <c r="I16">
        <f>COUNTIF(B:B,"=15")</f>
        <v>0</v>
      </c>
      <c r="J16" s="8" t="s">
        <v>46</v>
      </c>
      <c r="K16" s="8">
        <v>73</v>
      </c>
    </row>
    <row r="17" spans="1:15" ht="13.5" thickBot="1" x14ac:dyDescent="0.25">
      <c r="A17" s="1">
        <v>39743</v>
      </c>
      <c r="B17">
        <v>5</v>
      </c>
      <c r="C17" t="s">
        <v>86</v>
      </c>
      <c r="E17">
        <v>108</v>
      </c>
      <c r="F17">
        <v>6</v>
      </c>
      <c r="H17">
        <v>16</v>
      </c>
      <c r="I17">
        <f>COUNTIF(B:B,"=16")</f>
        <v>0</v>
      </c>
      <c r="J17" s="9" t="s">
        <v>47</v>
      </c>
      <c r="K17" s="9">
        <v>1.4127988553843853</v>
      </c>
    </row>
    <row r="18" spans="1:15" x14ac:dyDescent="0.2">
      <c r="A18" s="1">
        <v>39743</v>
      </c>
      <c r="B18">
        <v>6</v>
      </c>
      <c r="C18" t="s">
        <v>86</v>
      </c>
      <c r="E18">
        <v>125</v>
      </c>
      <c r="F18">
        <v>0</v>
      </c>
      <c r="H18">
        <v>17</v>
      </c>
      <c r="I18">
        <f>COUNTIF(B:B,"=17")</f>
        <v>10</v>
      </c>
    </row>
    <row r="19" spans="1:15" x14ac:dyDescent="0.2">
      <c r="A19" s="1">
        <v>39743</v>
      </c>
      <c r="B19">
        <v>7</v>
      </c>
      <c r="C19" t="s">
        <v>86</v>
      </c>
      <c r="E19">
        <v>144</v>
      </c>
      <c r="F19">
        <v>18</v>
      </c>
      <c r="H19">
        <v>18</v>
      </c>
      <c r="I19">
        <f>COUNTIF(B:B,"=18")</f>
        <v>5</v>
      </c>
    </row>
    <row r="20" spans="1:15" ht="13.5" thickBot="1" x14ac:dyDescent="0.25">
      <c r="A20" s="1">
        <v>39743</v>
      </c>
      <c r="B20">
        <v>7</v>
      </c>
      <c r="C20" t="s">
        <v>86</v>
      </c>
      <c r="E20">
        <v>101</v>
      </c>
      <c r="F20">
        <v>8</v>
      </c>
      <c r="H20">
        <v>19</v>
      </c>
      <c r="I20">
        <f>COUNTIF(B:B,"=19")</f>
        <v>4</v>
      </c>
    </row>
    <row r="21" spans="1:15" x14ac:dyDescent="0.2">
      <c r="A21" s="1">
        <v>39743</v>
      </c>
      <c r="B21">
        <v>7</v>
      </c>
      <c r="C21" t="s">
        <v>86</v>
      </c>
      <c r="E21">
        <v>99</v>
      </c>
      <c r="F21">
        <v>8</v>
      </c>
      <c r="H21">
        <v>20</v>
      </c>
      <c r="I21">
        <f>COUNTIF(B:B,"=20")</f>
        <v>0</v>
      </c>
      <c r="J21">
        <v>75</v>
      </c>
      <c r="K21" s="11" t="s">
        <v>50</v>
      </c>
      <c r="L21" s="11" t="s">
        <v>52</v>
      </c>
      <c r="M21" s="6"/>
      <c r="O21" t="s">
        <v>32</v>
      </c>
    </row>
    <row r="22" spans="1:15" x14ac:dyDescent="0.2">
      <c r="A22" s="1">
        <v>39743</v>
      </c>
      <c r="B22">
        <v>8</v>
      </c>
      <c r="C22" t="s">
        <v>86</v>
      </c>
      <c r="E22">
        <v>107</v>
      </c>
      <c r="F22">
        <v>8</v>
      </c>
      <c r="H22">
        <v>21</v>
      </c>
      <c r="I22">
        <f>COUNTIF(B:B,"=21")</f>
        <v>4</v>
      </c>
      <c r="J22">
        <v>80</v>
      </c>
      <c r="K22" s="12">
        <v>75</v>
      </c>
      <c r="L22" s="8">
        <v>0</v>
      </c>
      <c r="M22" s="6">
        <f>(L22/324)*100</f>
        <v>0</v>
      </c>
    </row>
    <row r="23" spans="1:15" x14ac:dyDescent="0.2">
      <c r="A23" s="1">
        <v>39743</v>
      </c>
      <c r="B23">
        <v>8</v>
      </c>
      <c r="C23" t="s">
        <v>86</v>
      </c>
      <c r="E23">
        <v>130</v>
      </c>
      <c r="F23">
        <v>14</v>
      </c>
      <c r="H23">
        <v>22</v>
      </c>
      <c r="I23">
        <f>COUNTIF(B:B,"=22")</f>
        <v>0</v>
      </c>
      <c r="J23">
        <v>85</v>
      </c>
      <c r="K23" s="12">
        <v>80</v>
      </c>
      <c r="L23" s="8">
        <v>0</v>
      </c>
      <c r="M23" s="6">
        <f t="shared" ref="M23:M47" si="0">(L23/324)*100</f>
        <v>0</v>
      </c>
    </row>
    <row r="24" spans="1:15" x14ac:dyDescent="0.2">
      <c r="A24" s="1">
        <v>39743</v>
      </c>
      <c r="B24">
        <v>8</v>
      </c>
      <c r="C24" t="s">
        <v>86</v>
      </c>
      <c r="E24">
        <v>142</v>
      </c>
      <c r="F24">
        <v>18</v>
      </c>
      <c r="H24">
        <v>23</v>
      </c>
      <c r="I24">
        <f>COUNTIF(B:B,"=23")</f>
        <v>0</v>
      </c>
      <c r="J24">
        <v>90</v>
      </c>
      <c r="K24" s="12">
        <v>85</v>
      </c>
      <c r="L24" s="8">
        <v>0</v>
      </c>
      <c r="M24" s="6">
        <f t="shared" si="0"/>
        <v>0</v>
      </c>
    </row>
    <row r="25" spans="1:15" x14ac:dyDescent="0.2">
      <c r="A25" s="1">
        <v>39743</v>
      </c>
      <c r="B25">
        <v>8</v>
      </c>
      <c r="C25" t="s">
        <v>86</v>
      </c>
      <c r="E25">
        <v>151</v>
      </c>
      <c r="F25">
        <v>22</v>
      </c>
      <c r="H25">
        <v>24</v>
      </c>
      <c r="I25">
        <f>COUNTIF(B:B,"=24")</f>
        <v>0</v>
      </c>
      <c r="J25">
        <v>95</v>
      </c>
      <c r="K25" s="12">
        <v>90</v>
      </c>
      <c r="L25" s="8">
        <v>0</v>
      </c>
      <c r="M25" s="6">
        <f t="shared" si="0"/>
        <v>0</v>
      </c>
    </row>
    <row r="26" spans="1:15" x14ac:dyDescent="0.2">
      <c r="A26" s="1">
        <v>39743</v>
      </c>
      <c r="B26">
        <v>9</v>
      </c>
      <c r="C26" t="s">
        <v>86</v>
      </c>
      <c r="E26">
        <v>136</v>
      </c>
      <c r="F26">
        <v>0</v>
      </c>
      <c r="H26">
        <v>25</v>
      </c>
      <c r="I26">
        <f>COUNTIF(B:B,"=25")</f>
        <v>0</v>
      </c>
      <c r="J26">
        <v>100</v>
      </c>
      <c r="K26" s="12">
        <v>95</v>
      </c>
      <c r="L26" s="8">
        <v>2</v>
      </c>
      <c r="M26" s="6">
        <f t="shared" si="0"/>
        <v>0.61728395061728392</v>
      </c>
    </row>
    <row r="27" spans="1:15" x14ac:dyDescent="0.2">
      <c r="A27" s="1">
        <v>39743</v>
      </c>
      <c r="B27">
        <v>10</v>
      </c>
      <c r="C27" t="s">
        <v>86</v>
      </c>
      <c r="E27">
        <v>135</v>
      </c>
      <c r="F27">
        <v>14</v>
      </c>
      <c r="H27">
        <v>26</v>
      </c>
      <c r="I27">
        <f>COUNTIF(B:B,"=26")</f>
        <v>0</v>
      </c>
      <c r="J27">
        <v>105</v>
      </c>
      <c r="K27" s="12">
        <v>100</v>
      </c>
      <c r="L27" s="8">
        <v>13</v>
      </c>
      <c r="M27" s="6">
        <f t="shared" si="0"/>
        <v>4.0123456790123457</v>
      </c>
    </row>
    <row r="28" spans="1:15" x14ac:dyDescent="0.2">
      <c r="A28" s="1">
        <v>39743</v>
      </c>
      <c r="B28">
        <v>10</v>
      </c>
      <c r="C28" t="s">
        <v>86</v>
      </c>
      <c r="E28">
        <v>134</v>
      </c>
      <c r="F28">
        <v>16</v>
      </c>
      <c r="H28">
        <v>27</v>
      </c>
      <c r="I28">
        <f>COUNTIF(B:B,"=27")</f>
        <v>0</v>
      </c>
      <c r="J28">
        <v>110</v>
      </c>
      <c r="K28" s="12">
        <v>105</v>
      </c>
      <c r="L28" s="8">
        <v>35</v>
      </c>
      <c r="M28" s="6">
        <f t="shared" si="0"/>
        <v>10.802469135802468</v>
      </c>
    </row>
    <row r="29" spans="1:15" x14ac:dyDescent="0.2">
      <c r="A29" s="1">
        <v>39743</v>
      </c>
      <c r="B29">
        <v>10</v>
      </c>
      <c r="C29" t="s">
        <v>86</v>
      </c>
      <c r="E29">
        <v>110</v>
      </c>
      <c r="F29">
        <v>8</v>
      </c>
      <c r="H29">
        <v>28</v>
      </c>
      <c r="I29">
        <f>COUNTIF(B:B,"=28")</f>
        <v>0</v>
      </c>
      <c r="J29">
        <v>115</v>
      </c>
      <c r="K29" s="12">
        <v>110</v>
      </c>
      <c r="L29" s="8">
        <v>41</v>
      </c>
      <c r="M29" s="6">
        <f t="shared" si="0"/>
        <v>12.654320987654321</v>
      </c>
    </row>
    <row r="30" spans="1:15" x14ac:dyDescent="0.2">
      <c r="A30" s="1">
        <v>39743</v>
      </c>
      <c r="B30">
        <v>10</v>
      </c>
      <c r="C30" t="s">
        <v>86</v>
      </c>
      <c r="E30">
        <v>109</v>
      </c>
      <c r="F30">
        <v>8</v>
      </c>
      <c r="H30">
        <v>29</v>
      </c>
      <c r="I30">
        <f>COUNTIF(B:B,"=29")</f>
        <v>2</v>
      </c>
      <c r="J30">
        <v>120</v>
      </c>
      <c r="K30" s="12">
        <v>115</v>
      </c>
      <c r="L30" s="8">
        <v>30</v>
      </c>
      <c r="M30" s="6">
        <f t="shared" si="0"/>
        <v>9.2592592592592595</v>
      </c>
    </row>
    <row r="31" spans="1:15" x14ac:dyDescent="0.2">
      <c r="A31" s="1">
        <v>39748</v>
      </c>
      <c r="B31">
        <v>12</v>
      </c>
      <c r="C31" t="s">
        <v>86</v>
      </c>
      <c r="E31">
        <v>133</v>
      </c>
      <c r="F31">
        <v>0</v>
      </c>
      <c r="H31">
        <v>30</v>
      </c>
      <c r="I31">
        <f>COUNTIF(B:B,"=30")</f>
        <v>0</v>
      </c>
      <c r="J31">
        <v>125</v>
      </c>
      <c r="K31" s="12">
        <v>120</v>
      </c>
      <c r="L31" s="8">
        <v>21</v>
      </c>
      <c r="M31" s="6">
        <f t="shared" si="0"/>
        <v>6.481481481481481</v>
      </c>
    </row>
    <row r="32" spans="1:15" x14ac:dyDescent="0.2">
      <c r="A32" s="1">
        <v>39748</v>
      </c>
      <c r="B32">
        <v>12</v>
      </c>
      <c r="C32" t="s">
        <v>86</v>
      </c>
      <c r="E32">
        <v>141</v>
      </c>
      <c r="F32">
        <v>0</v>
      </c>
      <c r="H32">
        <v>31</v>
      </c>
      <c r="I32">
        <f>COUNTIF(B:B,"=31")</f>
        <v>10</v>
      </c>
      <c r="J32">
        <v>130</v>
      </c>
      <c r="K32" s="12">
        <v>125</v>
      </c>
      <c r="L32" s="8">
        <v>14</v>
      </c>
      <c r="M32" s="6">
        <f t="shared" si="0"/>
        <v>4.3209876543209873</v>
      </c>
    </row>
    <row r="33" spans="1:13" x14ac:dyDescent="0.2">
      <c r="A33" s="1">
        <v>39748</v>
      </c>
      <c r="B33">
        <v>12</v>
      </c>
      <c r="C33" t="s">
        <v>86</v>
      </c>
      <c r="E33">
        <v>115</v>
      </c>
      <c r="F33">
        <v>10</v>
      </c>
      <c r="H33">
        <v>32</v>
      </c>
      <c r="I33">
        <f>COUNTIF(B:B,"=32")</f>
        <v>0</v>
      </c>
      <c r="J33">
        <v>135</v>
      </c>
      <c r="K33" s="12">
        <v>130</v>
      </c>
      <c r="L33" s="8">
        <v>30</v>
      </c>
      <c r="M33" s="6">
        <f t="shared" si="0"/>
        <v>9.2592592592592595</v>
      </c>
    </row>
    <row r="34" spans="1:13" x14ac:dyDescent="0.2">
      <c r="A34" s="1">
        <v>39748</v>
      </c>
      <c r="B34">
        <v>12</v>
      </c>
      <c r="C34" t="s">
        <v>86</v>
      </c>
      <c r="E34">
        <v>105</v>
      </c>
      <c r="F34">
        <v>8</v>
      </c>
      <c r="H34">
        <v>33</v>
      </c>
      <c r="I34">
        <f>COUNTIF(B:B,"=33")</f>
        <v>0</v>
      </c>
      <c r="J34">
        <v>140</v>
      </c>
      <c r="K34" s="12">
        <v>135</v>
      </c>
      <c r="L34" s="8">
        <v>44</v>
      </c>
      <c r="M34" s="6">
        <f t="shared" si="0"/>
        <v>13.580246913580247</v>
      </c>
    </row>
    <row r="35" spans="1:13" x14ac:dyDescent="0.2">
      <c r="A35" s="1">
        <v>39748</v>
      </c>
      <c r="B35">
        <v>13</v>
      </c>
      <c r="C35" t="s">
        <v>86</v>
      </c>
      <c r="E35">
        <v>105</v>
      </c>
      <c r="F35">
        <v>0</v>
      </c>
      <c r="H35">
        <v>34</v>
      </c>
      <c r="I35">
        <f>COUNTIF(B:B,"=34")</f>
        <v>6</v>
      </c>
      <c r="J35">
        <v>145</v>
      </c>
      <c r="K35" s="12">
        <v>140</v>
      </c>
      <c r="L35" s="8">
        <v>47</v>
      </c>
      <c r="M35" s="6">
        <f t="shared" si="0"/>
        <v>14.506172839506174</v>
      </c>
    </row>
    <row r="36" spans="1:13" x14ac:dyDescent="0.2">
      <c r="A36" s="1">
        <v>39748</v>
      </c>
      <c r="B36">
        <v>13</v>
      </c>
      <c r="C36" t="s">
        <v>86</v>
      </c>
      <c r="E36">
        <v>121</v>
      </c>
      <c r="F36">
        <v>15</v>
      </c>
      <c r="H36">
        <v>35</v>
      </c>
      <c r="I36">
        <f>COUNTIF(B:B,"=35")</f>
        <v>0</v>
      </c>
      <c r="J36">
        <v>150</v>
      </c>
      <c r="K36" s="12">
        <v>145</v>
      </c>
      <c r="L36" s="8">
        <v>20</v>
      </c>
      <c r="M36" s="6">
        <f t="shared" si="0"/>
        <v>6.1728395061728394</v>
      </c>
    </row>
    <row r="37" spans="1:13" x14ac:dyDescent="0.2">
      <c r="A37" s="1">
        <v>39748</v>
      </c>
      <c r="B37">
        <v>13</v>
      </c>
      <c r="C37" t="s">
        <v>86</v>
      </c>
      <c r="E37">
        <v>123</v>
      </c>
      <c r="F37">
        <v>14</v>
      </c>
      <c r="H37">
        <v>36</v>
      </c>
      <c r="I37">
        <f>COUNTIF(B:B,"=36")</f>
        <v>3</v>
      </c>
      <c r="J37">
        <v>155</v>
      </c>
      <c r="K37" s="12">
        <v>150</v>
      </c>
      <c r="L37" s="8">
        <v>15</v>
      </c>
      <c r="M37" s="6">
        <f t="shared" si="0"/>
        <v>4.6296296296296298</v>
      </c>
    </row>
    <row r="38" spans="1:13" x14ac:dyDescent="0.2">
      <c r="A38" s="1">
        <v>39748</v>
      </c>
      <c r="B38">
        <v>14</v>
      </c>
      <c r="C38" t="s">
        <v>86</v>
      </c>
      <c r="E38">
        <v>115</v>
      </c>
      <c r="F38">
        <v>0</v>
      </c>
      <c r="H38">
        <v>37</v>
      </c>
      <c r="I38">
        <f>COUNTIF(B:B,"=37")</f>
        <v>0</v>
      </c>
      <c r="J38">
        <v>160</v>
      </c>
      <c r="K38" s="12">
        <v>155</v>
      </c>
      <c r="L38" s="8">
        <v>8</v>
      </c>
      <c r="M38" s="6">
        <f t="shared" si="0"/>
        <v>2.4691358024691357</v>
      </c>
    </row>
    <row r="39" spans="1:13" x14ac:dyDescent="0.2">
      <c r="A39" s="1">
        <v>39748</v>
      </c>
      <c r="B39">
        <v>14</v>
      </c>
      <c r="C39" t="s">
        <v>86</v>
      </c>
      <c r="E39">
        <v>110</v>
      </c>
      <c r="F39">
        <v>0</v>
      </c>
      <c r="H39">
        <v>38</v>
      </c>
      <c r="I39">
        <f>COUNTIF(B:B,"=38")</f>
        <v>0</v>
      </c>
      <c r="J39">
        <v>165</v>
      </c>
      <c r="K39" s="12">
        <v>160</v>
      </c>
      <c r="L39" s="8">
        <v>1</v>
      </c>
      <c r="M39" s="6">
        <f t="shared" si="0"/>
        <v>0.30864197530864196</v>
      </c>
    </row>
    <row r="40" spans="1:13" x14ac:dyDescent="0.2">
      <c r="A40" s="1">
        <v>39748</v>
      </c>
      <c r="B40">
        <v>14</v>
      </c>
      <c r="C40" t="s">
        <v>86</v>
      </c>
      <c r="E40">
        <v>96</v>
      </c>
      <c r="F40">
        <v>0</v>
      </c>
      <c r="H40">
        <v>39</v>
      </c>
      <c r="I40">
        <f>COUNTIF(B:B,"=39")</f>
        <v>0</v>
      </c>
      <c r="J40">
        <v>170</v>
      </c>
      <c r="K40" s="12">
        <v>165</v>
      </c>
      <c r="L40" s="8">
        <v>0</v>
      </c>
      <c r="M40" s="6">
        <f t="shared" si="0"/>
        <v>0</v>
      </c>
    </row>
    <row r="41" spans="1:13" x14ac:dyDescent="0.2">
      <c r="A41" s="1">
        <v>39748</v>
      </c>
      <c r="B41">
        <v>14</v>
      </c>
      <c r="C41" t="s">
        <v>86</v>
      </c>
      <c r="E41">
        <v>103</v>
      </c>
      <c r="F41">
        <v>0</v>
      </c>
      <c r="H41">
        <v>40</v>
      </c>
      <c r="I41">
        <f>COUNTIF(B:B,"=40")</f>
        <v>1</v>
      </c>
      <c r="J41">
        <v>175</v>
      </c>
      <c r="K41" s="12">
        <v>170</v>
      </c>
      <c r="L41" s="8">
        <v>0</v>
      </c>
      <c r="M41" s="6">
        <f t="shared" si="0"/>
        <v>0</v>
      </c>
    </row>
    <row r="42" spans="1:13" x14ac:dyDescent="0.2">
      <c r="A42" s="1">
        <v>39748</v>
      </c>
      <c r="B42">
        <v>14</v>
      </c>
      <c r="C42" t="s">
        <v>86</v>
      </c>
      <c r="E42">
        <v>98</v>
      </c>
      <c r="F42">
        <v>0</v>
      </c>
      <c r="H42">
        <v>41</v>
      </c>
      <c r="I42">
        <f>COUNTIF(B:B,"=41")</f>
        <v>1</v>
      </c>
      <c r="J42">
        <v>180</v>
      </c>
      <c r="K42" s="12">
        <v>175</v>
      </c>
      <c r="L42" s="8">
        <v>1</v>
      </c>
      <c r="M42" s="6">
        <f t="shared" si="0"/>
        <v>0.30864197530864196</v>
      </c>
    </row>
    <row r="43" spans="1:13" x14ac:dyDescent="0.2">
      <c r="A43" s="1">
        <v>39749</v>
      </c>
      <c r="B43">
        <v>17</v>
      </c>
      <c r="C43" t="s">
        <v>86</v>
      </c>
      <c r="E43">
        <v>101</v>
      </c>
      <c r="F43">
        <v>0</v>
      </c>
      <c r="H43">
        <v>42</v>
      </c>
      <c r="I43">
        <f>COUNTIF(B:B,"=42")</f>
        <v>0</v>
      </c>
      <c r="J43">
        <v>185</v>
      </c>
      <c r="K43" s="12">
        <v>180</v>
      </c>
      <c r="L43" s="8">
        <v>0</v>
      </c>
      <c r="M43" s="6">
        <f t="shared" si="0"/>
        <v>0</v>
      </c>
    </row>
    <row r="44" spans="1:13" x14ac:dyDescent="0.2">
      <c r="A44" s="1">
        <v>39749</v>
      </c>
      <c r="B44">
        <v>17</v>
      </c>
      <c r="C44" t="s">
        <v>86</v>
      </c>
      <c r="E44">
        <v>109</v>
      </c>
      <c r="F44">
        <v>0</v>
      </c>
      <c r="H44">
        <v>43</v>
      </c>
      <c r="I44">
        <f>COUNTIF(B:B,"=43")</f>
        <v>17</v>
      </c>
      <c r="J44">
        <v>190</v>
      </c>
      <c r="K44" s="12">
        <v>185</v>
      </c>
      <c r="L44" s="8">
        <v>1</v>
      </c>
      <c r="M44" s="6">
        <f t="shared" si="0"/>
        <v>0.30864197530864196</v>
      </c>
    </row>
    <row r="45" spans="1:13" x14ac:dyDescent="0.2">
      <c r="A45" s="1">
        <v>39749</v>
      </c>
      <c r="B45">
        <v>17</v>
      </c>
      <c r="C45" t="s">
        <v>86</v>
      </c>
      <c r="E45">
        <v>105</v>
      </c>
      <c r="F45">
        <v>0</v>
      </c>
      <c r="H45">
        <v>44</v>
      </c>
      <c r="I45">
        <f>COUNTIF(B:B,"=44")</f>
        <v>8</v>
      </c>
      <c r="J45">
        <v>195</v>
      </c>
      <c r="K45" s="12">
        <v>190</v>
      </c>
      <c r="L45" s="8">
        <v>1</v>
      </c>
      <c r="M45" s="6">
        <f t="shared" si="0"/>
        <v>0.30864197530864196</v>
      </c>
    </row>
    <row r="46" spans="1:13" x14ac:dyDescent="0.2">
      <c r="A46" s="1">
        <v>39749</v>
      </c>
      <c r="B46">
        <v>17</v>
      </c>
      <c r="C46" t="s">
        <v>86</v>
      </c>
      <c r="E46">
        <v>97</v>
      </c>
      <c r="F46">
        <v>0</v>
      </c>
      <c r="H46">
        <v>45</v>
      </c>
      <c r="I46">
        <f>COUNTIF(B:B,"=45")</f>
        <v>6</v>
      </c>
      <c r="J46">
        <v>200</v>
      </c>
      <c r="K46" s="12">
        <v>195</v>
      </c>
      <c r="L46" s="8">
        <v>0</v>
      </c>
      <c r="M46" s="6">
        <f t="shared" si="0"/>
        <v>0</v>
      </c>
    </row>
    <row r="47" spans="1:13" x14ac:dyDescent="0.2">
      <c r="A47" s="1">
        <v>39749</v>
      </c>
      <c r="B47">
        <v>17</v>
      </c>
      <c r="C47" t="s">
        <v>86</v>
      </c>
      <c r="E47">
        <v>110</v>
      </c>
      <c r="F47">
        <v>0</v>
      </c>
      <c r="H47">
        <v>46</v>
      </c>
      <c r="I47">
        <f>COUNTIF(B:B,"=46")</f>
        <v>3</v>
      </c>
      <c r="K47" s="12">
        <v>200</v>
      </c>
      <c r="L47" s="8">
        <v>0</v>
      </c>
      <c r="M47" s="6">
        <f t="shared" si="0"/>
        <v>0</v>
      </c>
    </row>
    <row r="48" spans="1:13" ht="13.5" thickBot="1" x14ac:dyDescent="0.25">
      <c r="A48" s="1">
        <v>39749</v>
      </c>
      <c r="B48">
        <v>17</v>
      </c>
      <c r="C48" t="s">
        <v>86</v>
      </c>
      <c r="E48">
        <v>100</v>
      </c>
      <c r="F48">
        <v>0</v>
      </c>
      <c r="H48">
        <v>47</v>
      </c>
      <c r="I48">
        <f>COUNTIF(B:B,"=47")</f>
        <v>0</v>
      </c>
      <c r="K48" s="9" t="s">
        <v>51</v>
      </c>
      <c r="L48" s="9">
        <v>0</v>
      </c>
      <c r="M48" s="6"/>
    </row>
    <row r="49" spans="1:13" x14ac:dyDescent="0.2">
      <c r="A49" s="1">
        <v>39749</v>
      </c>
      <c r="B49">
        <v>17</v>
      </c>
      <c r="C49" t="s">
        <v>86</v>
      </c>
      <c r="E49">
        <v>102</v>
      </c>
      <c r="F49">
        <v>0</v>
      </c>
      <c r="H49">
        <v>48</v>
      </c>
      <c r="I49">
        <f>COUNTIF(B:B,"=48")</f>
        <v>0</v>
      </c>
      <c r="L49">
        <f>SUM(L22:L48)</f>
        <v>324</v>
      </c>
      <c r="M49" s="6">
        <f>SUM(M22:M48)</f>
        <v>100.00000000000001</v>
      </c>
    </row>
    <row r="50" spans="1:13" x14ac:dyDescent="0.2">
      <c r="A50" s="1">
        <v>39749</v>
      </c>
      <c r="B50">
        <v>17</v>
      </c>
      <c r="C50" t="s">
        <v>86</v>
      </c>
      <c r="E50">
        <v>131</v>
      </c>
      <c r="F50">
        <v>0</v>
      </c>
      <c r="H50">
        <v>49</v>
      </c>
      <c r="I50">
        <f>COUNTIF(B:B,"=49")</f>
        <v>7</v>
      </c>
    </row>
    <row r="51" spans="1:13" x14ac:dyDescent="0.2">
      <c r="A51" s="1">
        <v>39749</v>
      </c>
      <c r="B51">
        <v>17</v>
      </c>
      <c r="C51" t="s">
        <v>86</v>
      </c>
      <c r="E51">
        <v>133</v>
      </c>
      <c r="F51">
        <v>0</v>
      </c>
      <c r="H51">
        <v>50</v>
      </c>
      <c r="I51">
        <f>COUNTIF(B:B,"=50")</f>
        <v>19</v>
      </c>
    </row>
    <row r="52" spans="1:13" x14ac:dyDescent="0.2">
      <c r="A52" s="1">
        <v>39749</v>
      </c>
      <c r="B52">
        <v>17</v>
      </c>
      <c r="C52" t="s">
        <v>86</v>
      </c>
      <c r="E52">
        <v>126</v>
      </c>
      <c r="F52">
        <v>0</v>
      </c>
      <c r="H52">
        <v>51</v>
      </c>
      <c r="I52">
        <f>COUNTIF(B:B,"=51")</f>
        <v>1</v>
      </c>
    </row>
    <row r="53" spans="1:13" x14ac:dyDescent="0.2">
      <c r="A53" s="1">
        <v>39749</v>
      </c>
      <c r="B53">
        <v>18</v>
      </c>
      <c r="C53" t="s">
        <v>86</v>
      </c>
      <c r="E53">
        <v>146</v>
      </c>
      <c r="F53">
        <v>0</v>
      </c>
      <c r="H53">
        <v>52</v>
      </c>
      <c r="I53">
        <f>COUNTIF(B:B,"=52")</f>
        <v>8</v>
      </c>
    </row>
    <row r="54" spans="1:13" x14ac:dyDescent="0.2">
      <c r="A54" s="1">
        <v>39749</v>
      </c>
      <c r="B54">
        <v>18</v>
      </c>
      <c r="C54" t="s">
        <v>86</v>
      </c>
      <c r="E54">
        <v>130</v>
      </c>
      <c r="F54">
        <v>0</v>
      </c>
      <c r="H54">
        <v>53</v>
      </c>
      <c r="I54">
        <f>COUNTIF(B:B,"=53")</f>
        <v>6</v>
      </c>
    </row>
    <row r="55" spans="1:13" x14ac:dyDescent="0.2">
      <c r="A55" s="1">
        <v>39749</v>
      </c>
      <c r="B55">
        <v>18</v>
      </c>
      <c r="C55" t="s">
        <v>86</v>
      </c>
      <c r="E55">
        <v>96</v>
      </c>
      <c r="F55">
        <v>0</v>
      </c>
      <c r="H55">
        <v>54</v>
      </c>
      <c r="I55">
        <f>COUNTIF(B:B,"=54")</f>
        <v>6</v>
      </c>
    </row>
    <row r="56" spans="1:13" x14ac:dyDescent="0.2">
      <c r="A56" s="1">
        <v>39749</v>
      </c>
      <c r="B56">
        <v>18</v>
      </c>
      <c r="C56" t="s">
        <v>86</v>
      </c>
      <c r="E56">
        <v>101</v>
      </c>
      <c r="F56">
        <v>0</v>
      </c>
      <c r="H56">
        <v>55</v>
      </c>
      <c r="I56">
        <f>COUNTIF(B:B,"=55")</f>
        <v>17</v>
      </c>
    </row>
    <row r="57" spans="1:13" x14ac:dyDescent="0.2">
      <c r="A57" s="1">
        <v>39749</v>
      </c>
      <c r="B57">
        <v>18</v>
      </c>
      <c r="C57" t="s">
        <v>86</v>
      </c>
      <c r="E57">
        <v>106</v>
      </c>
      <c r="F57">
        <v>0</v>
      </c>
      <c r="H57">
        <v>56</v>
      </c>
      <c r="I57">
        <f>COUNTIF(B:B,"=56")</f>
        <v>28</v>
      </c>
    </row>
    <row r="58" spans="1:13" x14ac:dyDescent="0.2">
      <c r="A58" s="1">
        <v>39749</v>
      </c>
      <c r="B58">
        <v>19</v>
      </c>
      <c r="C58" t="s">
        <v>86</v>
      </c>
      <c r="E58">
        <v>130</v>
      </c>
      <c r="F58">
        <v>0</v>
      </c>
      <c r="H58">
        <v>57</v>
      </c>
      <c r="I58">
        <f>COUNTIF(B:B,"=57")</f>
        <v>26</v>
      </c>
    </row>
    <row r="59" spans="1:13" x14ac:dyDescent="0.2">
      <c r="A59" s="1">
        <v>39749</v>
      </c>
      <c r="B59">
        <v>19</v>
      </c>
      <c r="C59" t="s">
        <v>86</v>
      </c>
      <c r="E59">
        <v>140</v>
      </c>
      <c r="F59">
        <v>0</v>
      </c>
      <c r="H59">
        <v>58</v>
      </c>
      <c r="I59">
        <f>COUNTIF(B:B,"=58")</f>
        <v>8</v>
      </c>
    </row>
    <row r="60" spans="1:13" x14ac:dyDescent="0.2">
      <c r="A60" s="1">
        <v>39749</v>
      </c>
      <c r="B60">
        <v>19</v>
      </c>
      <c r="C60" t="s">
        <v>86</v>
      </c>
      <c r="E60">
        <v>93</v>
      </c>
      <c r="F60">
        <v>0</v>
      </c>
      <c r="H60">
        <v>59</v>
      </c>
      <c r="I60">
        <f>COUNTIF(B:B,"=59")</f>
        <v>4</v>
      </c>
    </row>
    <row r="61" spans="1:13" x14ac:dyDescent="0.2">
      <c r="A61" s="1">
        <v>39749</v>
      </c>
      <c r="B61">
        <v>19</v>
      </c>
      <c r="C61" t="s">
        <v>86</v>
      </c>
      <c r="E61">
        <v>104</v>
      </c>
      <c r="F61">
        <v>0</v>
      </c>
      <c r="H61">
        <v>60</v>
      </c>
      <c r="I61">
        <f>COUNTIF(B:B,"=60")</f>
        <v>12</v>
      </c>
    </row>
    <row r="62" spans="1:13" x14ac:dyDescent="0.2">
      <c r="A62" s="1">
        <v>39749</v>
      </c>
      <c r="B62">
        <v>21</v>
      </c>
      <c r="C62" t="s">
        <v>86</v>
      </c>
      <c r="E62">
        <v>104</v>
      </c>
      <c r="F62">
        <v>0</v>
      </c>
      <c r="H62">
        <v>61</v>
      </c>
      <c r="I62">
        <f>COUNTIF(B:B,"=61")</f>
        <v>20</v>
      </c>
    </row>
    <row r="63" spans="1:13" x14ac:dyDescent="0.2">
      <c r="A63" s="1">
        <v>39749</v>
      </c>
      <c r="B63">
        <v>21</v>
      </c>
      <c r="C63" t="s">
        <v>86</v>
      </c>
      <c r="E63">
        <v>111</v>
      </c>
      <c r="F63">
        <v>0</v>
      </c>
      <c r="H63">
        <v>62</v>
      </c>
      <c r="I63">
        <f>COUNTIF(B:B,"=62")</f>
        <v>3</v>
      </c>
    </row>
    <row r="64" spans="1:13" x14ac:dyDescent="0.2">
      <c r="A64" s="1">
        <v>39749</v>
      </c>
      <c r="B64">
        <v>21</v>
      </c>
      <c r="C64" t="s">
        <v>86</v>
      </c>
      <c r="E64">
        <v>129</v>
      </c>
      <c r="F64">
        <v>0</v>
      </c>
      <c r="H64">
        <v>63</v>
      </c>
      <c r="I64">
        <f>COUNTIF(B:B,"=63")</f>
        <v>1</v>
      </c>
    </row>
    <row r="65" spans="1:9" x14ac:dyDescent="0.2">
      <c r="A65" s="1">
        <v>39749</v>
      </c>
      <c r="B65">
        <v>21</v>
      </c>
      <c r="C65" t="s">
        <v>86</v>
      </c>
      <c r="E65">
        <v>136</v>
      </c>
      <c r="F65">
        <v>0</v>
      </c>
      <c r="H65">
        <v>64</v>
      </c>
      <c r="I65">
        <f>COUNTIF(B:B,"=64")</f>
        <v>2</v>
      </c>
    </row>
    <row r="66" spans="1:9" x14ac:dyDescent="0.2">
      <c r="A66" s="1">
        <v>39763</v>
      </c>
      <c r="B66">
        <v>29</v>
      </c>
      <c r="C66" t="s">
        <v>86</v>
      </c>
      <c r="E66">
        <v>130</v>
      </c>
      <c r="F66">
        <v>0</v>
      </c>
      <c r="H66">
        <v>65</v>
      </c>
      <c r="I66">
        <f>COUNTIF(B:B,"=65")</f>
        <v>3</v>
      </c>
    </row>
    <row r="67" spans="1:9" x14ac:dyDescent="0.2">
      <c r="A67" s="1">
        <v>39763</v>
      </c>
      <c r="B67">
        <v>29</v>
      </c>
      <c r="C67" t="s">
        <v>86</v>
      </c>
      <c r="E67">
        <v>117</v>
      </c>
      <c r="F67">
        <v>0</v>
      </c>
      <c r="H67">
        <v>66</v>
      </c>
      <c r="I67">
        <f>COUNTIF(B:B,"=66")</f>
        <v>0</v>
      </c>
    </row>
    <row r="68" spans="1:9" x14ac:dyDescent="0.2">
      <c r="A68" s="1">
        <v>39764</v>
      </c>
      <c r="B68">
        <v>31</v>
      </c>
      <c r="C68" t="s">
        <v>86</v>
      </c>
      <c r="E68">
        <v>141</v>
      </c>
      <c r="F68">
        <v>18</v>
      </c>
      <c r="H68">
        <v>67</v>
      </c>
      <c r="I68">
        <f>COUNTIF(B:B,"=67")</f>
        <v>14</v>
      </c>
    </row>
    <row r="69" spans="1:9" x14ac:dyDescent="0.2">
      <c r="A69" s="1">
        <v>39764</v>
      </c>
      <c r="B69">
        <v>31</v>
      </c>
      <c r="C69" t="s">
        <v>86</v>
      </c>
      <c r="E69">
        <v>132</v>
      </c>
      <c r="F69">
        <v>16</v>
      </c>
      <c r="H69">
        <v>68</v>
      </c>
      <c r="I69">
        <f>COUNTIF(B:B,"=68")</f>
        <v>2</v>
      </c>
    </row>
    <row r="70" spans="1:9" x14ac:dyDescent="0.2">
      <c r="A70" s="1">
        <v>39764</v>
      </c>
      <c r="B70">
        <v>31</v>
      </c>
      <c r="C70" t="s">
        <v>86</v>
      </c>
      <c r="E70">
        <v>126</v>
      </c>
      <c r="F70">
        <v>14</v>
      </c>
      <c r="H70">
        <v>69</v>
      </c>
      <c r="I70">
        <f>COUNTIF(B:B,"=69")</f>
        <v>1</v>
      </c>
    </row>
    <row r="71" spans="1:9" x14ac:dyDescent="0.2">
      <c r="A71" s="1">
        <v>39764</v>
      </c>
      <c r="B71">
        <v>31</v>
      </c>
      <c r="C71" t="s">
        <v>86</v>
      </c>
      <c r="E71">
        <v>110</v>
      </c>
      <c r="F71">
        <v>2</v>
      </c>
      <c r="H71">
        <v>70</v>
      </c>
      <c r="I71">
        <f>COUNTIF(B:B,"=70")</f>
        <v>1</v>
      </c>
    </row>
    <row r="72" spans="1:9" x14ac:dyDescent="0.2">
      <c r="A72" s="1">
        <v>39764</v>
      </c>
      <c r="B72">
        <v>31</v>
      </c>
      <c r="C72" t="s">
        <v>86</v>
      </c>
      <c r="E72">
        <v>105</v>
      </c>
      <c r="F72">
        <v>8</v>
      </c>
      <c r="H72">
        <v>71</v>
      </c>
      <c r="I72">
        <f>COUNTIF(B:B,"=71")</f>
        <v>4</v>
      </c>
    </row>
    <row r="73" spans="1:9" x14ac:dyDescent="0.2">
      <c r="A73" s="1">
        <v>39764</v>
      </c>
      <c r="B73">
        <v>31</v>
      </c>
      <c r="C73" t="s">
        <v>86</v>
      </c>
      <c r="E73">
        <v>106</v>
      </c>
      <c r="F73">
        <v>8</v>
      </c>
      <c r="H73">
        <v>72</v>
      </c>
      <c r="I73">
        <f>COUNTIF(B:B,"=72")</f>
        <v>5</v>
      </c>
    </row>
    <row r="74" spans="1:9" x14ac:dyDescent="0.2">
      <c r="A74" s="1">
        <v>39764</v>
      </c>
      <c r="B74">
        <v>31</v>
      </c>
      <c r="C74" t="s">
        <v>86</v>
      </c>
      <c r="E74">
        <v>108</v>
      </c>
      <c r="F74">
        <v>10</v>
      </c>
      <c r="H74">
        <v>73</v>
      </c>
      <c r="I74">
        <f>COUNTIF(B:B,"=73")</f>
        <v>5</v>
      </c>
    </row>
    <row r="75" spans="1:9" x14ac:dyDescent="0.2">
      <c r="A75" s="1">
        <v>39764</v>
      </c>
      <c r="B75">
        <v>31</v>
      </c>
      <c r="C75" t="s">
        <v>86</v>
      </c>
      <c r="E75">
        <v>116</v>
      </c>
      <c r="F75">
        <v>10</v>
      </c>
      <c r="H75">
        <v>74</v>
      </c>
      <c r="I75">
        <f>COUNTIF(B:B,"=74")</f>
        <v>0</v>
      </c>
    </row>
    <row r="76" spans="1:9" x14ac:dyDescent="0.2">
      <c r="A76" s="1">
        <v>39764</v>
      </c>
      <c r="B76">
        <v>31</v>
      </c>
      <c r="C76" t="s">
        <v>86</v>
      </c>
      <c r="E76">
        <v>118</v>
      </c>
      <c r="F76">
        <v>10</v>
      </c>
      <c r="H76">
        <v>75</v>
      </c>
      <c r="I76">
        <f>COUNTIF(B:B,"=75")</f>
        <v>0</v>
      </c>
    </row>
    <row r="77" spans="1:9" x14ac:dyDescent="0.2">
      <c r="A77" s="1">
        <v>39764</v>
      </c>
      <c r="B77">
        <v>31</v>
      </c>
      <c r="C77" t="s">
        <v>86</v>
      </c>
      <c r="E77">
        <v>115</v>
      </c>
      <c r="F77">
        <v>10</v>
      </c>
      <c r="H77">
        <v>76</v>
      </c>
      <c r="I77">
        <f>COUNTIF(B:B,"=76")</f>
        <v>0</v>
      </c>
    </row>
    <row r="78" spans="1:9" x14ac:dyDescent="0.2">
      <c r="A78" s="1">
        <v>39769</v>
      </c>
      <c r="B78">
        <v>34</v>
      </c>
      <c r="C78" t="s">
        <v>86</v>
      </c>
      <c r="E78">
        <v>129</v>
      </c>
      <c r="F78">
        <v>14</v>
      </c>
      <c r="H78">
        <v>77</v>
      </c>
      <c r="I78">
        <f>COUNTIF(B:B,"=77")</f>
        <v>0</v>
      </c>
    </row>
    <row r="79" spans="1:9" x14ac:dyDescent="0.2">
      <c r="A79" s="1">
        <v>39769</v>
      </c>
      <c r="B79">
        <v>34</v>
      </c>
      <c r="C79" t="s">
        <v>86</v>
      </c>
      <c r="E79">
        <v>135</v>
      </c>
      <c r="F79">
        <v>16</v>
      </c>
      <c r="H79">
        <v>78</v>
      </c>
      <c r="I79">
        <f>COUNTIF(B:B,"=78")</f>
        <v>0</v>
      </c>
    </row>
    <row r="80" spans="1:9" x14ac:dyDescent="0.2">
      <c r="A80" s="1">
        <v>39769</v>
      </c>
      <c r="B80">
        <v>34</v>
      </c>
      <c r="C80" t="s">
        <v>86</v>
      </c>
      <c r="E80">
        <v>140</v>
      </c>
      <c r="F80">
        <v>18</v>
      </c>
      <c r="H80">
        <v>79</v>
      </c>
      <c r="I80">
        <f>COUNTIF(B:B,"=79")</f>
        <v>0</v>
      </c>
    </row>
    <row r="81" spans="1:9" x14ac:dyDescent="0.2">
      <c r="A81" s="1">
        <v>39769</v>
      </c>
      <c r="B81">
        <v>34</v>
      </c>
      <c r="C81" t="s">
        <v>86</v>
      </c>
      <c r="E81">
        <v>142</v>
      </c>
      <c r="F81">
        <v>20</v>
      </c>
      <c r="H81">
        <v>80</v>
      </c>
      <c r="I81">
        <f>COUNTIF(B:B,"=80")</f>
        <v>0</v>
      </c>
    </row>
    <row r="82" spans="1:9" x14ac:dyDescent="0.2">
      <c r="A82" s="1">
        <v>39769</v>
      </c>
      <c r="B82">
        <v>34</v>
      </c>
      <c r="C82" t="s">
        <v>86</v>
      </c>
      <c r="E82">
        <v>139</v>
      </c>
      <c r="F82">
        <v>16</v>
      </c>
      <c r="H82">
        <v>81</v>
      </c>
      <c r="I82">
        <f>COUNTIF(B:B,"=81")</f>
        <v>0</v>
      </c>
    </row>
    <row r="83" spans="1:9" x14ac:dyDescent="0.2">
      <c r="A83" s="1">
        <v>39769</v>
      </c>
      <c r="B83">
        <v>34</v>
      </c>
      <c r="C83" t="s">
        <v>86</v>
      </c>
      <c r="E83">
        <v>152</v>
      </c>
      <c r="F83">
        <v>26</v>
      </c>
      <c r="H83">
        <v>82</v>
      </c>
      <c r="I83">
        <f>COUNTIF(B:B,"=82")</f>
        <v>0</v>
      </c>
    </row>
    <row r="84" spans="1:9" x14ac:dyDescent="0.2">
      <c r="A84" s="1">
        <v>39769</v>
      </c>
      <c r="B84">
        <v>36</v>
      </c>
      <c r="C84" t="s">
        <v>86</v>
      </c>
      <c r="E84">
        <v>116</v>
      </c>
      <c r="F84">
        <v>0</v>
      </c>
      <c r="H84">
        <v>83</v>
      </c>
      <c r="I84">
        <f>COUNTIF(B:B,"=83")</f>
        <v>0</v>
      </c>
    </row>
    <row r="85" spans="1:9" x14ac:dyDescent="0.2">
      <c r="A85" s="1">
        <v>39769</v>
      </c>
      <c r="B85">
        <v>36</v>
      </c>
      <c r="C85" t="s">
        <v>86</v>
      </c>
      <c r="E85">
        <v>120</v>
      </c>
      <c r="F85">
        <v>0</v>
      </c>
      <c r="H85">
        <v>84</v>
      </c>
      <c r="I85">
        <f>COUNTIF(B:B,"=84")</f>
        <v>0</v>
      </c>
    </row>
    <row r="86" spans="1:9" x14ac:dyDescent="0.2">
      <c r="A86" s="1">
        <v>39769</v>
      </c>
      <c r="B86">
        <v>36</v>
      </c>
      <c r="C86" t="s">
        <v>86</v>
      </c>
      <c r="E86">
        <v>108</v>
      </c>
      <c r="F86">
        <v>0</v>
      </c>
      <c r="H86">
        <v>85</v>
      </c>
      <c r="I86">
        <f>COUNTIF(B:B,"=85")</f>
        <v>0</v>
      </c>
    </row>
    <row r="87" spans="1:9" x14ac:dyDescent="0.2">
      <c r="A87" s="1">
        <v>39770</v>
      </c>
      <c r="B87">
        <v>40</v>
      </c>
      <c r="C87" t="s">
        <v>86</v>
      </c>
      <c r="E87">
        <v>135</v>
      </c>
      <c r="F87">
        <v>0</v>
      </c>
      <c r="H87">
        <v>86</v>
      </c>
      <c r="I87">
        <f>COUNTIF(B:B,"=86")</f>
        <v>0</v>
      </c>
    </row>
    <row r="88" spans="1:9" x14ac:dyDescent="0.2">
      <c r="A88" s="1">
        <v>39775</v>
      </c>
      <c r="B88">
        <v>41</v>
      </c>
      <c r="C88" t="s">
        <v>86</v>
      </c>
      <c r="E88">
        <v>117</v>
      </c>
      <c r="F88">
        <v>10</v>
      </c>
      <c r="H88">
        <v>87</v>
      </c>
      <c r="I88">
        <f>COUNTIF(B:B,"=87")</f>
        <v>0</v>
      </c>
    </row>
    <row r="89" spans="1:9" x14ac:dyDescent="0.2">
      <c r="A89" s="1">
        <v>39776</v>
      </c>
      <c r="B89">
        <v>43</v>
      </c>
      <c r="C89" t="s">
        <v>86</v>
      </c>
      <c r="E89">
        <v>132</v>
      </c>
      <c r="F89">
        <v>0</v>
      </c>
      <c r="H89">
        <v>88</v>
      </c>
      <c r="I89">
        <f>COUNTIF(B:B,"=88")</f>
        <v>0</v>
      </c>
    </row>
    <row r="90" spans="1:9" x14ac:dyDescent="0.2">
      <c r="A90" s="1">
        <v>39776</v>
      </c>
      <c r="B90">
        <v>43</v>
      </c>
      <c r="C90" t="s">
        <v>86</v>
      </c>
      <c r="E90">
        <v>131</v>
      </c>
      <c r="F90">
        <v>0</v>
      </c>
      <c r="H90">
        <v>89</v>
      </c>
      <c r="I90">
        <f>COUNTIF(B:B,"=89")</f>
        <v>0</v>
      </c>
    </row>
    <row r="91" spans="1:9" x14ac:dyDescent="0.2">
      <c r="A91" s="1">
        <v>39776</v>
      </c>
      <c r="B91">
        <v>43</v>
      </c>
      <c r="C91" t="s">
        <v>86</v>
      </c>
      <c r="E91">
        <v>142</v>
      </c>
      <c r="F91">
        <v>0</v>
      </c>
      <c r="H91">
        <v>90</v>
      </c>
      <c r="I91">
        <f>COUNTIF(B:B,"=90")</f>
        <v>0</v>
      </c>
    </row>
    <row r="92" spans="1:9" x14ac:dyDescent="0.2">
      <c r="A92" s="1">
        <v>39776</v>
      </c>
      <c r="B92">
        <v>43</v>
      </c>
      <c r="C92" t="s">
        <v>86</v>
      </c>
      <c r="E92">
        <v>152</v>
      </c>
      <c r="F92">
        <v>0</v>
      </c>
      <c r="H92">
        <v>91</v>
      </c>
      <c r="I92">
        <f>COUNTIF(B:B,"=91")</f>
        <v>0</v>
      </c>
    </row>
    <row r="93" spans="1:9" x14ac:dyDescent="0.2">
      <c r="A93" s="1">
        <v>39776</v>
      </c>
      <c r="B93">
        <v>43</v>
      </c>
      <c r="C93" t="s">
        <v>86</v>
      </c>
      <c r="E93">
        <v>139</v>
      </c>
      <c r="F93">
        <v>0</v>
      </c>
      <c r="H93">
        <v>92</v>
      </c>
      <c r="I93">
        <f>COUNTIF(B:B,"=92")</f>
        <v>0</v>
      </c>
    </row>
    <row r="94" spans="1:9" x14ac:dyDescent="0.2">
      <c r="A94" s="1">
        <v>39776</v>
      </c>
      <c r="B94">
        <v>43</v>
      </c>
      <c r="C94" t="s">
        <v>86</v>
      </c>
      <c r="E94">
        <v>119</v>
      </c>
      <c r="F94">
        <v>0</v>
      </c>
      <c r="H94">
        <v>93</v>
      </c>
      <c r="I94">
        <f>COUNTIF(B:B,"=93")</f>
        <v>0</v>
      </c>
    </row>
    <row r="95" spans="1:9" x14ac:dyDescent="0.2">
      <c r="A95" s="1">
        <v>39776</v>
      </c>
      <c r="B95">
        <v>43</v>
      </c>
      <c r="C95" t="s">
        <v>86</v>
      </c>
      <c r="E95">
        <v>123</v>
      </c>
      <c r="F95">
        <v>0</v>
      </c>
      <c r="H95">
        <v>94</v>
      </c>
      <c r="I95">
        <f>COUNTIF(B:B,"=94")</f>
        <v>0</v>
      </c>
    </row>
    <row r="96" spans="1:9" x14ac:dyDescent="0.2">
      <c r="A96" s="1">
        <v>39776</v>
      </c>
      <c r="B96">
        <v>43</v>
      </c>
      <c r="C96" t="s">
        <v>86</v>
      </c>
      <c r="E96">
        <v>120</v>
      </c>
      <c r="F96">
        <v>0</v>
      </c>
      <c r="H96">
        <v>95</v>
      </c>
      <c r="I96">
        <f>COUNTIF(B:B,"=95")</f>
        <v>0</v>
      </c>
    </row>
    <row r="97" spans="1:9" x14ac:dyDescent="0.2">
      <c r="A97" s="1">
        <v>39776</v>
      </c>
      <c r="B97">
        <v>43</v>
      </c>
      <c r="C97" t="s">
        <v>86</v>
      </c>
      <c r="E97">
        <v>113</v>
      </c>
      <c r="F97">
        <v>0</v>
      </c>
      <c r="H97">
        <v>96</v>
      </c>
      <c r="I97">
        <f>COUNTIF(B:B,"=96")</f>
        <v>0</v>
      </c>
    </row>
    <row r="98" spans="1:9" x14ac:dyDescent="0.2">
      <c r="A98" s="1">
        <v>39776</v>
      </c>
      <c r="B98">
        <v>43</v>
      </c>
      <c r="C98" t="s">
        <v>86</v>
      </c>
      <c r="E98">
        <v>116</v>
      </c>
      <c r="F98">
        <v>0</v>
      </c>
    </row>
    <row r="99" spans="1:9" x14ac:dyDescent="0.2">
      <c r="A99" s="1">
        <v>39776</v>
      </c>
      <c r="B99">
        <v>43</v>
      </c>
      <c r="C99" t="s">
        <v>86</v>
      </c>
      <c r="E99">
        <v>108</v>
      </c>
      <c r="F99">
        <v>0</v>
      </c>
    </row>
    <row r="100" spans="1:9" x14ac:dyDescent="0.2">
      <c r="A100" s="1">
        <v>39776</v>
      </c>
      <c r="B100">
        <v>43</v>
      </c>
      <c r="C100" t="s">
        <v>86</v>
      </c>
      <c r="E100">
        <v>111</v>
      </c>
      <c r="F100">
        <v>0</v>
      </c>
    </row>
    <row r="101" spans="1:9" x14ac:dyDescent="0.2">
      <c r="A101" s="1">
        <v>39776</v>
      </c>
      <c r="B101">
        <v>43</v>
      </c>
      <c r="C101" t="s">
        <v>86</v>
      </c>
      <c r="E101">
        <v>110</v>
      </c>
      <c r="F101">
        <v>0</v>
      </c>
    </row>
    <row r="102" spans="1:9" x14ac:dyDescent="0.2">
      <c r="A102" s="1">
        <v>39776</v>
      </c>
      <c r="B102">
        <v>43</v>
      </c>
      <c r="C102" t="s">
        <v>86</v>
      </c>
      <c r="E102">
        <v>109</v>
      </c>
      <c r="F102">
        <v>0</v>
      </c>
    </row>
    <row r="103" spans="1:9" x14ac:dyDescent="0.2">
      <c r="A103" s="1">
        <v>39776</v>
      </c>
      <c r="B103">
        <v>43</v>
      </c>
      <c r="C103" t="s">
        <v>86</v>
      </c>
      <c r="E103">
        <v>118</v>
      </c>
      <c r="F103">
        <v>0</v>
      </c>
    </row>
    <row r="104" spans="1:9" x14ac:dyDescent="0.2">
      <c r="A104" s="1">
        <v>39776</v>
      </c>
      <c r="B104">
        <v>43</v>
      </c>
      <c r="C104" t="s">
        <v>86</v>
      </c>
      <c r="E104">
        <v>116</v>
      </c>
      <c r="F104">
        <v>0</v>
      </c>
    </row>
    <row r="105" spans="1:9" x14ac:dyDescent="0.2">
      <c r="A105" s="1">
        <v>39776</v>
      </c>
      <c r="B105">
        <v>43</v>
      </c>
      <c r="C105" t="s">
        <v>86</v>
      </c>
      <c r="E105">
        <v>107</v>
      </c>
      <c r="F105">
        <v>0</v>
      </c>
    </row>
    <row r="106" spans="1:9" x14ac:dyDescent="0.2">
      <c r="A106" s="1">
        <v>39776</v>
      </c>
      <c r="B106">
        <v>44</v>
      </c>
      <c r="C106" t="s">
        <v>86</v>
      </c>
      <c r="E106">
        <v>110</v>
      </c>
      <c r="F106">
        <v>0</v>
      </c>
    </row>
    <row r="107" spans="1:9" x14ac:dyDescent="0.2">
      <c r="A107" s="1">
        <v>39776</v>
      </c>
      <c r="B107">
        <v>44</v>
      </c>
      <c r="C107" t="s">
        <v>86</v>
      </c>
      <c r="E107">
        <v>112</v>
      </c>
      <c r="F107">
        <v>0</v>
      </c>
    </row>
    <row r="108" spans="1:9" x14ac:dyDescent="0.2">
      <c r="A108" s="1">
        <v>39776</v>
      </c>
      <c r="B108">
        <v>44</v>
      </c>
      <c r="C108" t="s">
        <v>86</v>
      </c>
      <c r="E108">
        <v>114</v>
      </c>
      <c r="F108">
        <v>0</v>
      </c>
    </row>
    <row r="109" spans="1:9" x14ac:dyDescent="0.2">
      <c r="A109" s="1">
        <v>39776</v>
      </c>
      <c r="B109">
        <v>44</v>
      </c>
      <c r="C109" t="s">
        <v>86</v>
      </c>
      <c r="E109">
        <v>113</v>
      </c>
      <c r="F109">
        <v>0</v>
      </c>
    </row>
    <row r="110" spans="1:9" x14ac:dyDescent="0.2">
      <c r="A110" s="1">
        <v>39776</v>
      </c>
      <c r="B110">
        <v>44</v>
      </c>
      <c r="C110" t="s">
        <v>86</v>
      </c>
      <c r="E110">
        <v>111</v>
      </c>
      <c r="F110">
        <v>0</v>
      </c>
    </row>
    <row r="111" spans="1:9" x14ac:dyDescent="0.2">
      <c r="A111" s="1">
        <v>39776</v>
      </c>
      <c r="B111">
        <v>44</v>
      </c>
      <c r="C111" t="s">
        <v>86</v>
      </c>
      <c r="E111">
        <v>104</v>
      </c>
      <c r="F111">
        <v>0</v>
      </c>
    </row>
    <row r="112" spans="1:9" x14ac:dyDescent="0.2">
      <c r="A112" s="1">
        <v>39776</v>
      </c>
      <c r="B112">
        <v>44</v>
      </c>
      <c r="C112" t="s">
        <v>86</v>
      </c>
      <c r="E112">
        <v>119</v>
      </c>
      <c r="F112">
        <v>0</v>
      </c>
    </row>
    <row r="113" spans="1:6" x14ac:dyDescent="0.2">
      <c r="A113" s="1">
        <v>39776</v>
      </c>
      <c r="B113">
        <v>44</v>
      </c>
      <c r="C113" t="s">
        <v>86</v>
      </c>
      <c r="E113">
        <v>150</v>
      </c>
      <c r="F113">
        <v>22</v>
      </c>
    </row>
    <row r="114" spans="1:6" x14ac:dyDescent="0.2">
      <c r="A114" s="1">
        <v>39776</v>
      </c>
      <c r="B114">
        <v>45</v>
      </c>
      <c r="C114" t="s">
        <v>86</v>
      </c>
      <c r="E114">
        <v>109</v>
      </c>
      <c r="F114">
        <v>0</v>
      </c>
    </row>
    <row r="115" spans="1:6" x14ac:dyDescent="0.2">
      <c r="A115" s="1">
        <v>39776</v>
      </c>
      <c r="B115">
        <v>45</v>
      </c>
      <c r="C115" t="s">
        <v>86</v>
      </c>
      <c r="E115">
        <v>120</v>
      </c>
      <c r="F115">
        <v>0</v>
      </c>
    </row>
    <row r="116" spans="1:6" x14ac:dyDescent="0.2">
      <c r="A116" s="1">
        <v>39776</v>
      </c>
      <c r="B116">
        <v>45</v>
      </c>
      <c r="C116" t="s">
        <v>86</v>
      </c>
      <c r="E116">
        <v>107</v>
      </c>
      <c r="F116">
        <v>0</v>
      </c>
    </row>
    <row r="117" spans="1:6" x14ac:dyDescent="0.2">
      <c r="A117" s="1">
        <v>39776</v>
      </c>
      <c r="B117">
        <v>45</v>
      </c>
      <c r="C117" t="s">
        <v>86</v>
      </c>
      <c r="E117">
        <v>146</v>
      </c>
      <c r="F117">
        <v>0</v>
      </c>
    </row>
    <row r="118" spans="1:6" x14ac:dyDescent="0.2">
      <c r="A118" s="1">
        <v>39776</v>
      </c>
      <c r="B118">
        <v>45</v>
      </c>
      <c r="C118" t="s">
        <v>86</v>
      </c>
      <c r="E118">
        <v>135</v>
      </c>
      <c r="F118">
        <v>0</v>
      </c>
    </row>
    <row r="119" spans="1:6" x14ac:dyDescent="0.2">
      <c r="A119" s="1">
        <v>39776</v>
      </c>
      <c r="B119">
        <v>45</v>
      </c>
      <c r="C119" t="s">
        <v>86</v>
      </c>
      <c r="E119">
        <v>137</v>
      </c>
      <c r="F119">
        <v>0</v>
      </c>
    </row>
    <row r="120" spans="1:6" x14ac:dyDescent="0.2">
      <c r="A120" s="1">
        <v>39783</v>
      </c>
      <c r="B120">
        <v>46</v>
      </c>
      <c r="C120" t="s">
        <v>86</v>
      </c>
      <c r="E120">
        <v>110</v>
      </c>
      <c r="F120">
        <v>0</v>
      </c>
    </row>
    <row r="121" spans="1:6" x14ac:dyDescent="0.2">
      <c r="A121" s="1">
        <v>39783</v>
      </c>
      <c r="B121">
        <v>46</v>
      </c>
      <c r="C121" t="s">
        <v>86</v>
      </c>
      <c r="E121">
        <v>123</v>
      </c>
      <c r="F121">
        <v>0</v>
      </c>
    </row>
    <row r="122" spans="1:6" x14ac:dyDescent="0.2">
      <c r="A122" s="1">
        <v>39783</v>
      </c>
      <c r="B122">
        <v>46</v>
      </c>
      <c r="C122" t="s">
        <v>86</v>
      </c>
      <c r="E122">
        <v>132</v>
      </c>
      <c r="F122">
        <v>0</v>
      </c>
    </row>
    <row r="123" spans="1:6" x14ac:dyDescent="0.2">
      <c r="A123" s="1">
        <v>39783</v>
      </c>
      <c r="B123">
        <v>49</v>
      </c>
      <c r="C123" t="s">
        <v>86</v>
      </c>
      <c r="E123">
        <v>139</v>
      </c>
      <c r="F123">
        <v>0</v>
      </c>
    </row>
    <row r="124" spans="1:6" x14ac:dyDescent="0.2">
      <c r="A124" s="1">
        <v>39783</v>
      </c>
      <c r="B124">
        <v>49</v>
      </c>
      <c r="C124" t="s">
        <v>86</v>
      </c>
      <c r="E124">
        <v>131</v>
      </c>
      <c r="F124">
        <v>0</v>
      </c>
    </row>
    <row r="125" spans="1:6" x14ac:dyDescent="0.2">
      <c r="A125" s="1">
        <v>39783</v>
      </c>
      <c r="B125">
        <v>49</v>
      </c>
      <c r="C125" t="s">
        <v>86</v>
      </c>
      <c r="E125">
        <v>135</v>
      </c>
      <c r="F125">
        <v>0</v>
      </c>
    </row>
    <row r="126" spans="1:6" x14ac:dyDescent="0.2">
      <c r="A126" s="1">
        <v>39783</v>
      </c>
      <c r="B126">
        <v>49</v>
      </c>
      <c r="C126" t="s">
        <v>86</v>
      </c>
      <c r="E126">
        <v>141</v>
      </c>
      <c r="F126">
        <v>0</v>
      </c>
    </row>
    <row r="127" spans="1:6" x14ac:dyDescent="0.2">
      <c r="A127" s="1">
        <v>39783</v>
      </c>
      <c r="B127">
        <v>49</v>
      </c>
      <c r="C127" t="s">
        <v>86</v>
      </c>
      <c r="E127">
        <v>136</v>
      </c>
      <c r="F127">
        <v>0</v>
      </c>
    </row>
    <row r="128" spans="1:6" x14ac:dyDescent="0.2">
      <c r="A128" s="1">
        <v>39783</v>
      </c>
      <c r="B128">
        <v>49</v>
      </c>
      <c r="C128" t="s">
        <v>86</v>
      </c>
      <c r="E128">
        <v>153</v>
      </c>
      <c r="F128">
        <v>0</v>
      </c>
    </row>
    <row r="129" spans="1:6" x14ac:dyDescent="0.2">
      <c r="A129" s="1">
        <v>39783</v>
      </c>
      <c r="B129">
        <v>49</v>
      </c>
      <c r="C129" t="s">
        <v>86</v>
      </c>
      <c r="E129">
        <v>132</v>
      </c>
      <c r="F129">
        <v>0</v>
      </c>
    </row>
    <row r="130" spans="1:6" x14ac:dyDescent="0.2">
      <c r="A130" s="1">
        <v>39783</v>
      </c>
      <c r="B130">
        <v>50</v>
      </c>
      <c r="C130" t="s">
        <v>86</v>
      </c>
      <c r="E130">
        <v>112</v>
      </c>
      <c r="F130">
        <v>0</v>
      </c>
    </row>
    <row r="131" spans="1:6" x14ac:dyDescent="0.2">
      <c r="A131" s="1">
        <v>39783</v>
      </c>
      <c r="B131">
        <v>50</v>
      </c>
      <c r="C131" t="s">
        <v>86</v>
      </c>
      <c r="E131">
        <v>111</v>
      </c>
      <c r="F131">
        <v>0</v>
      </c>
    </row>
    <row r="132" spans="1:6" x14ac:dyDescent="0.2">
      <c r="A132" s="1">
        <v>39783</v>
      </c>
      <c r="B132">
        <v>50</v>
      </c>
      <c r="C132" t="s">
        <v>86</v>
      </c>
      <c r="E132">
        <v>112</v>
      </c>
      <c r="F132">
        <v>0</v>
      </c>
    </row>
    <row r="133" spans="1:6" x14ac:dyDescent="0.2">
      <c r="A133" s="1">
        <v>39783</v>
      </c>
      <c r="B133">
        <v>50</v>
      </c>
      <c r="C133" t="s">
        <v>86</v>
      </c>
      <c r="E133">
        <v>106</v>
      </c>
      <c r="F133">
        <v>0</v>
      </c>
    </row>
    <row r="134" spans="1:6" x14ac:dyDescent="0.2">
      <c r="A134" s="1">
        <v>39783</v>
      </c>
      <c r="B134">
        <v>50</v>
      </c>
      <c r="C134" t="s">
        <v>86</v>
      </c>
      <c r="E134">
        <v>102</v>
      </c>
      <c r="F134">
        <v>0</v>
      </c>
    </row>
    <row r="135" spans="1:6" x14ac:dyDescent="0.2">
      <c r="A135" s="1">
        <v>39783</v>
      </c>
      <c r="B135">
        <v>50</v>
      </c>
      <c r="C135" t="s">
        <v>86</v>
      </c>
      <c r="E135">
        <v>126</v>
      </c>
      <c r="F135">
        <v>0</v>
      </c>
    </row>
    <row r="136" spans="1:6" x14ac:dyDescent="0.2">
      <c r="A136" s="1">
        <v>39783</v>
      </c>
      <c r="B136">
        <v>50</v>
      </c>
      <c r="C136" t="s">
        <v>86</v>
      </c>
      <c r="E136">
        <v>108</v>
      </c>
      <c r="F136">
        <v>0</v>
      </c>
    </row>
    <row r="137" spans="1:6" x14ac:dyDescent="0.2">
      <c r="A137" s="1">
        <v>39783</v>
      </c>
      <c r="B137">
        <v>50</v>
      </c>
      <c r="C137" t="s">
        <v>86</v>
      </c>
      <c r="E137">
        <v>100</v>
      </c>
      <c r="F137">
        <v>0</v>
      </c>
    </row>
    <row r="138" spans="1:6" x14ac:dyDescent="0.2">
      <c r="A138" s="1">
        <v>39783</v>
      </c>
      <c r="B138">
        <v>50</v>
      </c>
      <c r="C138" t="s">
        <v>86</v>
      </c>
      <c r="E138">
        <v>110</v>
      </c>
      <c r="F138">
        <v>0</v>
      </c>
    </row>
    <row r="139" spans="1:6" x14ac:dyDescent="0.2">
      <c r="A139" s="1">
        <v>39783</v>
      </c>
      <c r="B139">
        <v>50</v>
      </c>
      <c r="C139" t="s">
        <v>86</v>
      </c>
      <c r="E139">
        <v>108</v>
      </c>
      <c r="F139">
        <v>0</v>
      </c>
    </row>
    <row r="140" spans="1:6" x14ac:dyDescent="0.2">
      <c r="A140" s="1">
        <v>39783</v>
      </c>
      <c r="B140">
        <v>50</v>
      </c>
      <c r="C140" t="s">
        <v>86</v>
      </c>
      <c r="E140">
        <v>106</v>
      </c>
      <c r="F140">
        <v>0</v>
      </c>
    </row>
    <row r="141" spans="1:6" x14ac:dyDescent="0.2">
      <c r="A141" s="1">
        <v>39783</v>
      </c>
      <c r="B141">
        <v>50</v>
      </c>
      <c r="C141" t="s">
        <v>86</v>
      </c>
      <c r="E141">
        <v>152</v>
      </c>
      <c r="F141">
        <v>0</v>
      </c>
    </row>
    <row r="142" spans="1:6" x14ac:dyDescent="0.2">
      <c r="A142" s="1">
        <v>39783</v>
      </c>
      <c r="B142">
        <v>50</v>
      </c>
      <c r="C142" t="s">
        <v>86</v>
      </c>
      <c r="E142">
        <v>132</v>
      </c>
      <c r="F142">
        <v>0</v>
      </c>
    </row>
    <row r="143" spans="1:6" x14ac:dyDescent="0.2">
      <c r="A143" s="1">
        <v>39783</v>
      </c>
      <c r="B143">
        <v>50</v>
      </c>
      <c r="C143" t="s">
        <v>86</v>
      </c>
      <c r="E143">
        <v>136</v>
      </c>
      <c r="F143">
        <v>0</v>
      </c>
    </row>
    <row r="144" spans="1:6" x14ac:dyDescent="0.2">
      <c r="A144" s="1">
        <v>39783</v>
      </c>
      <c r="B144">
        <v>50</v>
      </c>
      <c r="C144" t="s">
        <v>86</v>
      </c>
      <c r="E144">
        <v>132</v>
      </c>
      <c r="F144">
        <v>0</v>
      </c>
    </row>
    <row r="145" spans="1:6" x14ac:dyDescent="0.2">
      <c r="A145" s="1">
        <v>39783</v>
      </c>
      <c r="B145">
        <v>50</v>
      </c>
      <c r="C145" t="s">
        <v>86</v>
      </c>
      <c r="E145">
        <v>131</v>
      </c>
      <c r="F145">
        <v>0</v>
      </c>
    </row>
    <row r="146" spans="1:6" x14ac:dyDescent="0.2">
      <c r="A146" s="1">
        <v>39783</v>
      </c>
      <c r="B146">
        <v>50</v>
      </c>
      <c r="C146" t="s">
        <v>86</v>
      </c>
      <c r="E146">
        <v>139</v>
      </c>
      <c r="F146">
        <v>0</v>
      </c>
    </row>
    <row r="147" spans="1:6" x14ac:dyDescent="0.2">
      <c r="A147" s="1">
        <v>39783</v>
      </c>
      <c r="B147">
        <v>50</v>
      </c>
      <c r="C147" t="s">
        <v>86</v>
      </c>
      <c r="E147">
        <v>140</v>
      </c>
      <c r="F147">
        <v>0</v>
      </c>
    </row>
    <row r="148" spans="1:6" x14ac:dyDescent="0.2">
      <c r="A148" s="1">
        <v>39783</v>
      </c>
      <c r="B148">
        <v>50</v>
      </c>
      <c r="C148" t="s">
        <v>86</v>
      </c>
      <c r="E148">
        <v>138</v>
      </c>
      <c r="F148">
        <v>0</v>
      </c>
    </row>
    <row r="149" spans="1:6" x14ac:dyDescent="0.2">
      <c r="A149" s="1">
        <v>39785</v>
      </c>
      <c r="B149">
        <v>51</v>
      </c>
      <c r="C149" t="s">
        <v>86</v>
      </c>
      <c r="E149">
        <v>140</v>
      </c>
      <c r="F149">
        <v>0</v>
      </c>
    </row>
    <row r="150" spans="1:6" x14ac:dyDescent="0.2">
      <c r="A150" s="1">
        <v>39785</v>
      </c>
      <c r="B150">
        <v>52</v>
      </c>
      <c r="C150" t="s">
        <v>86</v>
      </c>
      <c r="E150">
        <v>99</v>
      </c>
      <c r="F150">
        <v>0</v>
      </c>
    </row>
    <row r="151" spans="1:6" x14ac:dyDescent="0.2">
      <c r="A151" s="1">
        <v>39785</v>
      </c>
      <c r="B151">
        <v>52</v>
      </c>
      <c r="C151" t="s">
        <v>86</v>
      </c>
      <c r="E151">
        <v>102</v>
      </c>
      <c r="F151">
        <v>0</v>
      </c>
    </row>
    <row r="152" spans="1:6" x14ac:dyDescent="0.2">
      <c r="A152" s="1">
        <v>39785</v>
      </c>
      <c r="B152">
        <v>52</v>
      </c>
      <c r="C152" t="s">
        <v>86</v>
      </c>
      <c r="E152">
        <v>110</v>
      </c>
      <c r="F152">
        <v>0</v>
      </c>
    </row>
    <row r="153" spans="1:6" x14ac:dyDescent="0.2">
      <c r="A153" s="1">
        <v>39785</v>
      </c>
      <c r="B153">
        <v>52</v>
      </c>
      <c r="C153" t="s">
        <v>86</v>
      </c>
      <c r="E153">
        <v>104</v>
      </c>
      <c r="F153">
        <v>0</v>
      </c>
    </row>
    <row r="154" spans="1:6" x14ac:dyDescent="0.2">
      <c r="A154" s="1">
        <v>39785</v>
      </c>
      <c r="B154">
        <v>52</v>
      </c>
      <c r="C154" t="s">
        <v>86</v>
      </c>
      <c r="E154">
        <v>111</v>
      </c>
      <c r="F154">
        <v>0</v>
      </c>
    </row>
    <row r="155" spans="1:6" x14ac:dyDescent="0.2">
      <c r="A155" s="1">
        <v>39785</v>
      </c>
      <c r="B155">
        <v>52</v>
      </c>
      <c r="C155" t="s">
        <v>86</v>
      </c>
      <c r="E155">
        <v>121</v>
      </c>
      <c r="F155">
        <v>0</v>
      </c>
    </row>
    <row r="156" spans="1:6" x14ac:dyDescent="0.2">
      <c r="A156" s="1">
        <v>39785</v>
      </c>
      <c r="B156">
        <v>52</v>
      </c>
      <c r="C156" t="s">
        <v>86</v>
      </c>
      <c r="E156">
        <v>133</v>
      </c>
      <c r="F156">
        <v>0</v>
      </c>
    </row>
    <row r="157" spans="1:6" x14ac:dyDescent="0.2">
      <c r="A157" s="1">
        <v>39785</v>
      </c>
      <c r="B157">
        <v>52</v>
      </c>
      <c r="C157" t="s">
        <v>86</v>
      </c>
      <c r="E157">
        <v>134</v>
      </c>
      <c r="F157">
        <v>0</v>
      </c>
    </row>
    <row r="158" spans="1:6" x14ac:dyDescent="0.2">
      <c r="A158" s="1">
        <v>39785</v>
      </c>
      <c r="B158">
        <v>53</v>
      </c>
      <c r="C158" t="s">
        <v>86</v>
      </c>
      <c r="E158">
        <v>138</v>
      </c>
      <c r="F158">
        <v>0</v>
      </c>
    </row>
    <row r="159" spans="1:6" x14ac:dyDescent="0.2">
      <c r="A159" s="1">
        <v>39785</v>
      </c>
      <c r="B159">
        <v>53</v>
      </c>
      <c r="C159" t="s">
        <v>86</v>
      </c>
      <c r="E159">
        <v>99</v>
      </c>
      <c r="F159">
        <v>0</v>
      </c>
    </row>
    <row r="160" spans="1:6" x14ac:dyDescent="0.2">
      <c r="A160" s="1">
        <v>39785</v>
      </c>
      <c r="B160">
        <v>53</v>
      </c>
      <c r="C160" t="s">
        <v>86</v>
      </c>
      <c r="E160">
        <v>103</v>
      </c>
      <c r="F160">
        <v>0</v>
      </c>
    </row>
    <row r="161" spans="1:6" x14ac:dyDescent="0.2">
      <c r="A161" s="1">
        <v>39785</v>
      </c>
      <c r="B161">
        <v>53</v>
      </c>
      <c r="C161" t="s">
        <v>86</v>
      </c>
      <c r="E161">
        <v>111</v>
      </c>
      <c r="F161">
        <v>0</v>
      </c>
    </row>
    <row r="162" spans="1:6" x14ac:dyDescent="0.2">
      <c r="A162" s="1">
        <v>39785</v>
      </c>
      <c r="B162">
        <v>53</v>
      </c>
      <c r="C162" t="s">
        <v>86</v>
      </c>
      <c r="E162">
        <v>113</v>
      </c>
      <c r="F162">
        <v>0</v>
      </c>
    </row>
    <row r="163" spans="1:6" x14ac:dyDescent="0.2">
      <c r="A163" s="1">
        <v>39785</v>
      </c>
      <c r="B163">
        <v>53</v>
      </c>
      <c r="C163" t="s">
        <v>86</v>
      </c>
      <c r="E163">
        <v>102</v>
      </c>
      <c r="F163">
        <v>0</v>
      </c>
    </row>
    <row r="164" spans="1:6" x14ac:dyDescent="0.2">
      <c r="A164" s="1">
        <v>39785</v>
      </c>
      <c r="B164">
        <v>54</v>
      </c>
      <c r="C164" t="s">
        <v>86</v>
      </c>
      <c r="E164">
        <v>146</v>
      </c>
      <c r="F164">
        <v>0</v>
      </c>
    </row>
    <row r="165" spans="1:6" x14ac:dyDescent="0.2">
      <c r="A165" s="1">
        <v>39785</v>
      </c>
      <c r="B165">
        <v>54</v>
      </c>
      <c r="C165" t="s">
        <v>86</v>
      </c>
      <c r="E165">
        <v>148</v>
      </c>
      <c r="F165">
        <v>0</v>
      </c>
    </row>
    <row r="166" spans="1:6" x14ac:dyDescent="0.2">
      <c r="A166" s="1">
        <v>39785</v>
      </c>
      <c r="B166">
        <v>54</v>
      </c>
      <c r="C166" t="s">
        <v>86</v>
      </c>
      <c r="E166">
        <v>127</v>
      </c>
      <c r="F166">
        <v>0</v>
      </c>
    </row>
    <row r="167" spans="1:6" x14ac:dyDescent="0.2">
      <c r="A167" s="1">
        <v>39785</v>
      </c>
      <c r="B167">
        <v>54</v>
      </c>
      <c r="C167" t="s">
        <v>86</v>
      </c>
      <c r="E167">
        <v>133</v>
      </c>
      <c r="F167">
        <v>0</v>
      </c>
    </row>
    <row r="168" spans="1:6" x14ac:dyDescent="0.2">
      <c r="A168" s="1">
        <v>39785</v>
      </c>
      <c r="B168">
        <v>54</v>
      </c>
      <c r="C168" t="s">
        <v>86</v>
      </c>
      <c r="E168">
        <v>140</v>
      </c>
      <c r="F168">
        <v>0</v>
      </c>
    </row>
    <row r="169" spans="1:6" x14ac:dyDescent="0.2">
      <c r="A169" s="1">
        <v>39785</v>
      </c>
      <c r="B169">
        <v>54</v>
      </c>
      <c r="C169" t="s">
        <v>86</v>
      </c>
      <c r="E169">
        <v>139</v>
      </c>
      <c r="F169">
        <v>0</v>
      </c>
    </row>
    <row r="170" spans="1:6" x14ac:dyDescent="0.2">
      <c r="A170" s="1">
        <v>39785</v>
      </c>
      <c r="B170">
        <v>55</v>
      </c>
      <c r="C170" t="s">
        <v>86</v>
      </c>
      <c r="E170">
        <v>126</v>
      </c>
      <c r="F170">
        <v>0</v>
      </c>
    </row>
    <row r="171" spans="1:6" x14ac:dyDescent="0.2">
      <c r="A171" s="1">
        <v>39785</v>
      </c>
      <c r="B171">
        <v>55</v>
      </c>
      <c r="C171" t="s">
        <v>86</v>
      </c>
      <c r="E171">
        <v>128</v>
      </c>
      <c r="F171">
        <v>0</v>
      </c>
    </row>
    <row r="172" spans="1:6" x14ac:dyDescent="0.2">
      <c r="A172" s="1">
        <v>39785</v>
      </c>
      <c r="B172">
        <v>55</v>
      </c>
      <c r="C172" t="s">
        <v>86</v>
      </c>
      <c r="E172">
        <v>133</v>
      </c>
      <c r="F172">
        <v>0</v>
      </c>
    </row>
    <row r="173" spans="1:6" x14ac:dyDescent="0.2">
      <c r="A173" s="1">
        <v>39785</v>
      </c>
      <c r="B173">
        <v>55</v>
      </c>
      <c r="C173" t="s">
        <v>86</v>
      </c>
      <c r="E173">
        <v>142</v>
      </c>
      <c r="F173">
        <v>0</v>
      </c>
    </row>
    <row r="174" spans="1:6" x14ac:dyDescent="0.2">
      <c r="A174" s="1">
        <v>39785</v>
      </c>
      <c r="B174">
        <v>55</v>
      </c>
      <c r="C174" t="s">
        <v>86</v>
      </c>
      <c r="E174">
        <v>149</v>
      </c>
      <c r="F174">
        <v>0</v>
      </c>
    </row>
    <row r="175" spans="1:6" x14ac:dyDescent="0.2">
      <c r="A175" s="1">
        <v>39785</v>
      </c>
      <c r="B175">
        <v>55</v>
      </c>
      <c r="C175" t="s">
        <v>86</v>
      </c>
      <c r="E175">
        <v>130</v>
      </c>
      <c r="F175">
        <v>0</v>
      </c>
    </row>
    <row r="176" spans="1:6" x14ac:dyDescent="0.2">
      <c r="A176" s="1">
        <v>39785</v>
      </c>
      <c r="B176">
        <v>55</v>
      </c>
      <c r="C176" t="s">
        <v>86</v>
      </c>
      <c r="E176">
        <v>150</v>
      </c>
      <c r="F176">
        <v>0</v>
      </c>
    </row>
    <row r="177" spans="1:6" x14ac:dyDescent="0.2">
      <c r="A177" s="1">
        <v>39785</v>
      </c>
      <c r="B177">
        <v>55</v>
      </c>
      <c r="C177" t="s">
        <v>86</v>
      </c>
      <c r="E177">
        <v>138</v>
      </c>
      <c r="F177">
        <v>0</v>
      </c>
    </row>
    <row r="178" spans="1:6" x14ac:dyDescent="0.2">
      <c r="A178" s="1">
        <v>39785</v>
      </c>
      <c r="B178">
        <v>55</v>
      </c>
      <c r="C178" t="s">
        <v>86</v>
      </c>
      <c r="E178">
        <v>131</v>
      </c>
      <c r="F178">
        <v>0</v>
      </c>
    </row>
    <row r="179" spans="1:6" x14ac:dyDescent="0.2">
      <c r="A179" s="1">
        <v>39785</v>
      </c>
      <c r="B179">
        <v>55</v>
      </c>
      <c r="C179" t="s">
        <v>86</v>
      </c>
      <c r="E179">
        <v>135</v>
      </c>
      <c r="F179">
        <v>0</v>
      </c>
    </row>
    <row r="180" spans="1:6" x14ac:dyDescent="0.2">
      <c r="A180" s="1">
        <v>39785</v>
      </c>
      <c r="B180">
        <v>55</v>
      </c>
      <c r="C180" t="s">
        <v>86</v>
      </c>
      <c r="E180">
        <v>132</v>
      </c>
      <c r="F180">
        <v>0</v>
      </c>
    </row>
    <row r="181" spans="1:6" x14ac:dyDescent="0.2">
      <c r="A181" s="1">
        <v>39785</v>
      </c>
      <c r="B181">
        <v>55</v>
      </c>
      <c r="C181" t="s">
        <v>86</v>
      </c>
      <c r="E181">
        <v>128</v>
      </c>
      <c r="F181">
        <v>0</v>
      </c>
    </row>
    <row r="182" spans="1:6" x14ac:dyDescent="0.2">
      <c r="A182" s="1">
        <v>39785</v>
      </c>
      <c r="B182">
        <v>55</v>
      </c>
      <c r="C182" t="s">
        <v>86</v>
      </c>
      <c r="E182">
        <v>132</v>
      </c>
      <c r="F182">
        <v>0</v>
      </c>
    </row>
    <row r="183" spans="1:6" x14ac:dyDescent="0.2">
      <c r="A183" s="1">
        <v>39785</v>
      </c>
      <c r="B183">
        <v>55</v>
      </c>
      <c r="C183" t="s">
        <v>86</v>
      </c>
      <c r="E183">
        <v>102</v>
      </c>
      <c r="F183">
        <v>0</v>
      </c>
    </row>
    <row r="184" spans="1:6" x14ac:dyDescent="0.2">
      <c r="A184" s="1">
        <v>39785</v>
      </c>
      <c r="B184">
        <v>55</v>
      </c>
      <c r="C184" t="s">
        <v>86</v>
      </c>
      <c r="E184">
        <v>140</v>
      </c>
      <c r="F184">
        <v>0</v>
      </c>
    </row>
    <row r="185" spans="1:6" x14ac:dyDescent="0.2">
      <c r="A185" s="1">
        <v>39785</v>
      </c>
      <c r="B185">
        <v>55</v>
      </c>
      <c r="C185" t="s">
        <v>86</v>
      </c>
      <c r="E185">
        <v>148</v>
      </c>
      <c r="F185">
        <v>0</v>
      </c>
    </row>
    <row r="186" spans="1:6" x14ac:dyDescent="0.2">
      <c r="A186" s="1">
        <v>39785</v>
      </c>
      <c r="B186">
        <v>55</v>
      </c>
      <c r="C186" t="s">
        <v>86</v>
      </c>
      <c r="E186">
        <v>98</v>
      </c>
      <c r="F186">
        <v>0</v>
      </c>
    </row>
    <row r="187" spans="1:6" x14ac:dyDescent="0.2">
      <c r="A187" s="1">
        <v>39758</v>
      </c>
      <c r="B187">
        <v>56</v>
      </c>
      <c r="C187" t="s">
        <v>86</v>
      </c>
      <c r="E187">
        <v>139</v>
      </c>
      <c r="F187">
        <v>16</v>
      </c>
    </row>
    <row r="188" spans="1:6" x14ac:dyDescent="0.2">
      <c r="A188" s="1">
        <v>39758</v>
      </c>
      <c r="B188">
        <v>56</v>
      </c>
      <c r="C188" t="s">
        <v>86</v>
      </c>
      <c r="E188">
        <v>140</v>
      </c>
      <c r="F188">
        <v>16</v>
      </c>
    </row>
    <row r="189" spans="1:6" x14ac:dyDescent="0.2">
      <c r="A189" s="1">
        <v>39758</v>
      </c>
      <c r="B189">
        <v>56</v>
      </c>
      <c r="C189" t="s">
        <v>86</v>
      </c>
      <c r="E189">
        <v>131</v>
      </c>
      <c r="F189">
        <v>15</v>
      </c>
    </row>
    <row r="190" spans="1:6" x14ac:dyDescent="0.2">
      <c r="A190" s="1">
        <v>39758</v>
      </c>
      <c r="B190">
        <v>56</v>
      </c>
      <c r="C190" t="s">
        <v>86</v>
      </c>
      <c r="E190">
        <v>139</v>
      </c>
      <c r="F190">
        <v>19</v>
      </c>
    </row>
    <row r="191" spans="1:6" x14ac:dyDescent="0.2">
      <c r="A191" s="1">
        <v>39758</v>
      </c>
      <c r="B191">
        <v>56</v>
      </c>
      <c r="C191" t="s">
        <v>86</v>
      </c>
      <c r="E191">
        <v>134</v>
      </c>
      <c r="F191">
        <v>17</v>
      </c>
    </row>
    <row r="192" spans="1:6" x14ac:dyDescent="0.2">
      <c r="A192" s="1">
        <v>39758</v>
      </c>
      <c r="B192">
        <v>56</v>
      </c>
      <c r="C192" t="s">
        <v>86</v>
      </c>
      <c r="E192">
        <v>136</v>
      </c>
      <c r="F192">
        <v>17</v>
      </c>
    </row>
    <row r="193" spans="1:6" x14ac:dyDescent="0.2">
      <c r="A193" s="1">
        <v>39758</v>
      </c>
      <c r="B193">
        <v>56</v>
      </c>
      <c r="C193" t="s">
        <v>86</v>
      </c>
      <c r="E193">
        <v>145</v>
      </c>
      <c r="F193">
        <v>23</v>
      </c>
    </row>
    <row r="194" spans="1:6" x14ac:dyDescent="0.2">
      <c r="A194" s="1">
        <v>39758</v>
      </c>
      <c r="B194">
        <v>56</v>
      </c>
      <c r="C194" t="s">
        <v>86</v>
      </c>
      <c r="E194">
        <v>140</v>
      </c>
      <c r="F194">
        <v>20</v>
      </c>
    </row>
    <row r="195" spans="1:6" x14ac:dyDescent="0.2">
      <c r="A195" s="1">
        <v>39758</v>
      </c>
      <c r="B195">
        <v>56</v>
      </c>
      <c r="C195" t="s">
        <v>86</v>
      </c>
      <c r="E195">
        <v>141</v>
      </c>
      <c r="F195">
        <v>18</v>
      </c>
    </row>
    <row r="196" spans="1:6" x14ac:dyDescent="0.2">
      <c r="A196" s="1">
        <v>39758</v>
      </c>
      <c r="B196">
        <v>56</v>
      </c>
      <c r="C196" t="s">
        <v>86</v>
      </c>
      <c r="E196">
        <v>132</v>
      </c>
      <c r="F196">
        <v>17</v>
      </c>
    </row>
    <row r="197" spans="1:6" x14ac:dyDescent="0.2">
      <c r="A197" s="1">
        <v>39758</v>
      </c>
      <c r="B197">
        <v>56</v>
      </c>
      <c r="C197" t="s">
        <v>86</v>
      </c>
      <c r="E197">
        <v>137</v>
      </c>
      <c r="F197">
        <v>19</v>
      </c>
    </row>
    <row r="198" spans="1:6" x14ac:dyDescent="0.2">
      <c r="A198" s="1">
        <v>39758</v>
      </c>
      <c r="B198">
        <v>56</v>
      </c>
      <c r="C198" t="s">
        <v>86</v>
      </c>
      <c r="E198">
        <v>129</v>
      </c>
      <c r="F198">
        <v>15</v>
      </c>
    </row>
    <row r="199" spans="1:6" x14ac:dyDescent="0.2">
      <c r="A199" s="1">
        <v>39758</v>
      </c>
      <c r="B199">
        <v>56</v>
      </c>
      <c r="C199" t="s">
        <v>86</v>
      </c>
      <c r="E199">
        <v>130</v>
      </c>
      <c r="F199">
        <v>15</v>
      </c>
    </row>
    <row r="200" spans="1:6" x14ac:dyDescent="0.2">
      <c r="A200" s="1">
        <v>39758</v>
      </c>
      <c r="B200">
        <v>56</v>
      </c>
      <c r="C200" t="s">
        <v>86</v>
      </c>
      <c r="E200">
        <v>133</v>
      </c>
      <c r="F200">
        <v>15</v>
      </c>
    </row>
    <row r="201" spans="1:6" x14ac:dyDescent="0.2">
      <c r="A201" s="1">
        <v>39758</v>
      </c>
      <c r="B201">
        <v>56</v>
      </c>
      <c r="C201" t="s">
        <v>86</v>
      </c>
      <c r="E201">
        <v>136</v>
      </c>
      <c r="F201">
        <v>15</v>
      </c>
    </row>
    <row r="202" spans="1:6" x14ac:dyDescent="0.2">
      <c r="A202" s="1">
        <v>39758</v>
      </c>
      <c r="B202">
        <v>56</v>
      </c>
      <c r="C202" t="s">
        <v>86</v>
      </c>
      <c r="E202">
        <v>125</v>
      </c>
      <c r="F202">
        <v>10</v>
      </c>
    </row>
    <row r="203" spans="1:6" x14ac:dyDescent="0.2">
      <c r="A203" s="1">
        <v>39758</v>
      </c>
      <c r="B203">
        <v>56</v>
      </c>
      <c r="C203" t="s">
        <v>86</v>
      </c>
      <c r="E203">
        <v>150</v>
      </c>
      <c r="F203">
        <v>21</v>
      </c>
    </row>
    <row r="204" spans="1:6" x14ac:dyDescent="0.2">
      <c r="A204" s="1">
        <v>39758</v>
      </c>
      <c r="B204">
        <v>56</v>
      </c>
      <c r="C204" t="s">
        <v>86</v>
      </c>
      <c r="E204">
        <v>138</v>
      </c>
      <c r="F204">
        <v>18</v>
      </c>
    </row>
    <row r="205" spans="1:6" x14ac:dyDescent="0.2">
      <c r="A205" s="1">
        <v>39758</v>
      </c>
      <c r="B205">
        <v>56</v>
      </c>
      <c r="C205" t="s">
        <v>86</v>
      </c>
      <c r="E205">
        <v>125</v>
      </c>
      <c r="F205">
        <v>15</v>
      </c>
    </row>
    <row r="206" spans="1:6" x14ac:dyDescent="0.2">
      <c r="A206" s="1">
        <v>39758</v>
      </c>
      <c r="B206">
        <v>56</v>
      </c>
      <c r="C206" t="s">
        <v>86</v>
      </c>
      <c r="E206">
        <v>183</v>
      </c>
      <c r="F206">
        <v>46</v>
      </c>
    </row>
    <row r="207" spans="1:6" x14ac:dyDescent="0.2">
      <c r="A207" s="1">
        <v>39758</v>
      </c>
      <c r="B207">
        <v>56</v>
      </c>
      <c r="C207" t="s">
        <v>86</v>
      </c>
      <c r="E207">
        <v>190</v>
      </c>
      <c r="F207">
        <v>45</v>
      </c>
    </row>
    <row r="208" spans="1:6" x14ac:dyDescent="0.2">
      <c r="A208" s="1">
        <v>39758</v>
      </c>
      <c r="B208">
        <v>56</v>
      </c>
      <c r="C208" t="s">
        <v>86</v>
      </c>
      <c r="E208">
        <v>102</v>
      </c>
      <c r="F208">
        <v>7</v>
      </c>
    </row>
    <row r="209" spans="1:6" x14ac:dyDescent="0.2">
      <c r="A209" s="1">
        <v>39758</v>
      </c>
      <c r="B209">
        <v>56</v>
      </c>
      <c r="C209" t="s">
        <v>86</v>
      </c>
      <c r="E209">
        <v>100</v>
      </c>
      <c r="F209">
        <v>7</v>
      </c>
    </row>
    <row r="210" spans="1:6" x14ac:dyDescent="0.2">
      <c r="A210" s="1">
        <v>39758</v>
      </c>
      <c r="B210">
        <v>56</v>
      </c>
      <c r="C210" t="s">
        <v>86</v>
      </c>
      <c r="E210">
        <v>98</v>
      </c>
      <c r="F210">
        <v>5</v>
      </c>
    </row>
    <row r="211" spans="1:6" x14ac:dyDescent="0.2">
      <c r="A211" s="1">
        <v>39758</v>
      </c>
      <c r="B211">
        <v>56</v>
      </c>
      <c r="C211" t="s">
        <v>86</v>
      </c>
      <c r="E211">
        <v>110</v>
      </c>
      <c r="F211">
        <v>7</v>
      </c>
    </row>
    <row r="212" spans="1:6" x14ac:dyDescent="0.2">
      <c r="A212" s="1">
        <v>39758</v>
      </c>
      <c r="B212">
        <v>56</v>
      </c>
      <c r="C212" t="s">
        <v>86</v>
      </c>
      <c r="E212">
        <v>109</v>
      </c>
      <c r="F212">
        <v>7</v>
      </c>
    </row>
    <row r="213" spans="1:6" x14ac:dyDescent="0.2">
      <c r="A213" s="1">
        <v>39758</v>
      </c>
      <c r="B213">
        <v>56</v>
      </c>
      <c r="C213" t="s">
        <v>86</v>
      </c>
      <c r="E213">
        <v>102</v>
      </c>
      <c r="F213">
        <v>6</v>
      </c>
    </row>
    <row r="214" spans="1:6" x14ac:dyDescent="0.2">
      <c r="A214" s="1">
        <v>39758</v>
      </c>
      <c r="B214">
        <v>56</v>
      </c>
      <c r="C214" t="s">
        <v>86</v>
      </c>
      <c r="E214">
        <v>109</v>
      </c>
      <c r="F214">
        <v>7</v>
      </c>
    </row>
    <row r="215" spans="1:6" x14ac:dyDescent="0.2">
      <c r="A215" s="1">
        <v>39758</v>
      </c>
      <c r="B215">
        <v>57</v>
      </c>
      <c r="C215" t="s">
        <v>86</v>
      </c>
      <c r="E215">
        <v>137</v>
      </c>
      <c r="F215">
        <v>18</v>
      </c>
    </row>
    <row r="216" spans="1:6" x14ac:dyDescent="0.2">
      <c r="A216" s="1">
        <v>39758</v>
      </c>
      <c r="B216">
        <v>57</v>
      </c>
      <c r="C216" t="s">
        <v>86</v>
      </c>
      <c r="E216">
        <v>136</v>
      </c>
      <c r="F216">
        <v>17</v>
      </c>
    </row>
    <row r="217" spans="1:6" x14ac:dyDescent="0.2">
      <c r="A217" s="1">
        <v>39758</v>
      </c>
      <c r="B217">
        <v>57</v>
      </c>
      <c r="C217" t="s">
        <v>86</v>
      </c>
      <c r="E217">
        <v>133</v>
      </c>
      <c r="F217">
        <v>14</v>
      </c>
    </row>
    <row r="218" spans="1:6" x14ac:dyDescent="0.2">
      <c r="A218" s="1">
        <v>39758</v>
      </c>
      <c r="B218">
        <v>57</v>
      </c>
      <c r="C218" t="s">
        <v>86</v>
      </c>
      <c r="E218">
        <v>139</v>
      </c>
      <c r="F218">
        <v>17</v>
      </c>
    </row>
    <row r="219" spans="1:6" x14ac:dyDescent="0.2">
      <c r="A219" s="1">
        <v>39758</v>
      </c>
      <c r="B219">
        <v>57</v>
      </c>
      <c r="C219" t="s">
        <v>86</v>
      </c>
      <c r="E219">
        <v>138</v>
      </c>
      <c r="F219">
        <v>18</v>
      </c>
    </row>
    <row r="220" spans="1:6" x14ac:dyDescent="0.2">
      <c r="A220" s="1">
        <v>39758</v>
      </c>
      <c r="B220">
        <v>57</v>
      </c>
      <c r="C220" t="s">
        <v>86</v>
      </c>
      <c r="E220">
        <v>131</v>
      </c>
      <c r="F220">
        <v>15</v>
      </c>
    </row>
    <row r="221" spans="1:6" x14ac:dyDescent="0.2">
      <c r="A221" s="1">
        <v>39758</v>
      </c>
      <c r="B221">
        <v>57</v>
      </c>
      <c r="C221" t="s">
        <v>86</v>
      </c>
      <c r="E221">
        <v>157</v>
      </c>
      <c r="F221">
        <v>29</v>
      </c>
    </row>
    <row r="222" spans="1:6" x14ac:dyDescent="0.2">
      <c r="A222" s="1">
        <v>39758</v>
      </c>
      <c r="B222">
        <v>57</v>
      </c>
      <c r="C222" t="s">
        <v>86</v>
      </c>
      <c r="E222">
        <v>150</v>
      </c>
      <c r="F222">
        <v>23</v>
      </c>
    </row>
    <row r="223" spans="1:6" x14ac:dyDescent="0.2">
      <c r="A223" s="1">
        <v>39758</v>
      </c>
      <c r="B223">
        <v>57</v>
      </c>
      <c r="C223" t="s">
        <v>86</v>
      </c>
      <c r="E223">
        <v>144</v>
      </c>
      <c r="F223">
        <v>21</v>
      </c>
    </row>
    <row r="224" spans="1:6" x14ac:dyDescent="0.2">
      <c r="A224" s="1">
        <v>39758</v>
      </c>
      <c r="B224">
        <v>57</v>
      </c>
      <c r="C224" t="s">
        <v>86</v>
      </c>
      <c r="E224">
        <v>141</v>
      </c>
      <c r="F224">
        <v>19</v>
      </c>
    </row>
    <row r="225" spans="1:6" x14ac:dyDescent="0.2">
      <c r="A225" s="1">
        <v>39758</v>
      </c>
      <c r="B225">
        <v>57</v>
      </c>
      <c r="C225" t="s">
        <v>86</v>
      </c>
      <c r="E225">
        <v>134</v>
      </c>
      <c r="F225">
        <v>16</v>
      </c>
    </row>
    <row r="226" spans="1:6" x14ac:dyDescent="0.2">
      <c r="A226" s="1">
        <v>39758</v>
      </c>
      <c r="B226">
        <v>57</v>
      </c>
      <c r="C226" t="s">
        <v>86</v>
      </c>
      <c r="E226">
        <v>155</v>
      </c>
      <c r="F226">
        <v>26</v>
      </c>
    </row>
    <row r="227" spans="1:6" x14ac:dyDescent="0.2">
      <c r="A227" s="1">
        <v>39758</v>
      </c>
      <c r="B227">
        <v>57</v>
      </c>
      <c r="C227" t="s">
        <v>86</v>
      </c>
      <c r="E227">
        <v>139</v>
      </c>
      <c r="F227">
        <v>18</v>
      </c>
    </row>
    <row r="228" spans="1:6" x14ac:dyDescent="0.2">
      <c r="A228" s="1">
        <v>39758</v>
      </c>
      <c r="B228">
        <v>57</v>
      </c>
      <c r="C228" t="s">
        <v>86</v>
      </c>
      <c r="E228">
        <v>139</v>
      </c>
      <c r="F228">
        <v>19</v>
      </c>
    </row>
    <row r="229" spans="1:6" x14ac:dyDescent="0.2">
      <c r="A229" s="1">
        <v>39758</v>
      </c>
      <c r="B229">
        <v>57</v>
      </c>
      <c r="C229" t="s">
        <v>86</v>
      </c>
      <c r="E229">
        <v>148</v>
      </c>
      <c r="F229">
        <v>20</v>
      </c>
    </row>
    <row r="230" spans="1:6" x14ac:dyDescent="0.2">
      <c r="A230" s="1">
        <v>39758</v>
      </c>
      <c r="B230">
        <v>57</v>
      </c>
      <c r="C230" t="s">
        <v>86</v>
      </c>
      <c r="E230">
        <v>142</v>
      </c>
      <c r="F230">
        <v>20</v>
      </c>
    </row>
    <row r="231" spans="1:6" x14ac:dyDescent="0.2">
      <c r="A231" s="1">
        <v>39758</v>
      </c>
      <c r="B231">
        <v>57</v>
      </c>
      <c r="C231" t="s">
        <v>86</v>
      </c>
      <c r="E231">
        <v>130</v>
      </c>
      <c r="F231">
        <v>15</v>
      </c>
    </row>
    <row r="232" spans="1:6" x14ac:dyDescent="0.2">
      <c r="A232" s="1">
        <v>39758</v>
      </c>
      <c r="B232">
        <v>57</v>
      </c>
      <c r="C232" t="s">
        <v>86</v>
      </c>
      <c r="E232">
        <v>147</v>
      </c>
      <c r="F232">
        <v>24</v>
      </c>
    </row>
    <row r="233" spans="1:6" x14ac:dyDescent="0.2">
      <c r="A233" s="1">
        <v>39758</v>
      </c>
      <c r="B233">
        <v>57</v>
      </c>
      <c r="C233" t="s">
        <v>86</v>
      </c>
      <c r="E233">
        <v>139</v>
      </c>
      <c r="F233">
        <v>17</v>
      </c>
    </row>
    <row r="234" spans="1:6" x14ac:dyDescent="0.2">
      <c r="A234" s="1">
        <v>39758</v>
      </c>
      <c r="B234">
        <v>57</v>
      </c>
      <c r="C234" t="s">
        <v>86</v>
      </c>
      <c r="E234">
        <v>135</v>
      </c>
      <c r="F234">
        <v>12</v>
      </c>
    </row>
    <row r="235" spans="1:6" x14ac:dyDescent="0.2">
      <c r="A235" s="1">
        <v>39758</v>
      </c>
      <c r="B235">
        <v>57</v>
      </c>
      <c r="C235" t="s">
        <v>86</v>
      </c>
      <c r="E235">
        <v>150</v>
      </c>
      <c r="F235">
        <v>16</v>
      </c>
    </row>
    <row r="236" spans="1:6" x14ac:dyDescent="0.2">
      <c r="A236" s="1">
        <v>39758</v>
      </c>
      <c r="B236">
        <v>57</v>
      </c>
      <c r="C236" t="s">
        <v>86</v>
      </c>
      <c r="E236">
        <v>110</v>
      </c>
      <c r="F236">
        <v>6</v>
      </c>
    </row>
    <row r="237" spans="1:6" x14ac:dyDescent="0.2">
      <c r="A237" s="1">
        <v>39758</v>
      </c>
      <c r="B237">
        <v>57</v>
      </c>
      <c r="C237" t="s">
        <v>86</v>
      </c>
      <c r="E237">
        <v>113</v>
      </c>
      <c r="F237">
        <v>8</v>
      </c>
    </row>
    <row r="238" spans="1:6" x14ac:dyDescent="0.2">
      <c r="A238" s="1">
        <v>39758</v>
      </c>
      <c r="B238">
        <v>57</v>
      </c>
      <c r="C238" t="s">
        <v>86</v>
      </c>
      <c r="E238">
        <v>111</v>
      </c>
      <c r="F238">
        <v>6</v>
      </c>
    </row>
    <row r="239" spans="1:6" x14ac:dyDescent="0.2">
      <c r="A239" s="1">
        <v>39758</v>
      </c>
      <c r="B239">
        <v>57</v>
      </c>
      <c r="C239" t="s">
        <v>86</v>
      </c>
      <c r="E239">
        <v>116</v>
      </c>
      <c r="F239">
        <v>7</v>
      </c>
    </row>
    <row r="240" spans="1:6" x14ac:dyDescent="0.2">
      <c r="A240" s="1">
        <v>39758</v>
      </c>
      <c r="B240">
        <v>57</v>
      </c>
      <c r="C240" t="s">
        <v>86</v>
      </c>
      <c r="E240">
        <v>112</v>
      </c>
      <c r="F240">
        <v>6</v>
      </c>
    </row>
    <row r="241" spans="1:6" x14ac:dyDescent="0.2">
      <c r="A241" s="1">
        <v>39758</v>
      </c>
      <c r="B241">
        <v>58</v>
      </c>
      <c r="C241" t="s">
        <v>86</v>
      </c>
      <c r="E241">
        <v>131</v>
      </c>
      <c r="F241">
        <v>16</v>
      </c>
    </row>
    <row r="242" spans="1:6" x14ac:dyDescent="0.2">
      <c r="A242" s="1">
        <v>39758</v>
      </c>
      <c r="B242">
        <v>58</v>
      </c>
      <c r="C242" t="s">
        <v>86</v>
      </c>
      <c r="E242">
        <v>135</v>
      </c>
      <c r="F242">
        <v>18</v>
      </c>
    </row>
    <row r="243" spans="1:6" x14ac:dyDescent="0.2">
      <c r="A243" s="1">
        <v>39758</v>
      </c>
      <c r="B243">
        <v>58</v>
      </c>
      <c r="C243" t="s">
        <v>86</v>
      </c>
      <c r="E243">
        <v>127</v>
      </c>
      <c r="F243">
        <v>15</v>
      </c>
    </row>
    <row r="244" spans="1:6" x14ac:dyDescent="0.2">
      <c r="A244" s="1">
        <v>39758</v>
      </c>
      <c r="B244">
        <v>58</v>
      </c>
      <c r="C244" t="s">
        <v>86</v>
      </c>
      <c r="E244">
        <v>126</v>
      </c>
      <c r="F244">
        <v>15</v>
      </c>
    </row>
    <row r="245" spans="1:6" x14ac:dyDescent="0.2">
      <c r="A245" s="1">
        <v>39758</v>
      </c>
      <c r="B245">
        <v>58</v>
      </c>
      <c r="C245" t="s">
        <v>86</v>
      </c>
      <c r="E245">
        <v>130</v>
      </c>
      <c r="F245">
        <v>15</v>
      </c>
    </row>
    <row r="246" spans="1:6" x14ac:dyDescent="0.2">
      <c r="A246" s="1">
        <v>39758</v>
      </c>
      <c r="B246">
        <v>58</v>
      </c>
      <c r="C246" t="s">
        <v>86</v>
      </c>
      <c r="E246">
        <v>129</v>
      </c>
      <c r="F246">
        <v>16</v>
      </c>
    </row>
    <row r="247" spans="1:6" x14ac:dyDescent="0.2">
      <c r="A247" s="1">
        <v>39758</v>
      </c>
      <c r="B247">
        <v>58</v>
      </c>
      <c r="C247" t="s">
        <v>86</v>
      </c>
      <c r="E247">
        <v>128</v>
      </c>
      <c r="F247">
        <v>15</v>
      </c>
    </row>
    <row r="248" spans="1:6" x14ac:dyDescent="0.2">
      <c r="A248" s="1">
        <v>39758</v>
      </c>
      <c r="B248">
        <v>58</v>
      </c>
      <c r="C248" t="s">
        <v>86</v>
      </c>
      <c r="E248">
        <v>111</v>
      </c>
      <c r="F248">
        <v>8</v>
      </c>
    </row>
    <row r="249" spans="1:6" x14ac:dyDescent="0.2">
      <c r="A249" s="1">
        <v>39759</v>
      </c>
      <c r="B249">
        <v>59</v>
      </c>
      <c r="C249" t="s">
        <v>86</v>
      </c>
      <c r="E249">
        <v>104</v>
      </c>
      <c r="F249">
        <v>7</v>
      </c>
    </row>
    <row r="250" spans="1:6" x14ac:dyDescent="0.2">
      <c r="A250" s="1">
        <v>39759</v>
      </c>
      <c r="B250">
        <v>59</v>
      </c>
      <c r="C250" t="s">
        <v>86</v>
      </c>
      <c r="E250">
        <v>103</v>
      </c>
      <c r="F250">
        <v>6</v>
      </c>
    </row>
    <row r="251" spans="1:6" x14ac:dyDescent="0.2">
      <c r="A251" s="1">
        <v>39759</v>
      </c>
      <c r="B251">
        <v>59</v>
      </c>
      <c r="C251" t="s">
        <v>86</v>
      </c>
      <c r="E251">
        <v>115</v>
      </c>
      <c r="F251">
        <v>9</v>
      </c>
    </row>
    <row r="252" spans="1:6" x14ac:dyDescent="0.2">
      <c r="A252" s="1">
        <v>39759</v>
      </c>
      <c r="B252">
        <v>59</v>
      </c>
      <c r="C252" t="s">
        <v>86</v>
      </c>
      <c r="E252">
        <v>110</v>
      </c>
      <c r="F252">
        <v>8</v>
      </c>
    </row>
    <row r="253" spans="1:6" x14ac:dyDescent="0.2">
      <c r="A253" s="1">
        <v>39759</v>
      </c>
      <c r="B253">
        <v>60</v>
      </c>
      <c r="C253" t="s">
        <v>86</v>
      </c>
      <c r="E253">
        <v>138</v>
      </c>
      <c r="F253">
        <v>18</v>
      </c>
    </row>
    <row r="254" spans="1:6" x14ac:dyDescent="0.2">
      <c r="A254" s="1">
        <v>39759</v>
      </c>
      <c r="B254">
        <v>60</v>
      </c>
      <c r="C254" t="s">
        <v>86</v>
      </c>
      <c r="E254">
        <v>128</v>
      </c>
      <c r="F254">
        <v>14</v>
      </c>
    </row>
    <row r="255" spans="1:6" x14ac:dyDescent="0.2">
      <c r="A255" s="1">
        <v>39759</v>
      </c>
      <c r="B255">
        <v>60</v>
      </c>
      <c r="C255" t="s">
        <v>86</v>
      </c>
      <c r="E255">
        <v>131</v>
      </c>
      <c r="F255">
        <v>14</v>
      </c>
    </row>
    <row r="256" spans="1:6" x14ac:dyDescent="0.2">
      <c r="A256" s="1">
        <v>39759</v>
      </c>
      <c r="B256">
        <v>60</v>
      </c>
      <c r="C256" t="s">
        <v>86</v>
      </c>
      <c r="E256">
        <v>137</v>
      </c>
      <c r="F256">
        <v>20</v>
      </c>
    </row>
    <row r="257" spans="1:6" x14ac:dyDescent="0.2">
      <c r="A257" s="1">
        <v>39759</v>
      </c>
      <c r="B257">
        <v>60</v>
      </c>
      <c r="C257" t="s">
        <v>86</v>
      </c>
      <c r="E257">
        <v>137</v>
      </c>
      <c r="F257">
        <v>20</v>
      </c>
    </row>
    <row r="258" spans="1:6" x14ac:dyDescent="0.2">
      <c r="A258" s="1">
        <v>39759</v>
      </c>
      <c r="B258">
        <v>60</v>
      </c>
      <c r="C258" t="s">
        <v>86</v>
      </c>
      <c r="E258">
        <v>134</v>
      </c>
      <c r="F258">
        <v>13</v>
      </c>
    </row>
    <row r="259" spans="1:6" x14ac:dyDescent="0.2">
      <c r="A259" s="1">
        <v>39759</v>
      </c>
      <c r="B259">
        <v>60</v>
      </c>
      <c r="C259" t="s">
        <v>86</v>
      </c>
      <c r="E259">
        <v>128</v>
      </c>
      <c r="F259">
        <v>14</v>
      </c>
    </row>
    <row r="260" spans="1:6" x14ac:dyDescent="0.2">
      <c r="A260" s="1">
        <v>39759</v>
      </c>
      <c r="B260">
        <v>60</v>
      </c>
      <c r="C260" t="s">
        <v>86</v>
      </c>
      <c r="E260">
        <v>105</v>
      </c>
      <c r="F260">
        <v>6</v>
      </c>
    </row>
    <row r="261" spans="1:6" x14ac:dyDescent="0.2">
      <c r="A261" s="1">
        <v>39759</v>
      </c>
      <c r="B261">
        <v>60</v>
      </c>
      <c r="C261" t="s">
        <v>86</v>
      </c>
      <c r="E261">
        <v>101</v>
      </c>
      <c r="F261">
        <v>6</v>
      </c>
    </row>
    <row r="262" spans="1:6" x14ac:dyDescent="0.2">
      <c r="A262" s="1">
        <v>39759</v>
      </c>
      <c r="B262">
        <v>60</v>
      </c>
      <c r="C262" t="s">
        <v>86</v>
      </c>
      <c r="E262">
        <v>105</v>
      </c>
      <c r="F262">
        <v>6</v>
      </c>
    </row>
    <row r="263" spans="1:6" x14ac:dyDescent="0.2">
      <c r="A263" s="1">
        <v>39759</v>
      </c>
      <c r="B263">
        <v>60</v>
      </c>
      <c r="C263" t="s">
        <v>86</v>
      </c>
      <c r="E263">
        <v>107</v>
      </c>
      <c r="F263">
        <v>6</v>
      </c>
    </row>
    <row r="264" spans="1:6" x14ac:dyDescent="0.2">
      <c r="A264" s="1">
        <v>39759</v>
      </c>
      <c r="B264">
        <v>60</v>
      </c>
      <c r="C264" t="s">
        <v>86</v>
      </c>
      <c r="E264">
        <v>105</v>
      </c>
      <c r="F264">
        <v>6</v>
      </c>
    </row>
    <row r="265" spans="1:6" x14ac:dyDescent="0.2">
      <c r="A265" s="1">
        <v>39759</v>
      </c>
      <c r="B265">
        <v>61</v>
      </c>
      <c r="C265" t="s">
        <v>86</v>
      </c>
      <c r="E265">
        <v>114</v>
      </c>
      <c r="F265">
        <v>8</v>
      </c>
    </row>
    <row r="266" spans="1:6" x14ac:dyDescent="0.2">
      <c r="A266" s="1">
        <v>39759</v>
      </c>
      <c r="B266">
        <v>61</v>
      </c>
      <c r="C266" t="s">
        <v>86</v>
      </c>
      <c r="E266">
        <v>116</v>
      </c>
      <c r="F266">
        <v>9</v>
      </c>
    </row>
    <row r="267" spans="1:6" x14ac:dyDescent="0.2">
      <c r="A267" s="1">
        <v>39759</v>
      </c>
      <c r="B267">
        <v>61</v>
      </c>
      <c r="C267" t="s">
        <v>86</v>
      </c>
      <c r="E267">
        <v>107</v>
      </c>
      <c r="F267">
        <v>7</v>
      </c>
    </row>
    <row r="268" spans="1:6" x14ac:dyDescent="0.2">
      <c r="A268" s="1">
        <v>39759</v>
      </c>
      <c r="B268">
        <v>61</v>
      </c>
      <c r="C268" t="s">
        <v>86</v>
      </c>
      <c r="E268">
        <v>116</v>
      </c>
      <c r="F268">
        <v>9</v>
      </c>
    </row>
    <row r="269" spans="1:6" x14ac:dyDescent="0.2">
      <c r="A269" s="1">
        <v>39759</v>
      </c>
      <c r="B269">
        <v>61</v>
      </c>
      <c r="C269" t="s">
        <v>86</v>
      </c>
      <c r="E269">
        <v>115</v>
      </c>
      <c r="F269">
        <v>8</v>
      </c>
    </row>
    <row r="270" spans="1:6" x14ac:dyDescent="0.2">
      <c r="A270" s="1">
        <v>39759</v>
      </c>
      <c r="B270">
        <v>61</v>
      </c>
      <c r="C270" t="s">
        <v>86</v>
      </c>
      <c r="E270">
        <v>115</v>
      </c>
      <c r="F270">
        <v>9</v>
      </c>
    </row>
    <row r="271" spans="1:6" x14ac:dyDescent="0.2">
      <c r="A271" s="1">
        <v>39759</v>
      </c>
      <c r="B271">
        <v>61</v>
      </c>
      <c r="C271" t="s">
        <v>86</v>
      </c>
      <c r="E271">
        <v>136</v>
      </c>
      <c r="F271">
        <v>14</v>
      </c>
    </row>
    <row r="272" spans="1:6" x14ac:dyDescent="0.2">
      <c r="A272" s="1">
        <v>39759</v>
      </c>
      <c r="B272">
        <v>61</v>
      </c>
      <c r="C272" t="s">
        <v>86</v>
      </c>
      <c r="E272">
        <v>145</v>
      </c>
      <c r="F272">
        <v>24</v>
      </c>
    </row>
    <row r="273" spans="1:6" x14ac:dyDescent="0.2">
      <c r="A273" s="1">
        <v>39759</v>
      </c>
      <c r="B273">
        <v>61</v>
      </c>
      <c r="C273" t="s">
        <v>86</v>
      </c>
      <c r="E273">
        <v>147</v>
      </c>
      <c r="F273">
        <v>20</v>
      </c>
    </row>
    <row r="274" spans="1:6" x14ac:dyDescent="0.2">
      <c r="A274" s="1">
        <v>39759</v>
      </c>
      <c r="B274">
        <v>61</v>
      </c>
      <c r="C274" t="s">
        <v>86</v>
      </c>
      <c r="E274">
        <v>131</v>
      </c>
      <c r="F274">
        <v>15</v>
      </c>
    </row>
    <row r="275" spans="1:6" x14ac:dyDescent="0.2">
      <c r="A275" s="1">
        <v>39759</v>
      </c>
      <c r="B275">
        <v>61</v>
      </c>
      <c r="C275" t="s">
        <v>86</v>
      </c>
      <c r="E275">
        <v>143</v>
      </c>
      <c r="F275">
        <v>21</v>
      </c>
    </row>
    <row r="276" spans="1:6" x14ac:dyDescent="0.2">
      <c r="A276" s="1">
        <v>39759</v>
      </c>
      <c r="B276">
        <v>61</v>
      </c>
      <c r="C276" t="s">
        <v>86</v>
      </c>
      <c r="E276">
        <v>139</v>
      </c>
      <c r="F276">
        <v>17</v>
      </c>
    </row>
    <row r="277" spans="1:6" x14ac:dyDescent="0.2">
      <c r="A277" s="1">
        <v>39759</v>
      </c>
      <c r="B277">
        <v>61</v>
      </c>
      <c r="C277" t="s">
        <v>86</v>
      </c>
      <c r="E277">
        <v>147</v>
      </c>
      <c r="F277">
        <v>20</v>
      </c>
    </row>
    <row r="278" spans="1:6" x14ac:dyDescent="0.2">
      <c r="A278" s="1">
        <v>39759</v>
      </c>
      <c r="B278">
        <v>61</v>
      </c>
      <c r="C278" t="s">
        <v>86</v>
      </c>
      <c r="E278">
        <v>132</v>
      </c>
      <c r="F278">
        <v>15</v>
      </c>
    </row>
    <row r="279" spans="1:6" x14ac:dyDescent="0.2">
      <c r="A279" s="1">
        <v>39759</v>
      </c>
      <c r="B279">
        <v>61</v>
      </c>
      <c r="C279" t="s">
        <v>86</v>
      </c>
      <c r="E279">
        <v>136</v>
      </c>
      <c r="F279">
        <v>17</v>
      </c>
    </row>
    <row r="280" spans="1:6" x14ac:dyDescent="0.2">
      <c r="A280" s="1">
        <v>39759</v>
      </c>
      <c r="B280">
        <v>61</v>
      </c>
      <c r="C280" t="s">
        <v>86</v>
      </c>
      <c r="E280">
        <v>141</v>
      </c>
      <c r="F280">
        <v>20</v>
      </c>
    </row>
    <row r="281" spans="1:6" x14ac:dyDescent="0.2">
      <c r="A281" s="1">
        <v>39759</v>
      </c>
      <c r="B281">
        <v>61</v>
      </c>
      <c r="C281" t="s">
        <v>86</v>
      </c>
      <c r="E281">
        <v>140</v>
      </c>
      <c r="F281">
        <v>15</v>
      </c>
    </row>
    <row r="282" spans="1:6" x14ac:dyDescent="0.2">
      <c r="A282" s="1">
        <v>39759</v>
      </c>
      <c r="B282">
        <v>61</v>
      </c>
      <c r="C282" t="s">
        <v>86</v>
      </c>
      <c r="E282">
        <v>130</v>
      </c>
      <c r="F282">
        <v>13</v>
      </c>
    </row>
    <row r="283" spans="1:6" x14ac:dyDescent="0.2">
      <c r="A283" s="1">
        <v>39759</v>
      </c>
      <c r="B283">
        <v>61</v>
      </c>
      <c r="C283" t="s">
        <v>86</v>
      </c>
      <c r="E283">
        <v>140</v>
      </c>
      <c r="F283">
        <v>18</v>
      </c>
    </row>
    <row r="284" spans="1:6" x14ac:dyDescent="0.2">
      <c r="A284" s="1">
        <v>39759</v>
      </c>
      <c r="B284">
        <v>61</v>
      </c>
      <c r="C284" t="s">
        <v>86</v>
      </c>
      <c r="E284">
        <v>125</v>
      </c>
      <c r="F284">
        <v>12</v>
      </c>
    </row>
    <row r="285" spans="1:6" x14ac:dyDescent="0.2">
      <c r="A285" s="1">
        <v>39770</v>
      </c>
      <c r="B285">
        <v>62</v>
      </c>
      <c r="C285" t="s">
        <v>86</v>
      </c>
      <c r="E285">
        <v>122</v>
      </c>
      <c r="F285">
        <v>12</v>
      </c>
    </row>
    <row r="286" spans="1:6" x14ac:dyDescent="0.2">
      <c r="A286" s="1">
        <v>39770</v>
      </c>
      <c r="B286">
        <v>62</v>
      </c>
      <c r="C286" t="s">
        <v>86</v>
      </c>
      <c r="E286">
        <v>128</v>
      </c>
      <c r="F286">
        <v>15</v>
      </c>
    </row>
    <row r="287" spans="1:6" x14ac:dyDescent="0.2">
      <c r="A287" s="1">
        <v>39770</v>
      </c>
      <c r="B287">
        <v>62</v>
      </c>
      <c r="C287" t="s">
        <v>86</v>
      </c>
      <c r="E287">
        <v>143</v>
      </c>
      <c r="F287">
        <v>21</v>
      </c>
    </row>
    <row r="288" spans="1:6" x14ac:dyDescent="0.2">
      <c r="A288" s="1">
        <v>39770</v>
      </c>
      <c r="B288">
        <v>63</v>
      </c>
      <c r="C288" t="s">
        <v>86</v>
      </c>
      <c r="E288">
        <v>130</v>
      </c>
      <c r="F288">
        <v>14</v>
      </c>
    </row>
    <row r="289" spans="1:6" x14ac:dyDescent="0.2">
      <c r="A289" s="1">
        <v>39770</v>
      </c>
      <c r="B289">
        <v>64</v>
      </c>
      <c r="C289" t="s">
        <v>86</v>
      </c>
      <c r="E289">
        <v>171</v>
      </c>
      <c r="F289">
        <v>35</v>
      </c>
    </row>
    <row r="290" spans="1:6" x14ac:dyDescent="0.2">
      <c r="A290" s="1">
        <v>39770</v>
      </c>
      <c r="B290">
        <v>64</v>
      </c>
      <c r="C290" t="s">
        <v>86</v>
      </c>
      <c r="E290">
        <v>136</v>
      </c>
      <c r="F290">
        <v>19</v>
      </c>
    </row>
    <row r="291" spans="1:6" x14ac:dyDescent="0.2">
      <c r="A291" s="1">
        <v>39770</v>
      </c>
      <c r="B291">
        <v>65</v>
      </c>
      <c r="C291" t="s">
        <v>86</v>
      </c>
      <c r="E291">
        <v>130</v>
      </c>
      <c r="F291">
        <v>15</v>
      </c>
    </row>
    <row r="292" spans="1:6" x14ac:dyDescent="0.2">
      <c r="A292" s="1">
        <v>39770</v>
      </c>
      <c r="B292">
        <v>65</v>
      </c>
      <c r="C292" t="s">
        <v>86</v>
      </c>
      <c r="E292">
        <v>141</v>
      </c>
      <c r="F292">
        <v>19</v>
      </c>
    </row>
    <row r="293" spans="1:6" x14ac:dyDescent="0.2">
      <c r="A293" s="1">
        <v>39770</v>
      </c>
      <c r="B293">
        <v>65</v>
      </c>
      <c r="C293" t="s">
        <v>86</v>
      </c>
      <c r="E293">
        <v>132</v>
      </c>
      <c r="F293">
        <v>15</v>
      </c>
    </row>
    <row r="294" spans="1:6" x14ac:dyDescent="0.2">
      <c r="A294" s="1">
        <v>39787</v>
      </c>
      <c r="B294">
        <v>67</v>
      </c>
      <c r="C294" t="s">
        <v>86</v>
      </c>
      <c r="E294">
        <v>140</v>
      </c>
      <c r="F294">
        <v>18</v>
      </c>
    </row>
    <row r="295" spans="1:6" x14ac:dyDescent="0.2">
      <c r="A295" s="1">
        <v>39787</v>
      </c>
      <c r="B295">
        <v>67</v>
      </c>
      <c r="C295" t="s">
        <v>86</v>
      </c>
      <c r="E295">
        <v>124</v>
      </c>
      <c r="F295">
        <v>12</v>
      </c>
    </row>
    <row r="296" spans="1:6" x14ac:dyDescent="0.2">
      <c r="A296" s="1">
        <v>39787</v>
      </c>
      <c r="B296">
        <v>67</v>
      </c>
      <c r="C296" t="s">
        <v>86</v>
      </c>
      <c r="E296">
        <v>132</v>
      </c>
      <c r="F296">
        <v>13</v>
      </c>
    </row>
    <row r="297" spans="1:6" x14ac:dyDescent="0.2">
      <c r="A297" s="1">
        <v>39787</v>
      </c>
      <c r="B297">
        <v>67</v>
      </c>
      <c r="C297" t="s">
        <v>86</v>
      </c>
      <c r="E297">
        <v>139</v>
      </c>
      <c r="F297">
        <v>14</v>
      </c>
    </row>
    <row r="298" spans="1:6" x14ac:dyDescent="0.2">
      <c r="A298" s="1">
        <v>39787</v>
      </c>
      <c r="B298">
        <v>67</v>
      </c>
      <c r="C298" t="s">
        <v>86</v>
      </c>
      <c r="E298">
        <v>128</v>
      </c>
      <c r="F298">
        <v>13</v>
      </c>
    </row>
    <row r="299" spans="1:6" x14ac:dyDescent="0.2">
      <c r="A299" s="1">
        <v>39787</v>
      </c>
      <c r="B299">
        <v>67</v>
      </c>
      <c r="C299" t="s">
        <v>86</v>
      </c>
      <c r="E299">
        <v>108</v>
      </c>
      <c r="F299">
        <v>8</v>
      </c>
    </row>
    <row r="300" spans="1:6" x14ac:dyDescent="0.2">
      <c r="A300" s="1">
        <v>39787</v>
      </c>
      <c r="B300">
        <v>67</v>
      </c>
      <c r="C300" t="s">
        <v>86</v>
      </c>
      <c r="E300">
        <v>112</v>
      </c>
      <c r="F300">
        <v>8</v>
      </c>
    </row>
    <row r="301" spans="1:6" x14ac:dyDescent="0.2">
      <c r="A301" s="1">
        <v>39787</v>
      </c>
      <c r="B301">
        <v>67</v>
      </c>
      <c r="C301" t="s">
        <v>86</v>
      </c>
      <c r="E301">
        <v>103</v>
      </c>
      <c r="F301">
        <v>8</v>
      </c>
    </row>
    <row r="302" spans="1:6" x14ac:dyDescent="0.2">
      <c r="A302" s="1">
        <v>39787</v>
      </c>
      <c r="B302">
        <v>67</v>
      </c>
      <c r="C302" t="s">
        <v>86</v>
      </c>
      <c r="E302">
        <v>118</v>
      </c>
      <c r="F302">
        <v>10</v>
      </c>
    </row>
    <row r="303" spans="1:6" x14ac:dyDescent="0.2">
      <c r="A303" s="1">
        <v>39787</v>
      </c>
      <c r="B303">
        <v>67</v>
      </c>
      <c r="C303" t="s">
        <v>86</v>
      </c>
      <c r="E303">
        <v>107</v>
      </c>
      <c r="F303">
        <v>7</v>
      </c>
    </row>
    <row r="304" spans="1:6" x14ac:dyDescent="0.2">
      <c r="A304" s="1">
        <v>39787</v>
      </c>
      <c r="B304">
        <v>67</v>
      </c>
      <c r="C304" t="s">
        <v>86</v>
      </c>
      <c r="E304">
        <v>111</v>
      </c>
      <c r="F304">
        <v>7</v>
      </c>
    </row>
    <row r="305" spans="1:6" x14ac:dyDescent="0.2">
      <c r="A305" s="1">
        <v>39787</v>
      </c>
      <c r="B305">
        <v>67</v>
      </c>
      <c r="C305" t="s">
        <v>86</v>
      </c>
      <c r="E305">
        <v>112</v>
      </c>
      <c r="F305">
        <v>7</v>
      </c>
    </row>
    <row r="306" spans="1:6" x14ac:dyDescent="0.2">
      <c r="A306" s="1">
        <v>39787</v>
      </c>
      <c r="B306">
        <v>67</v>
      </c>
      <c r="C306" t="s">
        <v>86</v>
      </c>
      <c r="E306">
        <v>110</v>
      </c>
      <c r="F306">
        <v>8</v>
      </c>
    </row>
    <row r="307" spans="1:6" x14ac:dyDescent="0.2">
      <c r="A307" s="1">
        <v>39787</v>
      </c>
      <c r="B307">
        <v>67</v>
      </c>
      <c r="C307" t="s">
        <v>86</v>
      </c>
      <c r="E307">
        <v>110</v>
      </c>
      <c r="F307">
        <v>6</v>
      </c>
    </row>
    <row r="308" spans="1:6" x14ac:dyDescent="0.2">
      <c r="A308" s="1">
        <v>39787</v>
      </c>
      <c r="B308">
        <v>68</v>
      </c>
      <c r="C308" t="s">
        <v>86</v>
      </c>
      <c r="E308">
        <v>119</v>
      </c>
      <c r="F308">
        <v>9</v>
      </c>
    </row>
    <row r="309" spans="1:6" x14ac:dyDescent="0.2">
      <c r="A309" s="1">
        <v>39787</v>
      </c>
      <c r="B309">
        <v>68</v>
      </c>
      <c r="C309" t="s">
        <v>86</v>
      </c>
      <c r="E309">
        <v>143</v>
      </c>
      <c r="F309">
        <v>19</v>
      </c>
    </row>
    <row r="310" spans="1:6" x14ac:dyDescent="0.2">
      <c r="A310" s="1">
        <v>39791</v>
      </c>
      <c r="B310">
        <v>69</v>
      </c>
      <c r="C310" t="s">
        <v>86</v>
      </c>
      <c r="E310">
        <v>151</v>
      </c>
      <c r="F310">
        <v>23</v>
      </c>
    </row>
    <row r="311" spans="1:6" x14ac:dyDescent="0.2">
      <c r="A311" s="1">
        <v>39791</v>
      </c>
      <c r="B311">
        <v>70</v>
      </c>
      <c r="C311" t="s">
        <v>86</v>
      </c>
      <c r="E311">
        <v>151</v>
      </c>
      <c r="F311">
        <v>20</v>
      </c>
    </row>
    <row r="312" spans="1:6" x14ac:dyDescent="0.2">
      <c r="A312" s="1">
        <v>39791</v>
      </c>
      <c r="B312">
        <v>71</v>
      </c>
      <c r="C312" t="s">
        <v>86</v>
      </c>
      <c r="E312">
        <v>137</v>
      </c>
      <c r="F312">
        <v>16</v>
      </c>
    </row>
    <row r="313" spans="1:6" x14ac:dyDescent="0.2">
      <c r="A313" s="1">
        <v>39791</v>
      </c>
      <c r="B313">
        <v>71</v>
      </c>
      <c r="C313" t="s">
        <v>86</v>
      </c>
      <c r="E313">
        <v>124</v>
      </c>
      <c r="F313">
        <v>13</v>
      </c>
    </row>
    <row r="314" spans="1:6" x14ac:dyDescent="0.2">
      <c r="A314" s="1">
        <v>39791</v>
      </c>
      <c r="B314">
        <v>71</v>
      </c>
      <c r="C314" t="s">
        <v>86</v>
      </c>
      <c r="E314">
        <v>138</v>
      </c>
      <c r="F314">
        <v>17</v>
      </c>
    </row>
    <row r="315" spans="1:6" x14ac:dyDescent="0.2">
      <c r="A315" s="1">
        <v>39791</v>
      </c>
      <c r="B315">
        <v>71</v>
      </c>
      <c r="C315" t="s">
        <v>86</v>
      </c>
      <c r="E315">
        <v>110</v>
      </c>
      <c r="F315">
        <v>10</v>
      </c>
    </row>
    <row r="316" spans="1:6" x14ac:dyDescent="0.2">
      <c r="A316" s="1">
        <v>39794</v>
      </c>
      <c r="B316">
        <v>72</v>
      </c>
      <c r="C316" t="s">
        <v>86</v>
      </c>
      <c r="E316">
        <v>127</v>
      </c>
      <c r="F316">
        <v>12</v>
      </c>
    </row>
    <row r="317" spans="1:6" x14ac:dyDescent="0.2">
      <c r="A317" s="1">
        <v>39794</v>
      </c>
      <c r="B317">
        <v>72</v>
      </c>
      <c r="C317" t="s">
        <v>86</v>
      </c>
      <c r="E317">
        <v>103</v>
      </c>
      <c r="F317">
        <v>7</v>
      </c>
    </row>
    <row r="318" spans="1:6" x14ac:dyDescent="0.2">
      <c r="A318" s="1">
        <v>39794</v>
      </c>
      <c r="B318">
        <v>72</v>
      </c>
      <c r="C318" t="s">
        <v>86</v>
      </c>
      <c r="E318">
        <v>106</v>
      </c>
      <c r="F318">
        <v>7</v>
      </c>
    </row>
    <row r="319" spans="1:6" x14ac:dyDescent="0.2">
      <c r="A319" s="1">
        <v>39794</v>
      </c>
      <c r="B319">
        <v>72</v>
      </c>
      <c r="C319" t="s">
        <v>86</v>
      </c>
      <c r="E319">
        <v>111</v>
      </c>
      <c r="F319">
        <v>8</v>
      </c>
    </row>
    <row r="320" spans="1:6" x14ac:dyDescent="0.2">
      <c r="A320" s="1">
        <v>39794</v>
      </c>
      <c r="B320">
        <v>72</v>
      </c>
      <c r="C320" t="s">
        <v>86</v>
      </c>
      <c r="E320">
        <v>118</v>
      </c>
      <c r="F320">
        <v>10</v>
      </c>
    </row>
    <row r="321" spans="1:6" x14ac:dyDescent="0.2">
      <c r="A321" s="1">
        <v>39794</v>
      </c>
      <c r="B321">
        <v>73</v>
      </c>
      <c r="C321" t="s">
        <v>86</v>
      </c>
      <c r="E321">
        <v>134</v>
      </c>
      <c r="F321">
        <v>14</v>
      </c>
    </row>
    <row r="322" spans="1:6" x14ac:dyDescent="0.2">
      <c r="A322" s="1">
        <v>39794</v>
      </c>
      <c r="B322">
        <v>73</v>
      </c>
      <c r="C322" t="s">
        <v>86</v>
      </c>
      <c r="E322">
        <v>143</v>
      </c>
      <c r="F322">
        <v>17</v>
      </c>
    </row>
    <row r="323" spans="1:6" x14ac:dyDescent="0.2">
      <c r="A323" s="1">
        <v>39794</v>
      </c>
      <c r="B323">
        <v>73</v>
      </c>
      <c r="C323" t="s">
        <v>86</v>
      </c>
      <c r="E323">
        <v>108</v>
      </c>
      <c r="F323">
        <v>7</v>
      </c>
    </row>
    <row r="324" spans="1:6" x14ac:dyDescent="0.2">
      <c r="A324" s="1">
        <v>39794</v>
      </c>
      <c r="B324">
        <v>73</v>
      </c>
      <c r="C324" t="s">
        <v>86</v>
      </c>
      <c r="E324">
        <v>101</v>
      </c>
      <c r="F324">
        <v>5</v>
      </c>
    </row>
    <row r="325" spans="1:6" x14ac:dyDescent="0.2">
      <c r="A325" s="1">
        <v>39794</v>
      </c>
      <c r="B325">
        <v>73</v>
      </c>
      <c r="C325" t="s">
        <v>86</v>
      </c>
      <c r="E325">
        <v>117</v>
      </c>
      <c r="F325">
        <v>8</v>
      </c>
    </row>
    <row r="326" spans="1:6" x14ac:dyDescent="0.2">
      <c r="A326" s="1"/>
    </row>
    <row r="327" spans="1:6" x14ac:dyDescent="0.2">
      <c r="A327" s="1"/>
    </row>
    <row r="328" spans="1:6" x14ac:dyDescent="0.2">
      <c r="A328" s="1"/>
    </row>
    <row r="329" spans="1:6" x14ac:dyDescent="0.2">
      <c r="A329" s="1"/>
    </row>
    <row r="330" spans="1:6" x14ac:dyDescent="0.2">
      <c r="A330" s="1"/>
    </row>
    <row r="331" spans="1:6" x14ac:dyDescent="0.2">
      <c r="A331" s="1"/>
    </row>
    <row r="332" spans="1:6" x14ac:dyDescent="0.2">
      <c r="A332" s="1"/>
    </row>
  </sheetData>
  <sortState ref="K22:K47">
    <sortCondition ref="K22"/>
  </sortState>
  <pageMargins left="0.75" right="0.75" top="1" bottom="1" header="0.5" footer="0.5"/>
  <pageSetup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3"/>
  <sheetViews>
    <sheetView workbookViewId="0">
      <selection activeCell="P25" sqref="P25"/>
    </sheetView>
  </sheetViews>
  <sheetFormatPr defaultColWidth="11.5703125" defaultRowHeight="12.75" x14ac:dyDescent="0.2"/>
  <cols>
    <col min="1" max="1" width="10.140625" bestFit="1" customWidth="1"/>
    <col min="2" max="3" width="6.140625" bestFit="1" customWidth="1"/>
    <col min="4" max="4" width="8" bestFit="1" customWidth="1"/>
    <col min="5" max="5" width="6.7109375" bestFit="1" customWidth="1"/>
    <col min="6" max="6" width="7.140625" bestFit="1" customWidth="1"/>
    <col min="7" max="7" width="2.140625" customWidth="1"/>
    <col min="8" max="8" width="4.85546875" customWidth="1"/>
    <col min="9" max="9" width="4.140625" customWidth="1"/>
    <col min="10" max="23" width="9.140625"/>
    <col min="252" max="252" width="5" bestFit="1" customWidth="1"/>
    <col min="253" max="253" width="10.140625" bestFit="1" customWidth="1"/>
    <col min="254" max="254" width="13.28515625" customWidth="1"/>
    <col min="255" max="256" width="6.140625" bestFit="1" customWidth="1"/>
    <col min="257" max="257" width="8.85546875" bestFit="1" customWidth="1"/>
    <col min="258" max="258" width="8.140625" bestFit="1" customWidth="1"/>
    <col min="259" max="259" width="9.140625" customWidth="1"/>
    <col min="260" max="260" width="8" bestFit="1" customWidth="1"/>
    <col min="261" max="261" width="6.7109375" bestFit="1" customWidth="1"/>
    <col min="262" max="262" width="7.140625" bestFit="1" customWidth="1"/>
    <col min="263" max="263" width="4.140625" bestFit="1" customWidth="1"/>
    <col min="264" max="264" width="5.85546875" bestFit="1" customWidth="1"/>
    <col min="265" max="265" width="8.42578125" bestFit="1" customWidth="1"/>
    <col min="266" max="266" width="5.140625" bestFit="1" customWidth="1"/>
    <col min="267" max="267" width="8.85546875" bestFit="1" customWidth="1"/>
    <col min="268" max="268" width="8" bestFit="1" customWidth="1"/>
    <col min="508" max="508" width="5" bestFit="1" customWidth="1"/>
    <col min="509" max="509" width="10.140625" bestFit="1" customWidth="1"/>
    <col min="510" max="510" width="13.28515625" customWidth="1"/>
    <col min="511" max="512" width="6.140625" bestFit="1" customWidth="1"/>
    <col min="513" max="513" width="8.85546875" bestFit="1" customWidth="1"/>
    <col min="514" max="514" width="8.140625" bestFit="1" customWidth="1"/>
    <col min="515" max="515" width="9.140625" customWidth="1"/>
    <col min="516" max="516" width="8" bestFit="1" customWidth="1"/>
    <col min="517" max="517" width="6.7109375" bestFit="1" customWidth="1"/>
    <col min="518" max="518" width="7.140625" bestFit="1" customWidth="1"/>
    <col min="519" max="519" width="4.140625" bestFit="1" customWidth="1"/>
    <col min="520" max="520" width="5.85546875" bestFit="1" customWidth="1"/>
    <col min="521" max="521" width="8.42578125" bestFit="1" customWidth="1"/>
    <col min="522" max="522" width="5.140625" bestFit="1" customWidth="1"/>
    <col min="523" max="523" width="8.85546875" bestFit="1" customWidth="1"/>
    <col min="524" max="524" width="8" bestFit="1" customWidth="1"/>
    <col min="764" max="764" width="5" bestFit="1" customWidth="1"/>
    <col min="765" max="765" width="10.140625" bestFit="1" customWidth="1"/>
    <col min="766" max="766" width="13.28515625" customWidth="1"/>
    <col min="767" max="768" width="6.140625" bestFit="1" customWidth="1"/>
    <col min="769" max="769" width="8.85546875" bestFit="1" customWidth="1"/>
    <col min="770" max="770" width="8.140625" bestFit="1" customWidth="1"/>
    <col min="771" max="771" width="9.140625" customWidth="1"/>
    <col min="772" max="772" width="8" bestFit="1" customWidth="1"/>
    <col min="773" max="773" width="6.7109375" bestFit="1" customWidth="1"/>
    <col min="774" max="774" width="7.140625" bestFit="1" customWidth="1"/>
    <col min="775" max="775" width="4.140625" bestFit="1" customWidth="1"/>
    <col min="776" max="776" width="5.85546875" bestFit="1" customWidth="1"/>
    <col min="777" max="777" width="8.42578125" bestFit="1" customWidth="1"/>
    <col min="778" max="778" width="5.140625" bestFit="1" customWidth="1"/>
    <col min="779" max="779" width="8.85546875" bestFit="1" customWidth="1"/>
    <col min="780" max="780" width="8" bestFit="1" customWidth="1"/>
    <col min="1020" max="1020" width="5" bestFit="1" customWidth="1"/>
    <col min="1021" max="1021" width="10.140625" bestFit="1" customWidth="1"/>
    <col min="1022" max="1022" width="13.28515625" customWidth="1"/>
    <col min="1023" max="1024" width="6.140625" bestFit="1" customWidth="1"/>
    <col min="1025" max="1025" width="8.85546875" bestFit="1" customWidth="1"/>
    <col min="1026" max="1026" width="8.140625" bestFit="1" customWidth="1"/>
    <col min="1027" max="1027" width="9.140625" customWidth="1"/>
    <col min="1028" max="1028" width="8" bestFit="1" customWidth="1"/>
    <col min="1029" max="1029" width="6.7109375" bestFit="1" customWidth="1"/>
    <col min="1030" max="1030" width="7.140625" bestFit="1" customWidth="1"/>
    <col min="1031" max="1031" width="4.140625" bestFit="1" customWidth="1"/>
    <col min="1032" max="1032" width="5.85546875" bestFit="1" customWidth="1"/>
    <col min="1033" max="1033" width="8.42578125" bestFit="1" customWidth="1"/>
    <col min="1034" max="1034" width="5.140625" bestFit="1" customWidth="1"/>
    <col min="1035" max="1035" width="8.85546875" bestFit="1" customWidth="1"/>
    <col min="1036" max="1036" width="8" bestFit="1" customWidth="1"/>
    <col min="1276" max="1276" width="5" bestFit="1" customWidth="1"/>
    <col min="1277" max="1277" width="10.140625" bestFit="1" customWidth="1"/>
    <col min="1278" max="1278" width="13.28515625" customWidth="1"/>
    <col min="1279" max="1280" width="6.140625" bestFit="1" customWidth="1"/>
    <col min="1281" max="1281" width="8.85546875" bestFit="1" customWidth="1"/>
    <col min="1282" max="1282" width="8.140625" bestFit="1" customWidth="1"/>
    <col min="1283" max="1283" width="9.140625" customWidth="1"/>
    <col min="1284" max="1284" width="8" bestFit="1" customWidth="1"/>
    <col min="1285" max="1285" width="6.7109375" bestFit="1" customWidth="1"/>
    <col min="1286" max="1286" width="7.140625" bestFit="1" customWidth="1"/>
    <col min="1287" max="1287" width="4.140625" bestFit="1" customWidth="1"/>
    <col min="1288" max="1288" width="5.85546875" bestFit="1" customWidth="1"/>
    <col min="1289" max="1289" width="8.42578125" bestFit="1" customWidth="1"/>
    <col min="1290" max="1290" width="5.140625" bestFit="1" customWidth="1"/>
    <col min="1291" max="1291" width="8.85546875" bestFit="1" customWidth="1"/>
    <col min="1292" max="1292" width="8" bestFit="1" customWidth="1"/>
    <col min="1532" max="1532" width="5" bestFit="1" customWidth="1"/>
    <col min="1533" max="1533" width="10.140625" bestFit="1" customWidth="1"/>
    <col min="1534" max="1534" width="13.28515625" customWidth="1"/>
    <col min="1535" max="1536" width="6.140625" bestFit="1" customWidth="1"/>
    <col min="1537" max="1537" width="8.85546875" bestFit="1" customWidth="1"/>
    <col min="1538" max="1538" width="8.140625" bestFit="1" customWidth="1"/>
    <col min="1539" max="1539" width="9.140625" customWidth="1"/>
    <col min="1540" max="1540" width="8" bestFit="1" customWidth="1"/>
    <col min="1541" max="1541" width="6.7109375" bestFit="1" customWidth="1"/>
    <col min="1542" max="1542" width="7.140625" bestFit="1" customWidth="1"/>
    <col min="1543" max="1543" width="4.140625" bestFit="1" customWidth="1"/>
    <col min="1544" max="1544" width="5.85546875" bestFit="1" customWidth="1"/>
    <col min="1545" max="1545" width="8.42578125" bestFit="1" customWidth="1"/>
    <col min="1546" max="1546" width="5.140625" bestFit="1" customWidth="1"/>
    <col min="1547" max="1547" width="8.85546875" bestFit="1" customWidth="1"/>
    <col min="1548" max="1548" width="8" bestFit="1" customWidth="1"/>
    <col min="1788" max="1788" width="5" bestFit="1" customWidth="1"/>
    <col min="1789" max="1789" width="10.140625" bestFit="1" customWidth="1"/>
    <col min="1790" max="1790" width="13.28515625" customWidth="1"/>
    <col min="1791" max="1792" width="6.140625" bestFit="1" customWidth="1"/>
    <col min="1793" max="1793" width="8.85546875" bestFit="1" customWidth="1"/>
    <col min="1794" max="1794" width="8.140625" bestFit="1" customWidth="1"/>
    <col min="1795" max="1795" width="9.140625" customWidth="1"/>
    <col min="1796" max="1796" width="8" bestFit="1" customWidth="1"/>
    <col min="1797" max="1797" width="6.7109375" bestFit="1" customWidth="1"/>
    <col min="1798" max="1798" width="7.140625" bestFit="1" customWidth="1"/>
    <col min="1799" max="1799" width="4.140625" bestFit="1" customWidth="1"/>
    <col min="1800" max="1800" width="5.85546875" bestFit="1" customWidth="1"/>
    <col min="1801" max="1801" width="8.42578125" bestFit="1" customWidth="1"/>
    <col min="1802" max="1802" width="5.140625" bestFit="1" customWidth="1"/>
    <col min="1803" max="1803" width="8.85546875" bestFit="1" customWidth="1"/>
    <col min="1804" max="1804" width="8" bestFit="1" customWidth="1"/>
    <col min="2044" max="2044" width="5" bestFit="1" customWidth="1"/>
    <col min="2045" max="2045" width="10.140625" bestFit="1" customWidth="1"/>
    <col min="2046" max="2046" width="13.28515625" customWidth="1"/>
    <col min="2047" max="2048" width="6.140625" bestFit="1" customWidth="1"/>
    <col min="2049" max="2049" width="8.85546875" bestFit="1" customWidth="1"/>
    <col min="2050" max="2050" width="8.140625" bestFit="1" customWidth="1"/>
    <col min="2051" max="2051" width="9.140625" customWidth="1"/>
    <col min="2052" max="2052" width="8" bestFit="1" customWidth="1"/>
    <col min="2053" max="2053" width="6.7109375" bestFit="1" customWidth="1"/>
    <col min="2054" max="2054" width="7.140625" bestFit="1" customWidth="1"/>
    <col min="2055" max="2055" width="4.140625" bestFit="1" customWidth="1"/>
    <col min="2056" max="2056" width="5.85546875" bestFit="1" customWidth="1"/>
    <col min="2057" max="2057" width="8.42578125" bestFit="1" customWidth="1"/>
    <col min="2058" max="2058" width="5.140625" bestFit="1" customWidth="1"/>
    <col min="2059" max="2059" width="8.85546875" bestFit="1" customWidth="1"/>
    <col min="2060" max="2060" width="8" bestFit="1" customWidth="1"/>
    <col min="2300" max="2300" width="5" bestFit="1" customWidth="1"/>
    <col min="2301" max="2301" width="10.140625" bestFit="1" customWidth="1"/>
    <col min="2302" max="2302" width="13.28515625" customWidth="1"/>
    <col min="2303" max="2304" width="6.140625" bestFit="1" customWidth="1"/>
    <col min="2305" max="2305" width="8.85546875" bestFit="1" customWidth="1"/>
    <col min="2306" max="2306" width="8.140625" bestFit="1" customWidth="1"/>
    <col min="2307" max="2307" width="9.140625" customWidth="1"/>
    <col min="2308" max="2308" width="8" bestFit="1" customWidth="1"/>
    <col min="2309" max="2309" width="6.7109375" bestFit="1" customWidth="1"/>
    <col min="2310" max="2310" width="7.140625" bestFit="1" customWidth="1"/>
    <col min="2311" max="2311" width="4.140625" bestFit="1" customWidth="1"/>
    <col min="2312" max="2312" width="5.85546875" bestFit="1" customWidth="1"/>
    <col min="2313" max="2313" width="8.42578125" bestFit="1" customWidth="1"/>
    <col min="2314" max="2314" width="5.140625" bestFit="1" customWidth="1"/>
    <col min="2315" max="2315" width="8.85546875" bestFit="1" customWidth="1"/>
    <col min="2316" max="2316" width="8" bestFit="1" customWidth="1"/>
    <col min="2556" max="2556" width="5" bestFit="1" customWidth="1"/>
    <col min="2557" max="2557" width="10.140625" bestFit="1" customWidth="1"/>
    <col min="2558" max="2558" width="13.28515625" customWidth="1"/>
    <col min="2559" max="2560" width="6.140625" bestFit="1" customWidth="1"/>
    <col min="2561" max="2561" width="8.85546875" bestFit="1" customWidth="1"/>
    <col min="2562" max="2562" width="8.140625" bestFit="1" customWidth="1"/>
    <col min="2563" max="2563" width="9.140625" customWidth="1"/>
    <col min="2564" max="2564" width="8" bestFit="1" customWidth="1"/>
    <col min="2565" max="2565" width="6.7109375" bestFit="1" customWidth="1"/>
    <col min="2566" max="2566" width="7.140625" bestFit="1" customWidth="1"/>
    <col min="2567" max="2567" width="4.140625" bestFit="1" customWidth="1"/>
    <col min="2568" max="2568" width="5.85546875" bestFit="1" customWidth="1"/>
    <col min="2569" max="2569" width="8.42578125" bestFit="1" customWidth="1"/>
    <col min="2570" max="2570" width="5.140625" bestFit="1" customWidth="1"/>
    <col min="2571" max="2571" width="8.85546875" bestFit="1" customWidth="1"/>
    <col min="2572" max="2572" width="8" bestFit="1" customWidth="1"/>
    <col min="2812" max="2812" width="5" bestFit="1" customWidth="1"/>
    <col min="2813" max="2813" width="10.140625" bestFit="1" customWidth="1"/>
    <col min="2814" max="2814" width="13.28515625" customWidth="1"/>
    <col min="2815" max="2816" width="6.140625" bestFit="1" customWidth="1"/>
    <col min="2817" max="2817" width="8.85546875" bestFit="1" customWidth="1"/>
    <col min="2818" max="2818" width="8.140625" bestFit="1" customWidth="1"/>
    <col min="2819" max="2819" width="9.140625" customWidth="1"/>
    <col min="2820" max="2820" width="8" bestFit="1" customWidth="1"/>
    <col min="2821" max="2821" width="6.7109375" bestFit="1" customWidth="1"/>
    <col min="2822" max="2822" width="7.140625" bestFit="1" customWidth="1"/>
    <col min="2823" max="2823" width="4.140625" bestFit="1" customWidth="1"/>
    <col min="2824" max="2824" width="5.85546875" bestFit="1" customWidth="1"/>
    <col min="2825" max="2825" width="8.42578125" bestFit="1" customWidth="1"/>
    <col min="2826" max="2826" width="5.140625" bestFit="1" customWidth="1"/>
    <col min="2827" max="2827" width="8.85546875" bestFit="1" customWidth="1"/>
    <col min="2828" max="2828" width="8" bestFit="1" customWidth="1"/>
    <col min="3068" max="3068" width="5" bestFit="1" customWidth="1"/>
    <col min="3069" max="3069" width="10.140625" bestFit="1" customWidth="1"/>
    <col min="3070" max="3070" width="13.28515625" customWidth="1"/>
    <col min="3071" max="3072" width="6.140625" bestFit="1" customWidth="1"/>
    <col min="3073" max="3073" width="8.85546875" bestFit="1" customWidth="1"/>
    <col min="3074" max="3074" width="8.140625" bestFit="1" customWidth="1"/>
    <col min="3075" max="3075" width="9.140625" customWidth="1"/>
    <col min="3076" max="3076" width="8" bestFit="1" customWidth="1"/>
    <col min="3077" max="3077" width="6.7109375" bestFit="1" customWidth="1"/>
    <col min="3078" max="3078" width="7.140625" bestFit="1" customWidth="1"/>
    <col min="3079" max="3079" width="4.140625" bestFit="1" customWidth="1"/>
    <col min="3080" max="3080" width="5.85546875" bestFit="1" customWidth="1"/>
    <col min="3081" max="3081" width="8.42578125" bestFit="1" customWidth="1"/>
    <col min="3082" max="3082" width="5.140625" bestFit="1" customWidth="1"/>
    <col min="3083" max="3083" width="8.85546875" bestFit="1" customWidth="1"/>
    <col min="3084" max="3084" width="8" bestFit="1" customWidth="1"/>
    <col min="3324" max="3324" width="5" bestFit="1" customWidth="1"/>
    <col min="3325" max="3325" width="10.140625" bestFit="1" customWidth="1"/>
    <col min="3326" max="3326" width="13.28515625" customWidth="1"/>
    <col min="3327" max="3328" width="6.140625" bestFit="1" customWidth="1"/>
    <col min="3329" max="3329" width="8.85546875" bestFit="1" customWidth="1"/>
    <col min="3330" max="3330" width="8.140625" bestFit="1" customWidth="1"/>
    <col min="3331" max="3331" width="9.140625" customWidth="1"/>
    <col min="3332" max="3332" width="8" bestFit="1" customWidth="1"/>
    <col min="3333" max="3333" width="6.7109375" bestFit="1" customWidth="1"/>
    <col min="3334" max="3334" width="7.140625" bestFit="1" customWidth="1"/>
    <col min="3335" max="3335" width="4.140625" bestFit="1" customWidth="1"/>
    <col min="3336" max="3336" width="5.85546875" bestFit="1" customWidth="1"/>
    <col min="3337" max="3337" width="8.42578125" bestFit="1" customWidth="1"/>
    <col min="3338" max="3338" width="5.140625" bestFit="1" customWidth="1"/>
    <col min="3339" max="3339" width="8.85546875" bestFit="1" customWidth="1"/>
    <col min="3340" max="3340" width="8" bestFit="1" customWidth="1"/>
    <col min="3580" max="3580" width="5" bestFit="1" customWidth="1"/>
    <col min="3581" max="3581" width="10.140625" bestFit="1" customWidth="1"/>
    <col min="3582" max="3582" width="13.28515625" customWidth="1"/>
    <col min="3583" max="3584" width="6.140625" bestFit="1" customWidth="1"/>
    <col min="3585" max="3585" width="8.85546875" bestFit="1" customWidth="1"/>
    <col min="3586" max="3586" width="8.140625" bestFit="1" customWidth="1"/>
    <col min="3587" max="3587" width="9.140625" customWidth="1"/>
    <col min="3588" max="3588" width="8" bestFit="1" customWidth="1"/>
    <col min="3589" max="3589" width="6.7109375" bestFit="1" customWidth="1"/>
    <col min="3590" max="3590" width="7.140625" bestFit="1" customWidth="1"/>
    <col min="3591" max="3591" width="4.140625" bestFit="1" customWidth="1"/>
    <col min="3592" max="3592" width="5.85546875" bestFit="1" customWidth="1"/>
    <col min="3593" max="3593" width="8.42578125" bestFit="1" customWidth="1"/>
    <col min="3594" max="3594" width="5.140625" bestFit="1" customWidth="1"/>
    <col min="3595" max="3595" width="8.85546875" bestFit="1" customWidth="1"/>
    <col min="3596" max="3596" width="8" bestFit="1" customWidth="1"/>
    <col min="3836" max="3836" width="5" bestFit="1" customWidth="1"/>
    <col min="3837" max="3837" width="10.140625" bestFit="1" customWidth="1"/>
    <col min="3838" max="3838" width="13.28515625" customWidth="1"/>
    <col min="3839" max="3840" width="6.140625" bestFit="1" customWidth="1"/>
    <col min="3841" max="3841" width="8.85546875" bestFit="1" customWidth="1"/>
    <col min="3842" max="3842" width="8.140625" bestFit="1" customWidth="1"/>
    <col min="3843" max="3843" width="9.140625" customWidth="1"/>
    <col min="3844" max="3844" width="8" bestFit="1" customWidth="1"/>
    <col min="3845" max="3845" width="6.7109375" bestFit="1" customWidth="1"/>
    <col min="3846" max="3846" width="7.140625" bestFit="1" customWidth="1"/>
    <col min="3847" max="3847" width="4.140625" bestFit="1" customWidth="1"/>
    <col min="3848" max="3848" width="5.85546875" bestFit="1" customWidth="1"/>
    <col min="3849" max="3849" width="8.42578125" bestFit="1" customWidth="1"/>
    <col min="3850" max="3850" width="5.140625" bestFit="1" customWidth="1"/>
    <col min="3851" max="3851" width="8.85546875" bestFit="1" customWidth="1"/>
    <col min="3852" max="3852" width="8" bestFit="1" customWidth="1"/>
    <col min="4092" max="4092" width="5" bestFit="1" customWidth="1"/>
    <col min="4093" max="4093" width="10.140625" bestFit="1" customWidth="1"/>
    <col min="4094" max="4094" width="13.28515625" customWidth="1"/>
    <col min="4095" max="4096" width="6.140625" bestFit="1" customWidth="1"/>
    <col min="4097" max="4097" width="8.85546875" bestFit="1" customWidth="1"/>
    <col min="4098" max="4098" width="8.140625" bestFit="1" customWidth="1"/>
    <col min="4099" max="4099" width="9.140625" customWidth="1"/>
    <col min="4100" max="4100" width="8" bestFit="1" customWidth="1"/>
    <col min="4101" max="4101" width="6.7109375" bestFit="1" customWidth="1"/>
    <col min="4102" max="4102" width="7.140625" bestFit="1" customWidth="1"/>
    <col min="4103" max="4103" width="4.140625" bestFit="1" customWidth="1"/>
    <col min="4104" max="4104" width="5.85546875" bestFit="1" customWidth="1"/>
    <col min="4105" max="4105" width="8.42578125" bestFit="1" customWidth="1"/>
    <col min="4106" max="4106" width="5.140625" bestFit="1" customWidth="1"/>
    <col min="4107" max="4107" width="8.85546875" bestFit="1" customWidth="1"/>
    <col min="4108" max="4108" width="8" bestFit="1" customWidth="1"/>
    <col min="4348" max="4348" width="5" bestFit="1" customWidth="1"/>
    <col min="4349" max="4349" width="10.140625" bestFit="1" customWidth="1"/>
    <col min="4350" max="4350" width="13.28515625" customWidth="1"/>
    <col min="4351" max="4352" width="6.140625" bestFit="1" customWidth="1"/>
    <col min="4353" max="4353" width="8.85546875" bestFit="1" customWidth="1"/>
    <col min="4354" max="4354" width="8.140625" bestFit="1" customWidth="1"/>
    <col min="4355" max="4355" width="9.140625" customWidth="1"/>
    <col min="4356" max="4356" width="8" bestFit="1" customWidth="1"/>
    <col min="4357" max="4357" width="6.7109375" bestFit="1" customWidth="1"/>
    <col min="4358" max="4358" width="7.140625" bestFit="1" customWidth="1"/>
    <col min="4359" max="4359" width="4.140625" bestFit="1" customWidth="1"/>
    <col min="4360" max="4360" width="5.85546875" bestFit="1" customWidth="1"/>
    <col min="4361" max="4361" width="8.42578125" bestFit="1" customWidth="1"/>
    <col min="4362" max="4362" width="5.140625" bestFit="1" customWidth="1"/>
    <col min="4363" max="4363" width="8.85546875" bestFit="1" customWidth="1"/>
    <col min="4364" max="4364" width="8" bestFit="1" customWidth="1"/>
    <col min="4604" max="4604" width="5" bestFit="1" customWidth="1"/>
    <col min="4605" max="4605" width="10.140625" bestFit="1" customWidth="1"/>
    <col min="4606" max="4606" width="13.28515625" customWidth="1"/>
    <col min="4607" max="4608" width="6.140625" bestFit="1" customWidth="1"/>
    <col min="4609" max="4609" width="8.85546875" bestFit="1" customWidth="1"/>
    <col min="4610" max="4610" width="8.140625" bestFit="1" customWidth="1"/>
    <col min="4611" max="4611" width="9.140625" customWidth="1"/>
    <col min="4612" max="4612" width="8" bestFit="1" customWidth="1"/>
    <col min="4613" max="4613" width="6.7109375" bestFit="1" customWidth="1"/>
    <col min="4614" max="4614" width="7.140625" bestFit="1" customWidth="1"/>
    <col min="4615" max="4615" width="4.140625" bestFit="1" customWidth="1"/>
    <col min="4616" max="4616" width="5.85546875" bestFit="1" customWidth="1"/>
    <col min="4617" max="4617" width="8.42578125" bestFit="1" customWidth="1"/>
    <col min="4618" max="4618" width="5.140625" bestFit="1" customWidth="1"/>
    <col min="4619" max="4619" width="8.85546875" bestFit="1" customWidth="1"/>
    <col min="4620" max="4620" width="8" bestFit="1" customWidth="1"/>
    <col min="4860" max="4860" width="5" bestFit="1" customWidth="1"/>
    <col min="4861" max="4861" width="10.140625" bestFit="1" customWidth="1"/>
    <col min="4862" max="4862" width="13.28515625" customWidth="1"/>
    <col min="4863" max="4864" width="6.140625" bestFit="1" customWidth="1"/>
    <col min="4865" max="4865" width="8.85546875" bestFit="1" customWidth="1"/>
    <col min="4866" max="4866" width="8.140625" bestFit="1" customWidth="1"/>
    <col min="4867" max="4867" width="9.140625" customWidth="1"/>
    <col min="4868" max="4868" width="8" bestFit="1" customWidth="1"/>
    <col min="4869" max="4869" width="6.7109375" bestFit="1" customWidth="1"/>
    <col min="4870" max="4870" width="7.140625" bestFit="1" customWidth="1"/>
    <col min="4871" max="4871" width="4.140625" bestFit="1" customWidth="1"/>
    <col min="4872" max="4872" width="5.85546875" bestFit="1" customWidth="1"/>
    <col min="4873" max="4873" width="8.42578125" bestFit="1" customWidth="1"/>
    <col min="4874" max="4874" width="5.140625" bestFit="1" customWidth="1"/>
    <col min="4875" max="4875" width="8.85546875" bestFit="1" customWidth="1"/>
    <col min="4876" max="4876" width="8" bestFit="1" customWidth="1"/>
    <col min="5116" max="5116" width="5" bestFit="1" customWidth="1"/>
    <col min="5117" max="5117" width="10.140625" bestFit="1" customWidth="1"/>
    <col min="5118" max="5118" width="13.28515625" customWidth="1"/>
    <col min="5119" max="5120" width="6.140625" bestFit="1" customWidth="1"/>
    <col min="5121" max="5121" width="8.85546875" bestFit="1" customWidth="1"/>
    <col min="5122" max="5122" width="8.140625" bestFit="1" customWidth="1"/>
    <col min="5123" max="5123" width="9.140625" customWidth="1"/>
    <col min="5124" max="5124" width="8" bestFit="1" customWidth="1"/>
    <col min="5125" max="5125" width="6.7109375" bestFit="1" customWidth="1"/>
    <col min="5126" max="5126" width="7.140625" bestFit="1" customWidth="1"/>
    <col min="5127" max="5127" width="4.140625" bestFit="1" customWidth="1"/>
    <col min="5128" max="5128" width="5.85546875" bestFit="1" customWidth="1"/>
    <col min="5129" max="5129" width="8.42578125" bestFit="1" customWidth="1"/>
    <col min="5130" max="5130" width="5.140625" bestFit="1" customWidth="1"/>
    <col min="5131" max="5131" width="8.85546875" bestFit="1" customWidth="1"/>
    <col min="5132" max="5132" width="8" bestFit="1" customWidth="1"/>
    <col min="5372" max="5372" width="5" bestFit="1" customWidth="1"/>
    <col min="5373" max="5373" width="10.140625" bestFit="1" customWidth="1"/>
    <col min="5374" max="5374" width="13.28515625" customWidth="1"/>
    <col min="5375" max="5376" width="6.140625" bestFit="1" customWidth="1"/>
    <col min="5377" max="5377" width="8.85546875" bestFit="1" customWidth="1"/>
    <col min="5378" max="5378" width="8.140625" bestFit="1" customWidth="1"/>
    <col min="5379" max="5379" width="9.140625" customWidth="1"/>
    <col min="5380" max="5380" width="8" bestFit="1" customWidth="1"/>
    <col min="5381" max="5381" width="6.7109375" bestFit="1" customWidth="1"/>
    <col min="5382" max="5382" width="7.140625" bestFit="1" customWidth="1"/>
    <col min="5383" max="5383" width="4.140625" bestFit="1" customWidth="1"/>
    <col min="5384" max="5384" width="5.85546875" bestFit="1" customWidth="1"/>
    <col min="5385" max="5385" width="8.42578125" bestFit="1" customWidth="1"/>
    <col min="5386" max="5386" width="5.140625" bestFit="1" customWidth="1"/>
    <col min="5387" max="5387" width="8.85546875" bestFit="1" customWidth="1"/>
    <col min="5388" max="5388" width="8" bestFit="1" customWidth="1"/>
    <col min="5628" max="5628" width="5" bestFit="1" customWidth="1"/>
    <col min="5629" max="5629" width="10.140625" bestFit="1" customWidth="1"/>
    <col min="5630" max="5630" width="13.28515625" customWidth="1"/>
    <col min="5631" max="5632" width="6.140625" bestFit="1" customWidth="1"/>
    <col min="5633" max="5633" width="8.85546875" bestFit="1" customWidth="1"/>
    <col min="5634" max="5634" width="8.140625" bestFit="1" customWidth="1"/>
    <col min="5635" max="5635" width="9.140625" customWidth="1"/>
    <col min="5636" max="5636" width="8" bestFit="1" customWidth="1"/>
    <col min="5637" max="5637" width="6.7109375" bestFit="1" customWidth="1"/>
    <col min="5638" max="5638" width="7.140625" bestFit="1" customWidth="1"/>
    <col min="5639" max="5639" width="4.140625" bestFit="1" customWidth="1"/>
    <col min="5640" max="5640" width="5.85546875" bestFit="1" customWidth="1"/>
    <col min="5641" max="5641" width="8.42578125" bestFit="1" customWidth="1"/>
    <col min="5642" max="5642" width="5.140625" bestFit="1" customWidth="1"/>
    <col min="5643" max="5643" width="8.85546875" bestFit="1" customWidth="1"/>
    <col min="5644" max="5644" width="8" bestFit="1" customWidth="1"/>
    <col min="5884" max="5884" width="5" bestFit="1" customWidth="1"/>
    <col min="5885" max="5885" width="10.140625" bestFit="1" customWidth="1"/>
    <col min="5886" max="5886" width="13.28515625" customWidth="1"/>
    <col min="5887" max="5888" width="6.140625" bestFit="1" customWidth="1"/>
    <col min="5889" max="5889" width="8.85546875" bestFit="1" customWidth="1"/>
    <col min="5890" max="5890" width="8.140625" bestFit="1" customWidth="1"/>
    <col min="5891" max="5891" width="9.140625" customWidth="1"/>
    <col min="5892" max="5892" width="8" bestFit="1" customWidth="1"/>
    <col min="5893" max="5893" width="6.7109375" bestFit="1" customWidth="1"/>
    <col min="5894" max="5894" width="7.140625" bestFit="1" customWidth="1"/>
    <col min="5895" max="5895" width="4.140625" bestFit="1" customWidth="1"/>
    <col min="5896" max="5896" width="5.85546875" bestFit="1" customWidth="1"/>
    <col min="5897" max="5897" width="8.42578125" bestFit="1" customWidth="1"/>
    <col min="5898" max="5898" width="5.140625" bestFit="1" customWidth="1"/>
    <col min="5899" max="5899" width="8.85546875" bestFit="1" customWidth="1"/>
    <col min="5900" max="5900" width="8" bestFit="1" customWidth="1"/>
    <col min="6140" max="6140" width="5" bestFit="1" customWidth="1"/>
    <col min="6141" max="6141" width="10.140625" bestFit="1" customWidth="1"/>
    <col min="6142" max="6142" width="13.28515625" customWidth="1"/>
    <col min="6143" max="6144" width="6.140625" bestFit="1" customWidth="1"/>
    <col min="6145" max="6145" width="8.85546875" bestFit="1" customWidth="1"/>
    <col min="6146" max="6146" width="8.140625" bestFit="1" customWidth="1"/>
    <col min="6147" max="6147" width="9.140625" customWidth="1"/>
    <col min="6148" max="6148" width="8" bestFit="1" customWidth="1"/>
    <col min="6149" max="6149" width="6.7109375" bestFit="1" customWidth="1"/>
    <col min="6150" max="6150" width="7.140625" bestFit="1" customWidth="1"/>
    <col min="6151" max="6151" width="4.140625" bestFit="1" customWidth="1"/>
    <col min="6152" max="6152" width="5.85546875" bestFit="1" customWidth="1"/>
    <col min="6153" max="6153" width="8.42578125" bestFit="1" customWidth="1"/>
    <col min="6154" max="6154" width="5.140625" bestFit="1" customWidth="1"/>
    <col min="6155" max="6155" width="8.85546875" bestFit="1" customWidth="1"/>
    <col min="6156" max="6156" width="8" bestFit="1" customWidth="1"/>
    <col min="6396" max="6396" width="5" bestFit="1" customWidth="1"/>
    <col min="6397" max="6397" width="10.140625" bestFit="1" customWidth="1"/>
    <col min="6398" max="6398" width="13.28515625" customWidth="1"/>
    <col min="6399" max="6400" width="6.140625" bestFit="1" customWidth="1"/>
    <col min="6401" max="6401" width="8.85546875" bestFit="1" customWidth="1"/>
    <col min="6402" max="6402" width="8.140625" bestFit="1" customWidth="1"/>
    <col min="6403" max="6403" width="9.140625" customWidth="1"/>
    <col min="6404" max="6404" width="8" bestFit="1" customWidth="1"/>
    <col min="6405" max="6405" width="6.7109375" bestFit="1" customWidth="1"/>
    <col min="6406" max="6406" width="7.140625" bestFit="1" customWidth="1"/>
    <col min="6407" max="6407" width="4.140625" bestFit="1" customWidth="1"/>
    <col min="6408" max="6408" width="5.85546875" bestFit="1" customWidth="1"/>
    <col min="6409" max="6409" width="8.42578125" bestFit="1" customWidth="1"/>
    <col min="6410" max="6410" width="5.140625" bestFit="1" customWidth="1"/>
    <col min="6411" max="6411" width="8.85546875" bestFit="1" customWidth="1"/>
    <col min="6412" max="6412" width="8" bestFit="1" customWidth="1"/>
    <col min="6652" max="6652" width="5" bestFit="1" customWidth="1"/>
    <col min="6653" max="6653" width="10.140625" bestFit="1" customWidth="1"/>
    <col min="6654" max="6654" width="13.28515625" customWidth="1"/>
    <col min="6655" max="6656" width="6.140625" bestFit="1" customWidth="1"/>
    <col min="6657" max="6657" width="8.85546875" bestFit="1" customWidth="1"/>
    <col min="6658" max="6658" width="8.140625" bestFit="1" customWidth="1"/>
    <col min="6659" max="6659" width="9.140625" customWidth="1"/>
    <col min="6660" max="6660" width="8" bestFit="1" customWidth="1"/>
    <col min="6661" max="6661" width="6.7109375" bestFit="1" customWidth="1"/>
    <col min="6662" max="6662" width="7.140625" bestFit="1" customWidth="1"/>
    <col min="6663" max="6663" width="4.140625" bestFit="1" customWidth="1"/>
    <col min="6664" max="6664" width="5.85546875" bestFit="1" customWidth="1"/>
    <col min="6665" max="6665" width="8.42578125" bestFit="1" customWidth="1"/>
    <col min="6666" max="6666" width="5.140625" bestFit="1" customWidth="1"/>
    <col min="6667" max="6667" width="8.85546875" bestFit="1" customWidth="1"/>
    <col min="6668" max="6668" width="8" bestFit="1" customWidth="1"/>
    <col min="6908" max="6908" width="5" bestFit="1" customWidth="1"/>
    <col min="6909" max="6909" width="10.140625" bestFit="1" customWidth="1"/>
    <col min="6910" max="6910" width="13.28515625" customWidth="1"/>
    <col min="6911" max="6912" width="6.140625" bestFit="1" customWidth="1"/>
    <col min="6913" max="6913" width="8.85546875" bestFit="1" customWidth="1"/>
    <col min="6914" max="6914" width="8.140625" bestFit="1" customWidth="1"/>
    <col min="6915" max="6915" width="9.140625" customWidth="1"/>
    <col min="6916" max="6916" width="8" bestFit="1" customWidth="1"/>
    <col min="6917" max="6917" width="6.7109375" bestFit="1" customWidth="1"/>
    <col min="6918" max="6918" width="7.140625" bestFit="1" customWidth="1"/>
    <col min="6919" max="6919" width="4.140625" bestFit="1" customWidth="1"/>
    <col min="6920" max="6920" width="5.85546875" bestFit="1" customWidth="1"/>
    <col min="6921" max="6921" width="8.42578125" bestFit="1" customWidth="1"/>
    <col min="6922" max="6922" width="5.140625" bestFit="1" customWidth="1"/>
    <col min="6923" max="6923" width="8.85546875" bestFit="1" customWidth="1"/>
    <col min="6924" max="6924" width="8" bestFit="1" customWidth="1"/>
    <col min="7164" max="7164" width="5" bestFit="1" customWidth="1"/>
    <col min="7165" max="7165" width="10.140625" bestFit="1" customWidth="1"/>
    <col min="7166" max="7166" width="13.28515625" customWidth="1"/>
    <col min="7167" max="7168" width="6.140625" bestFit="1" customWidth="1"/>
    <col min="7169" max="7169" width="8.85546875" bestFit="1" customWidth="1"/>
    <col min="7170" max="7170" width="8.140625" bestFit="1" customWidth="1"/>
    <col min="7171" max="7171" width="9.140625" customWidth="1"/>
    <col min="7172" max="7172" width="8" bestFit="1" customWidth="1"/>
    <col min="7173" max="7173" width="6.7109375" bestFit="1" customWidth="1"/>
    <col min="7174" max="7174" width="7.140625" bestFit="1" customWidth="1"/>
    <col min="7175" max="7175" width="4.140625" bestFit="1" customWidth="1"/>
    <col min="7176" max="7176" width="5.85546875" bestFit="1" customWidth="1"/>
    <col min="7177" max="7177" width="8.42578125" bestFit="1" customWidth="1"/>
    <col min="7178" max="7178" width="5.140625" bestFit="1" customWidth="1"/>
    <col min="7179" max="7179" width="8.85546875" bestFit="1" customWidth="1"/>
    <col min="7180" max="7180" width="8" bestFit="1" customWidth="1"/>
    <col min="7420" max="7420" width="5" bestFit="1" customWidth="1"/>
    <col min="7421" max="7421" width="10.140625" bestFit="1" customWidth="1"/>
    <col min="7422" max="7422" width="13.28515625" customWidth="1"/>
    <col min="7423" max="7424" width="6.140625" bestFit="1" customWidth="1"/>
    <col min="7425" max="7425" width="8.85546875" bestFit="1" customWidth="1"/>
    <col min="7426" max="7426" width="8.140625" bestFit="1" customWidth="1"/>
    <col min="7427" max="7427" width="9.140625" customWidth="1"/>
    <col min="7428" max="7428" width="8" bestFit="1" customWidth="1"/>
    <col min="7429" max="7429" width="6.7109375" bestFit="1" customWidth="1"/>
    <col min="7430" max="7430" width="7.140625" bestFit="1" customWidth="1"/>
    <col min="7431" max="7431" width="4.140625" bestFit="1" customWidth="1"/>
    <col min="7432" max="7432" width="5.85546875" bestFit="1" customWidth="1"/>
    <col min="7433" max="7433" width="8.42578125" bestFit="1" customWidth="1"/>
    <col min="7434" max="7434" width="5.140625" bestFit="1" customWidth="1"/>
    <col min="7435" max="7435" width="8.85546875" bestFit="1" customWidth="1"/>
    <col min="7436" max="7436" width="8" bestFit="1" customWidth="1"/>
    <col min="7676" max="7676" width="5" bestFit="1" customWidth="1"/>
    <col min="7677" max="7677" width="10.140625" bestFit="1" customWidth="1"/>
    <col min="7678" max="7678" width="13.28515625" customWidth="1"/>
    <col min="7679" max="7680" width="6.140625" bestFit="1" customWidth="1"/>
    <col min="7681" max="7681" width="8.85546875" bestFit="1" customWidth="1"/>
    <col min="7682" max="7682" width="8.140625" bestFit="1" customWidth="1"/>
    <col min="7683" max="7683" width="9.140625" customWidth="1"/>
    <col min="7684" max="7684" width="8" bestFit="1" customWidth="1"/>
    <col min="7685" max="7685" width="6.7109375" bestFit="1" customWidth="1"/>
    <col min="7686" max="7686" width="7.140625" bestFit="1" customWidth="1"/>
    <col min="7687" max="7687" width="4.140625" bestFit="1" customWidth="1"/>
    <col min="7688" max="7688" width="5.85546875" bestFit="1" customWidth="1"/>
    <col min="7689" max="7689" width="8.42578125" bestFit="1" customWidth="1"/>
    <col min="7690" max="7690" width="5.140625" bestFit="1" customWidth="1"/>
    <col min="7691" max="7691" width="8.85546875" bestFit="1" customWidth="1"/>
    <col min="7692" max="7692" width="8" bestFit="1" customWidth="1"/>
    <col min="7932" max="7932" width="5" bestFit="1" customWidth="1"/>
    <col min="7933" max="7933" width="10.140625" bestFit="1" customWidth="1"/>
    <col min="7934" max="7934" width="13.28515625" customWidth="1"/>
    <col min="7935" max="7936" width="6.140625" bestFit="1" customWidth="1"/>
    <col min="7937" max="7937" width="8.85546875" bestFit="1" customWidth="1"/>
    <col min="7938" max="7938" width="8.140625" bestFit="1" customWidth="1"/>
    <col min="7939" max="7939" width="9.140625" customWidth="1"/>
    <col min="7940" max="7940" width="8" bestFit="1" customWidth="1"/>
    <col min="7941" max="7941" width="6.7109375" bestFit="1" customWidth="1"/>
    <col min="7942" max="7942" width="7.140625" bestFit="1" customWidth="1"/>
    <col min="7943" max="7943" width="4.140625" bestFit="1" customWidth="1"/>
    <col min="7944" max="7944" width="5.85546875" bestFit="1" customWidth="1"/>
    <col min="7945" max="7945" width="8.42578125" bestFit="1" customWidth="1"/>
    <col min="7946" max="7946" width="5.140625" bestFit="1" customWidth="1"/>
    <col min="7947" max="7947" width="8.85546875" bestFit="1" customWidth="1"/>
    <col min="7948" max="7948" width="8" bestFit="1" customWidth="1"/>
    <col min="8188" max="8188" width="5" bestFit="1" customWidth="1"/>
    <col min="8189" max="8189" width="10.140625" bestFit="1" customWidth="1"/>
    <col min="8190" max="8190" width="13.28515625" customWidth="1"/>
    <col min="8191" max="8192" width="6.140625" bestFit="1" customWidth="1"/>
    <col min="8193" max="8193" width="8.85546875" bestFit="1" customWidth="1"/>
    <col min="8194" max="8194" width="8.140625" bestFit="1" customWidth="1"/>
    <col min="8195" max="8195" width="9.140625" customWidth="1"/>
    <col min="8196" max="8196" width="8" bestFit="1" customWidth="1"/>
    <col min="8197" max="8197" width="6.7109375" bestFit="1" customWidth="1"/>
    <col min="8198" max="8198" width="7.140625" bestFit="1" customWidth="1"/>
    <col min="8199" max="8199" width="4.140625" bestFit="1" customWidth="1"/>
    <col min="8200" max="8200" width="5.85546875" bestFit="1" customWidth="1"/>
    <col min="8201" max="8201" width="8.42578125" bestFit="1" customWidth="1"/>
    <col min="8202" max="8202" width="5.140625" bestFit="1" customWidth="1"/>
    <col min="8203" max="8203" width="8.85546875" bestFit="1" customWidth="1"/>
    <col min="8204" max="8204" width="8" bestFit="1" customWidth="1"/>
    <col min="8444" max="8444" width="5" bestFit="1" customWidth="1"/>
    <col min="8445" max="8445" width="10.140625" bestFit="1" customWidth="1"/>
    <col min="8446" max="8446" width="13.28515625" customWidth="1"/>
    <col min="8447" max="8448" width="6.140625" bestFit="1" customWidth="1"/>
    <col min="8449" max="8449" width="8.85546875" bestFit="1" customWidth="1"/>
    <col min="8450" max="8450" width="8.140625" bestFit="1" customWidth="1"/>
    <col min="8451" max="8451" width="9.140625" customWidth="1"/>
    <col min="8452" max="8452" width="8" bestFit="1" customWidth="1"/>
    <col min="8453" max="8453" width="6.7109375" bestFit="1" customWidth="1"/>
    <col min="8454" max="8454" width="7.140625" bestFit="1" customWidth="1"/>
    <col min="8455" max="8455" width="4.140625" bestFit="1" customWidth="1"/>
    <col min="8456" max="8456" width="5.85546875" bestFit="1" customWidth="1"/>
    <col min="8457" max="8457" width="8.42578125" bestFit="1" customWidth="1"/>
    <col min="8458" max="8458" width="5.140625" bestFit="1" customWidth="1"/>
    <col min="8459" max="8459" width="8.85546875" bestFit="1" customWidth="1"/>
    <col min="8460" max="8460" width="8" bestFit="1" customWidth="1"/>
    <col min="8700" max="8700" width="5" bestFit="1" customWidth="1"/>
    <col min="8701" max="8701" width="10.140625" bestFit="1" customWidth="1"/>
    <col min="8702" max="8702" width="13.28515625" customWidth="1"/>
    <col min="8703" max="8704" width="6.140625" bestFit="1" customWidth="1"/>
    <col min="8705" max="8705" width="8.85546875" bestFit="1" customWidth="1"/>
    <col min="8706" max="8706" width="8.140625" bestFit="1" customWidth="1"/>
    <col min="8707" max="8707" width="9.140625" customWidth="1"/>
    <col min="8708" max="8708" width="8" bestFit="1" customWidth="1"/>
    <col min="8709" max="8709" width="6.7109375" bestFit="1" customWidth="1"/>
    <col min="8710" max="8710" width="7.140625" bestFit="1" customWidth="1"/>
    <col min="8711" max="8711" width="4.140625" bestFit="1" customWidth="1"/>
    <col min="8712" max="8712" width="5.85546875" bestFit="1" customWidth="1"/>
    <col min="8713" max="8713" width="8.42578125" bestFit="1" customWidth="1"/>
    <col min="8714" max="8714" width="5.140625" bestFit="1" customWidth="1"/>
    <col min="8715" max="8715" width="8.85546875" bestFit="1" customWidth="1"/>
    <col min="8716" max="8716" width="8" bestFit="1" customWidth="1"/>
    <col min="8956" max="8956" width="5" bestFit="1" customWidth="1"/>
    <col min="8957" max="8957" width="10.140625" bestFit="1" customWidth="1"/>
    <col min="8958" max="8958" width="13.28515625" customWidth="1"/>
    <col min="8959" max="8960" width="6.140625" bestFit="1" customWidth="1"/>
    <col min="8961" max="8961" width="8.85546875" bestFit="1" customWidth="1"/>
    <col min="8962" max="8962" width="8.140625" bestFit="1" customWidth="1"/>
    <col min="8963" max="8963" width="9.140625" customWidth="1"/>
    <col min="8964" max="8964" width="8" bestFit="1" customWidth="1"/>
    <col min="8965" max="8965" width="6.7109375" bestFit="1" customWidth="1"/>
    <col min="8966" max="8966" width="7.140625" bestFit="1" customWidth="1"/>
    <col min="8967" max="8967" width="4.140625" bestFit="1" customWidth="1"/>
    <col min="8968" max="8968" width="5.85546875" bestFit="1" customWidth="1"/>
    <col min="8969" max="8969" width="8.42578125" bestFit="1" customWidth="1"/>
    <col min="8970" max="8970" width="5.140625" bestFit="1" customWidth="1"/>
    <col min="8971" max="8971" width="8.85546875" bestFit="1" customWidth="1"/>
    <col min="8972" max="8972" width="8" bestFit="1" customWidth="1"/>
    <col min="9212" max="9212" width="5" bestFit="1" customWidth="1"/>
    <col min="9213" max="9213" width="10.140625" bestFit="1" customWidth="1"/>
    <col min="9214" max="9214" width="13.28515625" customWidth="1"/>
    <col min="9215" max="9216" width="6.140625" bestFit="1" customWidth="1"/>
    <col min="9217" max="9217" width="8.85546875" bestFit="1" customWidth="1"/>
    <col min="9218" max="9218" width="8.140625" bestFit="1" customWidth="1"/>
    <col min="9219" max="9219" width="9.140625" customWidth="1"/>
    <col min="9220" max="9220" width="8" bestFit="1" customWidth="1"/>
    <col min="9221" max="9221" width="6.7109375" bestFit="1" customWidth="1"/>
    <col min="9222" max="9222" width="7.140625" bestFit="1" customWidth="1"/>
    <col min="9223" max="9223" width="4.140625" bestFit="1" customWidth="1"/>
    <col min="9224" max="9224" width="5.85546875" bestFit="1" customWidth="1"/>
    <col min="9225" max="9225" width="8.42578125" bestFit="1" customWidth="1"/>
    <col min="9226" max="9226" width="5.140625" bestFit="1" customWidth="1"/>
    <col min="9227" max="9227" width="8.85546875" bestFit="1" customWidth="1"/>
    <col min="9228" max="9228" width="8" bestFit="1" customWidth="1"/>
    <col min="9468" max="9468" width="5" bestFit="1" customWidth="1"/>
    <col min="9469" max="9469" width="10.140625" bestFit="1" customWidth="1"/>
    <col min="9470" max="9470" width="13.28515625" customWidth="1"/>
    <col min="9471" max="9472" width="6.140625" bestFit="1" customWidth="1"/>
    <col min="9473" max="9473" width="8.85546875" bestFit="1" customWidth="1"/>
    <col min="9474" max="9474" width="8.140625" bestFit="1" customWidth="1"/>
    <col min="9475" max="9475" width="9.140625" customWidth="1"/>
    <col min="9476" max="9476" width="8" bestFit="1" customWidth="1"/>
    <col min="9477" max="9477" width="6.7109375" bestFit="1" customWidth="1"/>
    <col min="9478" max="9478" width="7.140625" bestFit="1" customWidth="1"/>
    <col min="9479" max="9479" width="4.140625" bestFit="1" customWidth="1"/>
    <col min="9480" max="9480" width="5.85546875" bestFit="1" customWidth="1"/>
    <col min="9481" max="9481" width="8.42578125" bestFit="1" customWidth="1"/>
    <col min="9482" max="9482" width="5.140625" bestFit="1" customWidth="1"/>
    <col min="9483" max="9483" width="8.85546875" bestFit="1" customWidth="1"/>
    <col min="9484" max="9484" width="8" bestFit="1" customWidth="1"/>
    <col min="9724" max="9724" width="5" bestFit="1" customWidth="1"/>
    <col min="9725" max="9725" width="10.140625" bestFit="1" customWidth="1"/>
    <col min="9726" max="9726" width="13.28515625" customWidth="1"/>
    <col min="9727" max="9728" width="6.140625" bestFit="1" customWidth="1"/>
    <col min="9729" max="9729" width="8.85546875" bestFit="1" customWidth="1"/>
    <col min="9730" max="9730" width="8.140625" bestFit="1" customWidth="1"/>
    <col min="9731" max="9731" width="9.140625" customWidth="1"/>
    <col min="9732" max="9732" width="8" bestFit="1" customWidth="1"/>
    <col min="9733" max="9733" width="6.7109375" bestFit="1" customWidth="1"/>
    <col min="9734" max="9734" width="7.140625" bestFit="1" customWidth="1"/>
    <col min="9735" max="9735" width="4.140625" bestFit="1" customWidth="1"/>
    <col min="9736" max="9736" width="5.85546875" bestFit="1" customWidth="1"/>
    <col min="9737" max="9737" width="8.42578125" bestFit="1" customWidth="1"/>
    <col min="9738" max="9738" width="5.140625" bestFit="1" customWidth="1"/>
    <col min="9739" max="9739" width="8.85546875" bestFit="1" customWidth="1"/>
    <col min="9740" max="9740" width="8" bestFit="1" customWidth="1"/>
    <col min="9980" max="9980" width="5" bestFit="1" customWidth="1"/>
    <col min="9981" max="9981" width="10.140625" bestFit="1" customWidth="1"/>
    <col min="9982" max="9982" width="13.28515625" customWidth="1"/>
    <col min="9983" max="9984" width="6.140625" bestFit="1" customWidth="1"/>
    <col min="9985" max="9985" width="8.85546875" bestFit="1" customWidth="1"/>
    <col min="9986" max="9986" width="8.140625" bestFit="1" customWidth="1"/>
    <col min="9987" max="9987" width="9.140625" customWidth="1"/>
    <col min="9988" max="9988" width="8" bestFit="1" customWidth="1"/>
    <col min="9989" max="9989" width="6.7109375" bestFit="1" customWidth="1"/>
    <col min="9990" max="9990" width="7.140625" bestFit="1" customWidth="1"/>
    <col min="9991" max="9991" width="4.140625" bestFit="1" customWidth="1"/>
    <col min="9992" max="9992" width="5.85546875" bestFit="1" customWidth="1"/>
    <col min="9993" max="9993" width="8.42578125" bestFit="1" customWidth="1"/>
    <col min="9994" max="9994" width="5.140625" bestFit="1" customWidth="1"/>
    <col min="9995" max="9995" width="8.85546875" bestFit="1" customWidth="1"/>
    <col min="9996" max="9996" width="8" bestFit="1" customWidth="1"/>
    <col min="10236" max="10236" width="5" bestFit="1" customWidth="1"/>
    <col min="10237" max="10237" width="10.140625" bestFit="1" customWidth="1"/>
    <col min="10238" max="10238" width="13.28515625" customWidth="1"/>
    <col min="10239" max="10240" width="6.140625" bestFit="1" customWidth="1"/>
    <col min="10241" max="10241" width="8.85546875" bestFit="1" customWidth="1"/>
    <col min="10242" max="10242" width="8.140625" bestFit="1" customWidth="1"/>
    <col min="10243" max="10243" width="9.140625" customWidth="1"/>
    <col min="10244" max="10244" width="8" bestFit="1" customWidth="1"/>
    <col min="10245" max="10245" width="6.7109375" bestFit="1" customWidth="1"/>
    <col min="10246" max="10246" width="7.140625" bestFit="1" customWidth="1"/>
    <col min="10247" max="10247" width="4.140625" bestFit="1" customWidth="1"/>
    <col min="10248" max="10248" width="5.85546875" bestFit="1" customWidth="1"/>
    <col min="10249" max="10249" width="8.42578125" bestFit="1" customWidth="1"/>
    <col min="10250" max="10250" width="5.140625" bestFit="1" customWidth="1"/>
    <col min="10251" max="10251" width="8.85546875" bestFit="1" customWidth="1"/>
    <col min="10252" max="10252" width="8" bestFit="1" customWidth="1"/>
    <col min="10492" max="10492" width="5" bestFit="1" customWidth="1"/>
    <col min="10493" max="10493" width="10.140625" bestFit="1" customWidth="1"/>
    <col min="10494" max="10494" width="13.28515625" customWidth="1"/>
    <col min="10495" max="10496" width="6.140625" bestFit="1" customWidth="1"/>
    <col min="10497" max="10497" width="8.85546875" bestFit="1" customWidth="1"/>
    <col min="10498" max="10498" width="8.140625" bestFit="1" customWidth="1"/>
    <col min="10499" max="10499" width="9.140625" customWidth="1"/>
    <col min="10500" max="10500" width="8" bestFit="1" customWidth="1"/>
    <col min="10501" max="10501" width="6.7109375" bestFit="1" customWidth="1"/>
    <col min="10502" max="10502" width="7.140625" bestFit="1" customWidth="1"/>
    <col min="10503" max="10503" width="4.140625" bestFit="1" customWidth="1"/>
    <col min="10504" max="10504" width="5.85546875" bestFit="1" customWidth="1"/>
    <col min="10505" max="10505" width="8.42578125" bestFit="1" customWidth="1"/>
    <col min="10506" max="10506" width="5.140625" bestFit="1" customWidth="1"/>
    <col min="10507" max="10507" width="8.85546875" bestFit="1" customWidth="1"/>
    <col min="10508" max="10508" width="8" bestFit="1" customWidth="1"/>
    <col min="10748" max="10748" width="5" bestFit="1" customWidth="1"/>
    <col min="10749" max="10749" width="10.140625" bestFit="1" customWidth="1"/>
    <col min="10750" max="10750" width="13.28515625" customWidth="1"/>
    <col min="10751" max="10752" width="6.140625" bestFit="1" customWidth="1"/>
    <col min="10753" max="10753" width="8.85546875" bestFit="1" customWidth="1"/>
    <col min="10754" max="10754" width="8.140625" bestFit="1" customWidth="1"/>
    <col min="10755" max="10755" width="9.140625" customWidth="1"/>
    <col min="10756" max="10756" width="8" bestFit="1" customWidth="1"/>
    <col min="10757" max="10757" width="6.7109375" bestFit="1" customWidth="1"/>
    <col min="10758" max="10758" width="7.140625" bestFit="1" customWidth="1"/>
    <col min="10759" max="10759" width="4.140625" bestFit="1" customWidth="1"/>
    <col min="10760" max="10760" width="5.85546875" bestFit="1" customWidth="1"/>
    <col min="10761" max="10761" width="8.42578125" bestFit="1" customWidth="1"/>
    <col min="10762" max="10762" width="5.140625" bestFit="1" customWidth="1"/>
    <col min="10763" max="10763" width="8.85546875" bestFit="1" customWidth="1"/>
    <col min="10764" max="10764" width="8" bestFit="1" customWidth="1"/>
    <col min="11004" max="11004" width="5" bestFit="1" customWidth="1"/>
    <col min="11005" max="11005" width="10.140625" bestFit="1" customWidth="1"/>
    <col min="11006" max="11006" width="13.28515625" customWidth="1"/>
    <col min="11007" max="11008" width="6.140625" bestFit="1" customWidth="1"/>
    <col min="11009" max="11009" width="8.85546875" bestFit="1" customWidth="1"/>
    <col min="11010" max="11010" width="8.140625" bestFit="1" customWidth="1"/>
    <col min="11011" max="11011" width="9.140625" customWidth="1"/>
    <col min="11012" max="11012" width="8" bestFit="1" customWidth="1"/>
    <col min="11013" max="11013" width="6.7109375" bestFit="1" customWidth="1"/>
    <col min="11014" max="11014" width="7.140625" bestFit="1" customWidth="1"/>
    <col min="11015" max="11015" width="4.140625" bestFit="1" customWidth="1"/>
    <col min="11016" max="11016" width="5.85546875" bestFit="1" customWidth="1"/>
    <col min="11017" max="11017" width="8.42578125" bestFit="1" customWidth="1"/>
    <col min="11018" max="11018" width="5.140625" bestFit="1" customWidth="1"/>
    <col min="11019" max="11019" width="8.85546875" bestFit="1" customWidth="1"/>
    <col min="11020" max="11020" width="8" bestFit="1" customWidth="1"/>
    <col min="11260" max="11260" width="5" bestFit="1" customWidth="1"/>
    <col min="11261" max="11261" width="10.140625" bestFit="1" customWidth="1"/>
    <col min="11262" max="11262" width="13.28515625" customWidth="1"/>
    <col min="11263" max="11264" width="6.140625" bestFit="1" customWidth="1"/>
    <col min="11265" max="11265" width="8.85546875" bestFit="1" customWidth="1"/>
    <col min="11266" max="11266" width="8.140625" bestFit="1" customWidth="1"/>
    <col min="11267" max="11267" width="9.140625" customWidth="1"/>
    <col min="11268" max="11268" width="8" bestFit="1" customWidth="1"/>
    <col min="11269" max="11269" width="6.7109375" bestFit="1" customWidth="1"/>
    <col min="11270" max="11270" width="7.140625" bestFit="1" customWidth="1"/>
    <col min="11271" max="11271" width="4.140625" bestFit="1" customWidth="1"/>
    <col min="11272" max="11272" width="5.85546875" bestFit="1" customWidth="1"/>
    <col min="11273" max="11273" width="8.42578125" bestFit="1" customWidth="1"/>
    <col min="11274" max="11274" width="5.140625" bestFit="1" customWidth="1"/>
    <col min="11275" max="11275" width="8.85546875" bestFit="1" customWidth="1"/>
    <col min="11276" max="11276" width="8" bestFit="1" customWidth="1"/>
    <col min="11516" max="11516" width="5" bestFit="1" customWidth="1"/>
    <col min="11517" max="11517" width="10.140625" bestFit="1" customWidth="1"/>
    <col min="11518" max="11518" width="13.28515625" customWidth="1"/>
    <col min="11519" max="11520" width="6.140625" bestFit="1" customWidth="1"/>
    <col min="11521" max="11521" width="8.85546875" bestFit="1" customWidth="1"/>
    <col min="11522" max="11522" width="8.140625" bestFit="1" customWidth="1"/>
    <col min="11523" max="11523" width="9.140625" customWidth="1"/>
    <col min="11524" max="11524" width="8" bestFit="1" customWidth="1"/>
    <col min="11525" max="11525" width="6.7109375" bestFit="1" customWidth="1"/>
    <col min="11526" max="11526" width="7.140625" bestFit="1" customWidth="1"/>
    <col min="11527" max="11527" width="4.140625" bestFit="1" customWidth="1"/>
    <col min="11528" max="11528" width="5.85546875" bestFit="1" customWidth="1"/>
    <col min="11529" max="11529" width="8.42578125" bestFit="1" customWidth="1"/>
    <col min="11530" max="11530" width="5.140625" bestFit="1" customWidth="1"/>
    <col min="11531" max="11531" width="8.85546875" bestFit="1" customWidth="1"/>
    <col min="11532" max="11532" width="8" bestFit="1" customWidth="1"/>
    <col min="11772" max="11772" width="5" bestFit="1" customWidth="1"/>
    <col min="11773" max="11773" width="10.140625" bestFit="1" customWidth="1"/>
    <col min="11774" max="11774" width="13.28515625" customWidth="1"/>
    <col min="11775" max="11776" width="6.140625" bestFit="1" customWidth="1"/>
    <col min="11777" max="11777" width="8.85546875" bestFit="1" customWidth="1"/>
    <col min="11778" max="11778" width="8.140625" bestFit="1" customWidth="1"/>
    <col min="11779" max="11779" width="9.140625" customWidth="1"/>
    <col min="11780" max="11780" width="8" bestFit="1" customWidth="1"/>
    <col min="11781" max="11781" width="6.7109375" bestFit="1" customWidth="1"/>
    <col min="11782" max="11782" width="7.140625" bestFit="1" customWidth="1"/>
    <col min="11783" max="11783" width="4.140625" bestFit="1" customWidth="1"/>
    <col min="11784" max="11784" width="5.85546875" bestFit="1" customWidth="1"/>
    <col min="11785" max="11785" width="8.42578125" bestFit="1" customWidth="1"/>
    <col min="11786" max="11786" width="5.140625" bestFit="1" customWidth="1"/>
    <col min="11787" max="11787" width="8.85546875" bestFit="1" customWidth="1"/>
    <col min="11788" max="11788" width="8" bestFit="1" customWidth="1"/>
    <col min="12028" max="12028" width="5" bestFit="1" customWidth="1"/>
    <col min="12029" max="12029" width="10.140625" bestFit="1" customWidth="1"/>
    <col min="12030" max="12030" width="13.28515625" customWidth="1"/>
    <col min="12031" max="12032" width="6.140625" bestFit="1" customWidth="1"/>
    <col min="12033" max="12033" width="8.85546875" bestFit="1" customWidth="1"/>
    <col min="12034" max="12034" width="8.140625" bestFit="1" customWidth="1"/>
    <col min="12035" max="12035" width="9.140625" customWidth="1"/>
    <col min="12036" max="12036" width="8" bestFit="1" customWidth="1"/>
    <col min="12037" max="12037" width="6.7109375" bestFit="1" customWidth="1"/>
    <col min="12038" max="12038" width="7.140625" bestFit="1" customWidth="1"/>
    <col min="12039" max="12039" width="4.140625" bestFit="1" customWidth="1"/>
    <col min="12040" max="12040" width="5.85546875" bestFit="1" customWidth="1"/>
    <col min="12041" max="12041" width="8.42578125" bestFit="1" customWidth="1"/>
    <col min="12042" max="12042" width="5.140625" bestFit="1" customWidth="1"/>
    <col min="12043" max="12043" width="8.85546875" bestFit="1" customWidth="1"/>
    <col min="12044" max="12044" width="8" bestFit="1" customWidth="1"/>
    <col min="12284" max="12284" width="5" bestFit="1" customWidth="1"/>
    <col min="12285" max="12285" width="10.140625" bestFit="1" customWidth="1"/>
    <col min="12286" max="12286" width="13.28515625" customWidth="1"/>
    <col min="12287" max="12288" width="6.140625" bestFit="1" customWidth="1"/>
    <col min="12289" max="12289" width="8.85546875" bestFit="1" customWidth="1"/>
    <col min="12290" max="12290" width="8.140625" bestFit="1" customWidth="1"/>
    <col min="12291" max="12291" width="9.140625" customWidth="1"/>
    <col min="12292" max="12292" width="8" bestFit="1" customWidth="1"/>
    <col min="12293" max="12293" width="6.7109375" bestFit="1" customWidth="1"/>
    <col min="12294" max="12294" width="7.140625" bestFit="1" customWidth="1"/>
    <col min="12295" max="12295" width="4.140625" bestFit="1" customWidth="1"/>
    <col min="12296" max="12296" width="5.85546875" bestFit="1" customWidth="1"/>
    <col min="12297" max="12297" width="8.42578125" bestFit="1" customWidth="1"/>
    <col min="12298" max="12298" width="5.140625" bestFit="1" customWidth="1"/>
    <col min="12299" max="12299" width="8.85546875" bestFit="1" customWidth="1"/>
    <col min="12300" max="12300" width="8" bestFit="1" customWidth="1"/>
    <col min="12540" max="12540" width="5" bestFit="1" customWidth="1"/>
    <col min="12541" max="12541" width="10.140625" bestFit="1" customWidth="1"/>
    <col min="12542" max="12542" width="13.28515625" customWidth="1"/>
    <col min="12543" max="12544" width="6.140625" bestFit="1" customWidth="1"/>
    <col min="12545" max="12545" width="8.85546875" bestFit="1" customWidth="1"/>
    <col min="12546" max="12546" width="8.140625" bestFit="1" customWidth="1"/>
    <col min="12547" max="12547" width="9.140625" customWidth="1"/>
    <col min="12548" max="12548" width="8" bestFit="1" customWidth="1"/>
    <col min="12549" max="12549" width="6.7109375" bestFit="1" customWidth="1"/>
    <col min="12550" max="12550" width="7.140625" bestFit="1" customWidth="1"/>
    <col min="12551" max="12551" width="4.140625" bestFit="1" customWidth="1"/>
    <col min="12552" max="12552" width="5.85546875" bestFit="1" customWidth="1"/>
    <col min="12553" max="12553" width="8.42578125" bestFit="1" customWidth="1"/>
    <col min="12554" max="12554" width="5.140625" bestFit="1" customWidth="1"/>
    <col min="12555" max="12555" width="8.85546875" bestFit="1" customWidth="1"/>
    <col min="12556" max="12556" width="8" bestFit="1" customWidth="1"/>
    <col min="12796" max="12796" width="5" bestFit="1" customWidth="1"/>
    <col min="12797" max="12797" width="10.140625" bestFit="1" customWidth="1"/>
    <col min="12798" max="12798" width="13.28515625" customWidth="1"/>
    <col min="12799" max="12800" width="6.140625" bestFit="1" customWidth="1"/>
    <col min="12801" max="12801" width="8.85546875" bestFit="1" customWidth="1"/>
    <col min="12802" max="12802" width="8.140625" bestFit="1" customWidth="1"/>
    <col min="12803" max="12803" width="9.140625" customWidth="1"/>
    <col min="12804" max="12804" width="8" bestFit="1" customWidth="1"/>
    <col min="12805" max="12805" width="6.7109375" bestFit="1" customWidth="1"/>
    <col min="12806" max="12806" width="7.140625" bestFit="1" customWidth="1"/>
    <col min="12807" max="12807" width="4.140625" bestFit="1" customWidth="1"/>
    <col min="12808" max="12808" width="5.85546875" bestFit="1" customWidth="1"/>
    <col min="12809" max="12809" width="8.42578125" bestFit="1" customWidth="1"/>
    <col min="12810" max="12810" width="5.140625" bestFit="1" customWidth="1"/>
    <col min="12811" max="12811" width="8.85546875" bestFit="1" customWidth="1"/>
    <col min="12812" max="12812" width="8" bestFit="1" customWidth="1"/>
    <col min="13052" max="13052" width="5" bestFit="1" customWidth="1"/>
    <col min="13053" max="13053" width="10.140625" bestFit="1" customWidth="1"/>
    <col min="13054" max="13054" width="13.28515625" customWidth="1"/>
    <col min="13055" max="13056" width="6.140625" bestFit="1" customWidth="1"/>
    <col min="13057" max="13057" width="8.85546875" bestFit="1" customWidth="1"/>
    <col min="13058" max="13058" width="8.140625" bestFit="1" customWidth="1"/>
    <col min="13059" max="13059" width="9.140625" customWidth="1"/>
    <col min="13060" max="13060" width="8" bestFit="1" customWidth="1"/>
    <col min="13061" max="13061" width="6.7109375" bestFit="1" customWidth="1"/>
    <col min="13062" max="13062" width="7.140625" bestFit="1" customWidth="1"/>
    <col min="13063" max="13063" width="4.140625" bestFit="1" customWidth="1"/>
    <col min="13064" max="13064" width="5.85546875" bestFit="1" customWidth="1"/>
    <col min="13065" max="13065" width="8.42578125" bestFit="1" customWidth="1"/>
    <col min="13066" max="13066" width="5.140625" bestFit="1" customWidth="1"/>
    <col min="13067" max="13067" width="8.85546875" bestFit="1" customWidth="1"/>
    <col min="13068" max="13068" width="8" bestFit="1" customWidth="1"/>
    <col min="13308" max="13308" width="5" bestFit="1" customWidth="1"/>
    <col min="13309" max="13309" width="10.140625" bestFit="1" customWidth="1"/>
    <col min="13310" max="13310" width="13.28515625" customWidth="1"/>
    <col min="13311" max="13312" width="6.140625" bestFit="1" customWidth="1"/>
    <col min="13313" max="13313" width="8.85546875" bestFit="1" customWidth="1"/>
    <col min="13314" max="13314" width="8.140625" bestFit="1" customWidth="1"/>
    <col min="13315" max="13315" width="9.140625" customWidth="1"/>
    <col min="13316" max="13316" width="8" bestFit="1" customWidth="1"/>
    <col min="13317" max="13317" width="6.7109375" bestFit="1" customWidth="1"/>
    <col min="13318" max="13318" width="7.140625" bestFit="1" customWidth="1"/>
    <col min="13319" max="13319" width="4.140625" bestFit="1" customWidth="1"/>
    <col min="13320" max="13320" width="5.85546875" bestFit="1" customWidth="1"/>
    <col min="13321" max="13321" width="8.42578125" bestFit="1" customWidth="1"/>
    <col min="13322" max="13322" width="5.140625" bestFit="1" customWidth="1"/>
    <col min="13323" max="13323" width="8.85546875" bestFit="1" customWidth="1"/>
    <col min="13324" max="13324" width="8" bestFit="1" customWidth="1"/>
    <col min="13564" max="13564" width="5" bestFit="1" customWidth="1"/>
    <col min="13565" max="13565" width="10.140625" bestFit="1" customWidth="1"/>
    <col min="13566" max="13566" width="13.28515625" customWidth="1"/>
    <col min="13567" max="13568" width="6.140625" bestFit="1" customWidth="1"/>
    <col min="13569" max="13569" width="8.85546875" bestFit="1" customWidth="1"/>
    <col min="13570" max="13570" width="8.140625" bestFit="1" customWidth="1"/>
    <col min="13571" max="13571" width="9.140625" customWidth="1"/>
    <col min="13572" max="13572" width="8" bestFit="1" customWidth="1"/>
    <col min="13573" max="13573" width="6.7109375" bestFit="1" customWidth="1"/>
    <col min="13574" max="13574" width="7.140625" bestFit="1" customWidth="1"/>
    <col min="13575" max="13575" width="4.140625" bestFit="1" customWidth="1"/>
    <col min="13576" max="13576" width="5.85546875" bestFit="1" customWidth="1"/>
    <col min="13577" max="13577" width="8.42578125" bestFit="1" customWidth="1"/>
    <col min="13578" max="13578" width="5.140625" bestFit="1" customWidth="1"/>
    <col min="13579" max="13579" width="8.85546875" bestFit="1" customWidth="1"/>
    <col min="13580" max="13580" width="8" bestFit="1" customWidth="1"/>
    <col min="13820" max="13820" width="5" bestFit="1" customWidth="1"/>
    <col min="13821" max="13821" width="10.140625" bestFit="1" customWidth="1"/>
    <col min="13822" max="13822" width="13.28515625" customWidth="1"/>
    <col min="13823" max="13824" width="6.140625" bestFit="1" customWidth="1"/>
    <col min="13825" max="13825" width="8.85546875" bestFit="1" customWidth="1"/>
    <col min="13826" max="13826" width="8.140625" bestFit="1" customWidth="1"/>
    <col min="13827" max="13827" width="9.140625" customWidth="1"/>
    <col min="13828" max="13828" width="8" bestFit="1" customWidth="1"/>
    <col min="13829" max="13829" width="6.7109375" bestFit="1" customWidth="1"/>
    <col min="13830" max="13830" width="7.140625" bestFit="1" customWidth="1"/>
    <col min="13831" max="13831" width="4.140625" bestFit="1" customWidth="1"/>
    <col min="13832" max="13832" width="5.85546875" bestFit="1" customWidth="1"/>
    <col min="13833" max="13833" width="8.42578125" bestFit="1" customWidth="1"/>
    <col min="13834" max="13834" width="5.140625" bestFit="1" customWidth="1"/>
    <col min="13835" max="13835" width="8.85546875" bestFit="1" customWidth="1"/>
    <col min="13836" max="13836" width="8" bestFit="1" customWidth="1"/>
    <col min="14076" max="14076" width="5" bestFit="1" customWidth="1"/>
    <col min="14077" max="14077" width="10.140625" bestFit="1" customWidth="1"/>
    <col min="14078" max="14078" width="13.28515625" customWidth="1"/>
    <col min="14079" max="14080" width="6.140625" bestFit="1" customWidth="1"/>
    <col min="14081" max="14081" width="8.85546875" bestFit="1" customWidth="1"/>
    <col min="14082" max="14082" width="8.140625" bestFit="1" customWidth="1"/>
    <col min="14083" max="14083" width="9.140625" customWidth="1"/>
    <col min="14084" max="14084" width="8" bestFit="1" customWidth="1"/>
    <col min="14085" max="14085" width="6.7109375" bestFit="1" customWidth="1"/>
    <col min="14086" max="14086" width="7.140625" bestFit="1" customWidth="1"/>
    <col min="14087" max="14087" width="4.140625" bestFit="1" customWidth="1"/>
    <col min="14088" max="14088" width="5.85546875" bestFit="1" customWidth="1"/>
    <col min="14089" max="14089" width="8.42578125" bestFit="1" customWidth="1"/>
    <col min="14090" max="14090" width="5.140625" bestFit="1" customWidth="1"/>
    <col min="14091" max="14091" width="8.85546875" bestFit="1" customWidth="1"/>
    <col min="14092" max="14092" width="8" bestFit="1" customWidth="1"/>
    <col min="14332" max="14332" width="5" bestFit="1" customWidth="1"/>
    <col min="14333" max="14333" width="10.140625" bestFit="1" customWidth="1"/>
    <col min="14334" max="14334" width="13.28515625" customWidth="1"/>
    <col min="14335" max="14336" width="6.140625" bestFit="1" customWidth="1"/>
    <col min="14337" max="14337" width="8.85546875" bestFit="1" customWidth="1"/>
    <col min="14338" max="14338" width="8.140625" bestFit="1" customWidth="1"/>
    <col min="14339" max="14339" width="9.140625" customWidth="1"/>
    <col min="14340" max="14340" width="8" bestFit="1" customWidth="1"/>
    <col min="14341" max="14341" width="6.7109375" bestFit="1" customWidth="1"/>
    <col min="14342" max="14342" width="7.140625" bestFit="1" customWidth="1"/>
    <col min="14343" max="14343" width="4.140625" bestFit="1" customWidth="1"/>
    <col min="14344" max="14344" width="5.85546875" bestFit="1" customWidth="1"/>
    <col min="14345" max="14345" width="8.42578125" bestFit="1" customWidth="1"/>
    <col min="14346" max="14346" width="5.140625" bestFit="1" customWidth="1"/>
    <col min="14347" max="14347" width="8.85546875" bestFit="1" customWidth="1"/>
    <col min="14348" max="14348" width="8" bestFit="1" customWidth="1"/>
    <col min="14588" max="14588" width="5" bestFit="1" customWidth="1"/>
    <col min="14589" max="14589" width="10.140625" bestFit="1" customWidth="1"/>
    <col min="14590" max="14590" width="13.28515625" customWidth="1"/>
    <col min="14591" max="14592" width="6.140625" bestFit="1" customWidth="1"/>
    <col min="14593" max="14593" width="8.85546875" bestFit="1" customWidth="1"/>
    <col min="14594" max="14594" width="8.140625" bestFit="1" customWidth="1"/>
    <col min="14595" max="14595" width="9.140625" customWidth="1"/>
    <col min="14596" max="14596" width="8" bestFit="1" customWidth="1"/>
    <col min="14597" max="14597" width="6.7109375" bestFit="1" customWidth="1"/>
    <col min="14598" max="14598" width="7.140625" bestFit="1" customWidth="1"/>
    <col min="14599" max="14599" width="4.140625" bestFit="1" customWidth="1"/>
    <col min="14600" max="14600" width="5.85546875" bestFit="1" customWidth="1"/>
    <col min="14601" max="14601" width="8.42578125" bestFit="1" customWidth="1"/>
    <col min="14602" max="14602" width="5.140625" bestFit="1" customWidth="1"/>
    <col min="14603" max="14603" width="8.85546875" bestFit="1" customWidth="1"/>
    <col min="14604" max="14604" width="8" bestFit="1" customWidth="1"/>
    <col min="14844" max="14844" width="5" bestFit="1" customWidth="1"/>
    <col min="14845" max="14845" width="10.140625" bestFit="1" customWidth="1"/>
    <col min="14846" max="14846" width="13.28515625" customWidth="1"/>
    <col min="14847" max="14848" width="6.140625" bestFit="1" customWidth="1"/>
    <col min="14849" max="14849" width="8.85546875" bestFit="1" customWidth="1"/>
    <col min="14850" max="14850" width="8.140625" bestFit="1" customWidth="1"/>
    <col min="14851" max="14851" width="9.140625" customWidth="1"/>
    <col min="14852" max="14852" width="8" bestFit="1" customWidth="1"/>
    <col min="14853" max="14853" width="6.7109375" bestFit="1" customWidth="1"/>
    <col min="14854" max="14854" width="7.140625" bestFit="1" customWidth="1"/>
    <col min="14855" max="14855" width="4.140625" bestFit="1" customWidth="1"/>
    <col min="14856" max="14856" width="5.85546875" bestFit="1" customWidth="1"/>
    <col min="14857" max="14857" width="8.42578125" bestFit="1" customWidth="1"/>
    <col min="14858" max="14858" width="5.140625" bestFit="1" customWidth="1"/>
    <col min="14859" max="14859" width="8.85546875" bestFit="1" customWidth="1"/>
    <col min="14860" max="14860" width="8" bestFit="1" customWidth="1"/>
    <col min="15100" max="15100" width="5" bestFit="1" customWidth="1"/>
    <col min="15101" max="15101" width="10.140625" bestFit="1" customWidth="1"/>
    <col min="15102" max="15102" width="13.28515625" customWidth="1"/>
    <col min="15103" max="15104" width="6.140625" bestFit="1" customWidth="1"/>
    <col min="15105" max="15105" width="8.85546875" bestFit="1" customWidth="1"/>
    <col min="15106" max="15106" width="8.140625" bestFit="1" customWidth="1"/>
    <col min="15107" max="15107" width="9.140625" customWidth="1"/>
    <col min="15108" max="15108" width="8" bestFit="1" customWidth="1"/>
    <col min="15109" max="15109" width="6.7109375" bestFit="1" customWidth="1"/>
    <col min="15110" max="15110" width="7.140625" bestFit="1" customWidth="1"/>
    <col min="15111" max="15111" width="4.140625" bestFit="1" customWidth="1"/>
    <col min="15112" max="15112" width="5.85546875" bestFit="1" customWidth="1"/>
    <col min="15113" max="15113" width="8.42578125" bestFit="1" customWidth="1"/>
    <col min="15114" max="15114" width="5.140625" bestFit="1" customWidth="1"/>
    <col min="15115" max="15115" width="8.85546875" bestFit="1" customWidth="1"/>
    <col min="15116" max="15116" width="8" bestFit="1" customWidth="1"/>
    <col min="15356" max="15356" width="5" bestFit="1" customWidth="1"/>
    <col min="15357" max="15357" width="10.140625" bestFit="1" customWidth="1"/>
    <col min="15358" max="15358" width="13.28515625" customWidth="1"/>
    <col min="15359" max="15360" width="6.140625" bestFit="1" customWidth="1"/>
    <col min="15361" max="15361" width="8.85546875" bestFit="1" customWidth="1"/>
    <col min="15362" max="15362" width="8.140625" bestFit="1" customWidth="1"/>
    <col min="15363" max="15363" width="9.140625" customWidth="1"/>
    <col min="15364" max="15364" width="8" bestFit="1" customWidth="1"/>
    <col min="15365" max="15365" width="6.7109375" bestFit="1" customWidth="1"/>
    <col min="15366" max="15366" width="7.140625" bestFit="1" customWidth="1"/>
    <col min="15367" max="15367" width="4.140625" bestFit="1" customWidth="1"/>
    <col min="15368" max="15368" width="5.85546875" bestFit="1" customWidth="1"/>
    <col min="15369" max="15369" width="8.42578125" bestFit="1" customWidth="1"/>
    <col min="15370" max="15370" width="5.140625" bestFit="1" customWidth="1"/>
    <col min="15371" max="15371" width="8.85546875" bestFit="1" customWidth="1"/>
    <col min="15372" max="15372" width="8" bestFit="1" customWidth="1"/>
    <col min="15612" max="15612" width="5" bestFit="1" customWidth="1"/>
    <col min="15613" max="15613" width="10.140625" bestFit="1" customWidth="1"/>
    <col min="15614" max="15614" width="13.28515625" customWidth="1"/>
    <col min="15615" max="15616" width="6.140625" bestFit="1" customWidth="1"/>
    <col min="15617" max="15617" width="8.85546875" bestFit="1" customWidth="1"/>
    <col min="15618" max="15618" width="8.140625" bestFit="1" customWidth="1"/>
    <col min="15619" max="15619" width="9.140625" customWidth="1"/>
    <col min="15620" max="15620" width="8" bestFit="1" customWidth="1"/>
    <col min="15621" max="15621" width="6.7109375" bestFit="1" customWidth="1"/>
    <col min="15622" max="15622" width="7.140625" bestFit="1" customWidth="1"/>
    <col min="15623" max="15623" width="4.140625" bestFit="1" customWidth="1"/>
    <col min="15624" max="15624" width="5.85546875" bestFit="1" customWidth="1"/>
    <col min="15625" max="15625" width="8.42578125" bestFit="1" customWidth="1"/>
    <col min="15626" max="15626" width="5.140625" bestFit="1" customWidth="1"/>
    <col min="15627" max="15627" width="8.85546875" bestFit="1" customWidth="1"/>
    <col min="15628" max="15628" width="8" bestFit="1" customWidth="1"/>
    <col min="15868" max="15868" width="5" bestFit="1" customWidth="1"/>
    <col min="15869" max="15869" width="10.140625" bestFit="1" customWidth="1"/>
    <col min="15870" max="15870" width="13.28515625" customWidth="1"/>
    <col min="15871" max="15872" width="6.140625" bestFit="1" customWidth="1"/>
    <col min="15873" max="15873" width="8.85546875" bestFit="1" customWidth="1"/>
    <col min="15874" max="15874" width="8.140625" bestFit="1" customWidth="1"/>
    <col min="15875" max="15875" width="9.140625" customWidth="1"/>
    <col min="15876" max="15876" width="8" bestFit="1" customWidth="1"/>
    <col min="15877" max="15877" width="6.7109375" bestFit="1" customWidth="1"/>
    <col min="15878" max="15878" width="7.140625" bestFit="1" customWidth="1"/>
    <col min="15879" max="15879" width="4.140625" bestFit="1" customWidth="1"/>
    <col min="15880" max="15880" width="5.85546875" bestFit="1" customWidth="1"/>
    <col min="15881" max="15881" width="8.42578125" bestFit="1" customWidth="1"/>
    <col min="15882" max="15882" width="5.140625" bestFit="1" customWidth="1"/>
    <col min="15883" max="15883" width="8.85546875" bestFit="1" customWidth="1"/>
    <col min="15884" max="15884" width="8" bestFit="1" customWidth="1"/>
    <col min="16124" max="16124" width="5" bestFit="1" customWidth="1"/>
    <col min="16125" max="16125" width="10.140625" bestFit="1" customWidth="1"/>
    <col min="16126" max="16126" width="13.28515625" customWidth="1"/>
    <col min="16127" max="16128" width="6.140625" bestFit="1" customWidth="1"/>
    <col min="16129" max="16129" width="8.85546875" bestFit="1" customWidth="1"/>
    <col min="16130" max="16130" width="8.140625" bestFit="1" customWidth="1"/>
    <col min="16131" max="16131" width="9.140625" customWidth="1"/>
    <col min="16132" max="16132" width="8" bestFit="1" customWidth="1"/>
    <col min="16133" max="16133" width="6.7109375" bestFit="1" customWidth="1"/>
    <col min="16134" max="16134" width="7.140625" bestFit="1" customWidth="1"/>
    <col min="16135" max="16135" width="4.140625" bestFit="1" customWidth="1"/>
    <col min="16136" max="16136" width="5.85546875" bestFit="1" customWidth="1"/>
    <col min="16137" max="16137" width="8.42578125" bestFit="1" customWidth="1"/>
    <col min="16138" max="16138" width="5.140625" bestFit="1" customWidth="1"/>
    <col min="16139" max="16139" width="8.85546875" bestFit="1" customWidth="1"/>
    <col min="16140" max="16140" width="8" bestFit="1" customWidth="1"/>
  </cols>
  <sheetData>
    <row r="1" spans="1:23" s="2" customFormat="1" ht="13.5" thickBo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/>
      <c r="H1" t="s">
        <v>53</v>
      </c>
      <c r="I1" t="s">
        <v>54</v>
      </c>
      <c r="J1"/>
      <c r="K1"/>
      <c r="L1">
        <f>SUM(I:I)</f>
        <v>266</v>
      </c>
      <c r="M1"/>
      <c r="N1"/>
      <c r="O1"/>
      <c r="P1"/>
      <c r="Q1"/>
      <c r="R1"/>
      <c r="S1"/>
      <c r="T1"/>
      <c r="U1" s="5"/>
      <c r="V1"/>
      <c r="W1"/>
    </row>
    <row r="2" spans="1:23" x14ac:dyDescent="0.2">
      <c r="A2" s="1">
        <v>40107</v>
      </c>
      <c r="B2">
        <v>1</v>
      </c>
      <c r="C2">
        <v>301</v>
      </c>
      <c r="D2" t="s">
        <v>86</v>
      </c>
      <c r="E2">
        <v>126</v>
      </c>
      <c r="F2">
        <v>0</v>
      </c>
      <c r="H2">
        <v>1</v>
      </c>
      <c r="I2">
        <f>COUNTIF(B:B,"=1")</f>
        <v>1</v>
      </c>
      <c r="J2" s="10" t="s">
        <v>33</v>
      </c>
      <c r="K2" s="10"/>
    </row>
    <row r="3" spans="1:23" x14ac:dyDescent="0.2">
      <c r="A3" s="1">
        <v>40107</v>
      </c>
      <c r="B3">
        <v>2</v>
      </c>
      <c r="C3">
        <v>160</v>
      </c>
      <c r="D3" t="s">
        <v>86</v>
      </c>
      <c r="E3">
        <v>110</v>
      </c>
      <c r="F3">
        <v>0</v>
      </c>
      <c r="H3">
        <v>2</v>
      </c>
      <c r="I3">
        <f>COUNTIF(B:B,"=2")</f>
        <v>6</v>
      </c>
      <c r="J3" s="8"/>
      <c r="K3" s="8"/>
    </row>
    <row r="4" spans="1:23" x14ac:dyDescent="0.2">
      <c r="A4" s="1">
        <v>40107</v>
      </c>
      <c r="B4">
        <v>2</v>
      </c>
      <c r="C4">
        <v>160</v>
      </c>
      <c r="D4" t="s">
        <v>86</v>
      </c>
      <c r="E4">
        <v>111</v>
      </c>
      <c r="F4">
        <v>0</v>
      </c>
      <c r="H4">
        <v>3</v>
      </c>
      <c r="I4">
        <f>COUNTIF(B:B,"=3")</f>
        <v>1</v>
      </c>
      <c r="J4" s="8" t="s">
        <v>34</v>
      </c>
      <c r="K4" s="8">
        <v>3.6944444444444446</v>
      </c>
    </row>
    <row r="5" spans="1:23" x14ac:dyDescent="0.2">
      <c r="A5" s="1">
        <v>40107</v>
      </c>
      <c r="B5">
        <v>2</v>
      </c>
      <c r="C5">
        <v>160</v>
      </c>
      <c r="D5" t="s">
        <v>86</v>
      </c>
      <c r="E5">
        <v>103</v>
      </c>
      <c r="F5">
        <v>0</v>
      </c>
      <c r="H5">
        <v>4</v>
      </c>
      <c r="I5">
        <f>COUNTIF(B:B,"=4")</f>
        <v>4</v>
      </c>
      <c r="J5" s="8" t="s">
        <v>35</v>
      </c>
      <c r="K5" s="8">
        <v>0.44477442757827013</v>
      </c>
    </row>
    <row r="6" spans="1:23" x14ac:dyDescent="0.2">
      <c r="A6" s="1">
        <v>40107</v>
      </c>
      <c r="B6">
        <v>2</v>
      </c>
      <c r="C6">
        <v>160</v>
      </c>
      <c r="D6" t="s">
        <v>86</v>
      </c>
      <c r="E6">
        <v>108</v>
      </c>
      <c r="F6">
        <v>0</v>
      </c>
      <c r="H6">
        <v>5</v>
      </c>
      <c r="I6">
        <f>COUNTIF(B:B,"=5")</f>
        <v>4</v>
      </c>
      <c r="J6" s="8" t="s">
        <v>36</v>
      </c>
      <c r="K6" s="8">
        <v>2.5</v>
      </c>
    </row>
    <row r="7" spans="1:23" x14ac:dyDescent="0.2">
      <c r="A7" s="1">
        <v>40107</v>
      </c>
      <c r="B7">
        <v>2</v>
      </c>
      <c r="C7">
        <v>160</v>
      </c>
      <c r="D7" t="s">
        <v>86</v>
      </c>
      <c r="E7">
        <v>104</v>
      </c>
      <c r="F7">
        <v>0</v>
      </c>
      <c r="H7">
        <v>6</v>
      </c>
      <c r="I7">
        <f>COUNTIF(B:B,"=6")</f>
        <v>3</v>
      </c>
      <c r="J7" s="8" t="s">
        <v>37</v>
      </c>
      <c r="K7" s="8">
        <v>0</v>
      </c>
    </row>
    <row r="8" spans="1:23" x14ac:dyDescent="0.2">
      <c r="A8" s="1">
        <v>40107</v>
      </c>
      <c r="B8">
        <v>2</v>
      </c>
      <c r="C8">
        <v>160</v>
      </c>
      <c r="D8" t="s">
        <v>86</v>
      </c>
      <c r="E8">
        <v>102</v>
      </c>
      <c r="F8">
        <v>0</v>
      </c>
      <c r="H8">
        <v>7</v>
      </c>
      <c r="I8">
        <f>COUNTIF(B:B,"=7")</f>
        <v>2</v>
      </c>
      <c r="J8" s="8" t="s">
        <v>38</v>
      </c>
      <c r="K8" s="8">
        <v>3.7740361660675172</v>
      </c>
    </row>
    <row r="9" spans="1:23" x14ac:dyDescent="0.2">
      <c r="A9" s="1">
        <v>40107</v>
      </c>
      <c r="B9">
        <v>3</v>
      </c>
      <c r="C9">
        <v>230</v>
      </c>
      <c r="D9" t="s">
        <v>86</v>
      </c>
      <c r="E9">
        <v>135</v>
      </c>
      <c r="F9">
        <v>0</v>
      </c>
      <c r="H9">
        <v>8</v>
      </c>
      <c r="I9">
        <f>COUNTIF(B:B,"=8")</f>
        <v>6</v>
      </c>
      <c r="J9" s="8" t="s">
        <v>39</v>
      </c>
      <c r="K9" s="8">
        <v>14.243348982785603</v>
      </c>
    </row>
    <row r="10" spans="1:23" x14ac:dyDescent="0.2">
      <c r="A10" s="1">
        <v>40107</v>
      </c>
      <c r="B10">
        <v>4</v>
      </c>
      <c r="C10">
        <v>210</v>
      </c>
      <c r="D10" t="s">
        <v>86</v>
      </c>
      <c r="E10">
        <v>103</v>
      </c>
      <c r="F10">
        <v>0</v>
      </c>
      <c r="H10">
        <v>9</v>
      </c>
      <c r="I10">
        <f>COUNTIF(B:B,"=9")</f>
        <v>1</v>
      </c>
      <c r="J10" s="8" t="s">
        <v>40</v>
      </c>
      <c r="K10" s="8">
        <v>0.23323033970603824</v>
      </c>
    </row>
    <row r="11" spans="1:23" x14ac:dyDescent="0.2">
      <c r="A11" s="1">
        <v>40107</v>
      </c>
      <c r="B11">
        <v>4</v>
      </c>
      <c r="C11">
        <v>210</v>
      </c>
      <c r="D11" t="s">
        <v>86</v>
      </c>
      <c r="E11">
        <v>105</v>
      </c>
      <c r="F11">
        <v>0</v>
      </c>
      <c r="H11">
        <v>10</v>
      </c>
      <c r="I11">
        <f>COUNTIF(B:B,"=10")</f>
        <v>2</v>
      </c>
      <c r="J11" s="8" t="s">
        <v>41</v>
      </c>
      <c r="K11" s="8">
        <v>1.0303123237274638</v>
      </c>
    </row>
    <row r="12" spans="1:23" x14ac:dyDescent="0.2">
      <c r="A12" s="1">
        <v>40107</v>
      </c>
      <c r="B12">
        <v>4</v>
      </c>
      <c r="C12">
        <v>210</v>
      </c>
      <c r="D12" t="s">
        <v>86</v>
      </c>
      <c r="E12">
        <v>102</v>
      </c>
      <c r="F12">
        <v>0</v>
      </c>
      <c r="H12">
        <v>11</v>
      </c>
      <c r="I12">
        <f>COUNTIF(B:B,"=11")</f>
        <v>4</v>
      </c>
      <c r="J12" s="8" t="s">
        <v>42</v>
      </c>
      <c r="K12" s="8">
        <v>14</v>
      </c>
    </row>
    <row r="13" spans="1:23" x14ac:dyDescent="0.2">
      <c r="A13" s="1">
        <v>40107</v>
      </c>
      <c r="B13">
        <v>4</v>
      </c>
      <c r="C13">
        <v>210</v>
      </c>
      <c r="D13" t="s">
        <v>86</v>
      </c>
      <c r="E13">
        <v>108</v>
      </c>
      <c r="F13">
        <v>0</v>
      </c>
      <c r="H13">
        <v>12</v>
      </c>
      <c r="I13">
        <f>COUNTIF(B:B,"=12")</f>
        <v>0</v>
      </c>
      <c r="J13" s="8" t="s">
        <v>43</v>
      </c>
      <c r="K13" s="8">
        <v>0</v>
      </c>
    </row>
    <row r="14" spans="1:23" x14ac:dyDescent="0.2">
      <c r="A14" s="1">
        <v>40108</v>
      </c>
      <c r="B14">
        <v>5</v>
      </c>
      <c r="C14">
        <v>280</v>
      </c>
      <c r="D14" t="s">
        <v>86</v>
      </c>
      <c r="E14">
        <v>136</v>
      </c>
      <c r="F14">
        <v>0</v>
      </c>
      <c r="H14">
        <v>13</v>
      </c>
      <c r="I14">
        <f>COUNTIF(B:B,"=13")</f>
        <v>3</v>
      </c>
      <c r="J14" s="8" t="s">
        <v>44</v>
      </c>
      <c r="K14" s="8">
        <v>14</v>
      </c>
    </row>
    <row r="15" spans="1:23" x14ac:dyDescent="0.2">
      <c r="A15" s="1">
        <v>40108</v>
      </c>
      <c r="B15">
        <v>5</v>
      </c>
      <c r="C15">
        <v>280</v>
      </c>
      <c r="D15" t="s">
        <v>86</v>
      </c>
      <c r="E15">
        <v>130</v>
      </c>
      <c r="F15">
        <v>0</v>
      </c>
      <c r="H15">
        <v>14</v>
      </c>
      <c r="I15">
        <f>COUNTIF(B:B,"=14")</f>
        <v>7</v>
      </c>
      <c r="J15" s="8" t="s">
        <v>45</v>
      </c>
      <c r="K15" s="8">
        <v>266</v>
      </c>
    </row>
    <row r="16" spans="1:23" x14ac:dyDescent="0.2">
      <c r="A16" s="1">
        <v>40108</v>
      </c>
      <c r="B16">
        <v>5</v>
      </c>
      <c r="C16">
        <v>280</v>
      </c>
      <c r="D16" t="s">
        <v>86</v>
      </c>
      <c r="E16">
        <v>124</v>
      </c>
      <c r="F16">
        <v>0</v>
      </c>
      <c r="H16">
        <v>15</v>
      </c>
      <c r="I16">
        <f>COUNTIF(B:B,"=15")</f>
        <v>2</v>
      </c>
      <c r="J16" s="8" t="s">
        <v>46</v>
      </c>
      <c r="K16" s="8">
        <v>72</v>
      </c>
    </row>
    <row r="17" spans="1:15" ht="13.5" thickBot="1" x14ac:dyDescent="0.25">
      <c r="A17" s="1">
        <v>40108</v>
      </c>
      <c r="B17">
        <v>5</v>
      </c>
      <c r="C17">
        <v>280</v>
      </c>
      <c r="D17" t="s">
        <v>86</v>
      </c>
      <c r="E17">
        <v>98</v>
      </c>
      <c r="F17">
        <v>0</v>
      </c>
      <c r="H17">
        <v>16</v>
      </c>
      <c r="I17">
        <f>COUNTIF(B:B,"=16")</f>
        <v>0</v>
      </c>
      <c r="J17" s="9" t="s">
        <v>47</v>
      </c>
      <c r="K17" s="9">
        <v>0.88685502005702666</v>
      </c>
    </row>
    <row r="18" spans="1:15" x14ac:dyDescent="0.2">
      <c r="A18" s="1">
        <v>40108</v>
      </c>
      <c r="B18">
        <v>6</v>
      </c>
      <c r="C18">
        <v>250</v>
      </c>
      <c r="D18" t="s">
        <v>86</v>
      </c>
      <c r="E18">
        <v>137</v>
      </c>
      <c r="F18">
        <v>0</v>
      </c>
      <c r="H18">
        <v>17</v>
      </c>
      <c r="I18">
        <f>COUNTIF(B:B,"=17")</f>
        <v>0</v>
      </c>
    </row>
    <row r="19" spans="1:15" x14ac:dyDescent="0.2">
      <c r="A19" s="1">
        <v>40108</v>
      </c>
      <c r="B19">
        <v>6</v>
      </c>
      <c r="C19">
        <v>250</v>
      </c>
      <c r="D19" t="s">
        <v>86</v>
      </c>
      <c r="E19">
        <v>136</v>
      </c>
      <c r="F19">
        <v>0</v>
      </c>
      <c r="H19">
        <v>18</v>
      </c>
      <c r="I19">
        <f>COUNTIF(B:B,"=18")</f>
        <v>0</v>
      </c>
    </row>
    <row r="20" spans="1:15" ht="13.5" thickBot="1" x14ac:dyDescent="0.25">
      <c r="A20" s="1">
        <v>40108</v>
      </c>
      <c r="B20">
        <v>6</v>
      </c>
      <c r="C20">
        <v>250</v>
      </c>
      <c r="D20" t="s">
        <v>86</v>
      </c>
      <c r="E20">
        <v>135</v>
      </c>
      <c r="F20">
        <v>0</v>
      </c>
      <c r="H20">
        <v>19</v>
      </c>
      <c r="I20">
        <f>COUNTIF(B:B,"=19")</f>
        <v>0</v>
      </c>
    </row>
    <row r="21" spans="1:15" x14ac:dyDescent="0.2">
      <c r="A21" s="1">
        <v>40108</v>
      </c>
      <c r="B21">
        <v>7</v>
      </c>
      <c r="C21">
        <v>280</v>
      </c>
      <c r="D21" t="s">
        <v>86</v>
      </c>
      <c r="E21">
        <v>125</v>
      </c>
      <c r="F21">
        <v>0</v>
      </c>
      <c r="H21">
        <v>20</v>
      </c>
      <c r="I21">
        <f>COUNTIF(B:B,"=20")</f>
        <v>0</v>
      </c>
      <c r="J21">
        <v>75</v>
      </c>
      <c r="K21" s="11" t="s">
        <v>50</v>
      </c>
      <c r="L21" s="11" t="s">
        <v>52</v>
      </c>
      <c r="M21" s="6"/>
      <c r="O21" t="s">
        <v>32</v>
      </c>
    </row>
    <row r="22" spans="1:15" x14ac:dyDescent="0.2">
      <c r="A22" s="1">
        <v>40108</v>
      </c>
      <c r="B22">
        <v>7</v>
      </c>
      <c r="C22">
        <v>280</v>
      </c>
      <c r="D22" t="s">
        <v>86</v>
      </c>
      <c r="E22">
        <v>132</v>
      </c>
      <c r="F22">
        <v>0</v>
      </c>
      <c r="H22">
        <v>21</v>
      </c>
      <c r="I22">
        <f>COUNTIF(B:B,"=21")</f>
        <v>1</v>
      </c>
      <c r="J22">
        <v>80</v>
      </c>
      <c r="K22" s="12">
        <v>75</v>
      </c>
      <c r="L22" s="8">
        <v>0</v>
      </c>
      <c r="M22" s="6">
        <f>(L22/324)*100</f>
        <v>0</v>
      </c>
    </row>
    <row r="23" spans="1:15" x14ac:dyDescent="0.2">
      <c r="A23" s="1">
        <v>40108</v>
      </c>
      <c r="B23">
        <v>8</v>
      </c>
      <c r="C23">
        <v>290</v>
      </c>
      <c r="D23" t="s">
        <v>86</v>
      </c>
      <c r="E23">
        <v>137</v>
      </c>
      <c r="F23">
        <v>0</v>
      </c>
      <c r="H23">
        <v>22</v>
      </c>
      <c r="I23">
        <f>COUNTIF(B:B,"=22")</f>
        <v>4</v>
      </c>
      <c r="J23">
        <v>85</v>
      </c>
      <c r="K23" s="12">
        <v>80</v>
      </c>
      <c r="L23" s="8">
        <v>0</v>
      </c>
      <c r="M23" s="6">
        <f t="shared" ref="M23:M47" si="0">(L23/324)*100</f>
        <v>0</v>
      </c>
    </row>
    <row r="24" spans="1:15" x14ac:dyDescent="0.2">
      <c r="A24" s="1">
        <v>40108</v>
      </c>
      <c r="B24">
        <v>8</v>
      </c>
      <c r="C24">
        <v>290</v>
      </c>
      <c r="D24" t="s">
        <v>86</v>
      </c>
      <c r="E24">
        <v>152</v>
      </c>
      <c r="F24">
        <v>0</v>
      </c>
      <c r="H24">
        <v>23</v>
      </c>
      <c r="I24">
        <f>COUNTIF(B:B,"=23")</f>
        <v>7</v>
      </c>
      <c r="J24">
        <v>90</v>
      </c>
      <c r="K24" s="12">
        <v>85</v>
      </c>
      <c r="L24" s="8">
        <v>0</v>
      </c>
      <c r="M24" s="6">
        <f t="shared" si="0"/>
        <v>0</v>
      </c>
    </row>
    <row r="25" spans="1:15" x14ac:dyDescent="0.2">
      <c r="A25" s="1">
        <v>40108</v>
      </c>
      <c r="B25">
        <v>8</v>
      </c>
      <c r="C25">
        <v>290</v>
      </c>
      <c r="D25" t="s">
        <v>86</v>
      </c>
      <c r="E25">
        <v>138</v>
      </c>
      <c r="F25">
        <v>0</v>
      </c>
      <c r="H25">
        <v>24</v>
      </c>
      <c r="I25">
        <f>COUNTIF(B:B,"=24")</f>
        <v>10</v>
      </c>
      <c r="J25">
        <v>95</v>
      </c>
      <c r="K25" s="12">
        <v>90</v>
      </c>
      <c r="L25" s="8">
        <v>0</v>
      </c>
      <c r="M25" s="6">
        <f t="shared" si="0"/>
        <v>0</v>
      </c>
    </row>
    <row r="26" spans="1:15" x14ac:dyDescent="0.2">
      <c r="A26" s="1">
        <v>40108</v>
      </c>
      <c r="B26">
        <v>8</v>
      </c>
      <c r="C26">
        <v>290</v>
      </c>
      <c r="D26" t="s">
        <v>86</v>
      </c>
      <c r="E26">
        <v>140</v>
      </c>
      <c r="F26">
        <v>0</v>
      </c>
      <c r="H26">
        <v>25</v>
      </c>
      <c r="I26">
        <f>COUNTIF(B:B,"=25")</f>
        <v>14</v>
      </c>
      <c r="J26">
        <v>100</v>
      </c>
      <c r="K26" s="12">
        <v>95</v>
      </c>
      <c r="L26" s="8">
        <v>1</v>
      </c>
      <c r="M26" s="6">
        <f t="shared" si="0"/>
        <v>0.30864197530864196</v>
      </c>
    </row>
    <row r="27" spans="1:15" x14ac:dyDescent="0.2">
      <c r="A27" s="1">
        <v>40108</v>
      </c>
      <c r="B27">
        <v>8</v>
      </c>
      <c r="C27">
        <v>290</v>
      </c>
      <c r="D27" t="s">
        <v>86</v>
      </c>
      <c r="E27">
        <v>126</v>
      </c>
      <c r="F27">
        <v>0</v>
      </c>
      <c r="H27">
        <v>26</v>
      </c>
      <c r="I27">
        <f>COUNTIF(B:B,"=26")</f>
        <v>4</v>
      </c>
      <c r="J27">
        <v>105</v>
      </c>
      <c r="K27" s="12">
        <v>100</v>
      </c>
      <c r="L27" s="8">
        <v>10</v>
      </c>
      <c r="M27" s="6">
        <f t="shared" si="0"/>
        <v>3.0864197530864197</v>
      </c>
    </row>
    <row r="28" spans="1:15" x14ac:dyDescent="0.2">
      <c r="A28" s="1">
        <v>40108</v>
      </c>
      <c r="B28">
        <v>8</v>
      </c>
      <c r="C28">
        <v>290</v>
      </c>
      <c r="D28" t="s">
        <v>86</v>
      </c>
      <c r="E28">
        <v>130</v>
      </c>
      <c r="F28">
        <v>0</v>
      </c>
      <c r="H28">
        <v>27</v>
      </c>
      <c r="I28">
        <f>COUNTIF(B:B,"=27")</f>
        <v>2</v>
      </c>
      <c r="J28">
        <v>110</v>
      </c>
      <c r="K28" s="12">
        <v>105</v>
      </c>
      <c r="L28" s="8">
        <v>27</v>
      </c>
      <c r="M28" s="6">
        <f t="shared" si="0"/>
        <v>8.3333333333333321</v>
      </c>
    </row>
    <row r="29" spans="1:15" x14ac:dyDescent="0.2">
      <c r="A29" s="1">
        <v>40108</v>
      </c>
      <c r="B29">
        <v>9</v>
      </c>
      <c r="C29">
        <v>275</v>
      </c>
      <c r="D29" t="s">
        <v>86</v>
      </c>
      <c r="E29">
        <v>157</v>
      </c>
      <c r="F29">
        <v>0</v>
      </c>
      <c r="H29">
        <v>28</v>
      </c>
      <c r="I29">
        <f>COUNTIF(B:B,"=28")</f>
        <v>10</v>
      </c>
      <c r="J29">
        <v>115</v>
      </c>
      <c r="K29" s="12">
        <v>110</v>
      </c>
      <c r="L29" s="8">
        <v>38</v>
      </c>
      <c r="M29" s="6">
        <f t="shared" si="0"/>
        <v>11.728395061728394</v>
      </c>
    </row>
    <row r="30" spans="1:15" x14ac:dyDescent="0.2">
      <c r="A30" s="1">
        <v>40108</v>
      </c>
      <c r="B30">
        <v>10</v>
      </c>
      <c r="C30">
        <v>150</v>
      </c>
      <c r="D30" t="s">
        <v>86</v>
      </c>
      <c r="E30">
        <v>107</v>
      </c>
      <c r="F30">
        <v>0</v>
      </c>
      <c r="H30">
        <v>29</v>
      </c>
      <c r="I30">
        <f>COUNTIF(B:B,"=29")</f>
        <v>7</v>
      </c>
      <c r="J30">
        <v>120</v>
      </c>
      <c r="K30" s="12">
        <v>115</v>
      </c>
      <c r="L30" s="8">
        <v>18</v>
      </c>
      <c r="M30" s="6">
        <f t="shared" si="0"/>
        <v>5.5555555555555554</v>
      </c>
    </row>
    <row r="31" spans="1:15" x14ac:dyDescent="0.2">
      <c r="A31" s="1">
        <v>40108</v>
      </c>
      <c r="B31">
        <v>10</v>
      </c>
      <c r="C31">
        <v>150</v>
      </c>
      <c r="D31" t="s">
        <v>86</v>
      </c>
      <c r="E31">
        <v>106</v>
      </c>
      <c r="F31">
        <v>0</v>
      </c>
      <c r="H31">
        <v>30</v>
      </c>
      <c r="I31">
        <f>COUNTIF(B:B,"=30")</f>
        <v>2</v>
      </c>
      <c r="J31">
        <v>125</v>
      </c>
      <c r="K31" s="12">
        <v>120</v>
      </c>
      <c r="L31" s="8">
        <v>15</v>
      </c>
      <c r="M31" s="6">
        <f t="shared" si="0"/>
        <v>4.6296296296296298</v>
      </c>
    </row>
    <row r="32" spans="1:15" x14ac:dyDescent="0.2">
      <c r="A32" s="1">
        <v>40108</v>
      </c>
      <c r="B32">
        <v>11</v>
      </c>
      <c r="C32">
        <v>150</v>
      </c>
      <c r="D32" t="s">
        <v>86</v>
      </c>
      <c r="E32">
        <v>120</v>
      </c>
      <c r="F32">
        <v>0</v>
      </c>
      <c r="H32">
        <v>31</v>
      </c>
      <c r="I32">
        <f>COUNTIF(B:B,"=31")</f>
        <v>3</v>
      </c>
      <c r="J32">
        <v>130</v>
      </c>
      <c r="K32" s="12">
        <v>125</v>
      </c>
      <c r="L32" s="8">
        <v>12</v>
      </c>
      <c r="M32" s="6">
        <f t="shared" si="0"/>
        <v>3.7037037037037033</v>
      </c>
    </row>
    <row r="33" spans="1:13" x14ac:dyDescent="0.2">
      <c r="A33" s="1">
        <v>40108</v>
      </c>
      <c r="B33">
        <v>11</v>
      </c>
      <c r="C33">
        <v>150</v>
      </c>
      <c r="D33" t="s">
        <v>86</v>
      </c>
      <c r="E33">
        <v>114</v>
      </c>
      <c r="F33">
        <v>0</v>
      </c>
      <c r="H33">
        <v>32</v>
      </c>
      <c r="I33">
        <f>COUNTIF(B:B,"=32")</f>
        <v>2</v>
      </c>
      <c r="J33">
        <v>135</v>
      </c>
      <c r="K33" s="12">
        <v>130</v>
      </c>
      <c r="L33" s="8">
        <v>19</v>
      </c>
      <c r="M33" s="6">
        <f t="shared" si="0"/>
        <v>5.8641975308641969</v>
      </c>
    </row>
    <row r="34" spans="1:13" x14ac:dyDescent="0.2">
      <c r="A34" s="1">
        <v>40108</v>
      </c>
      <c r="B34">
        <v>11</v>
      </c>
      <c r="C34">
        <v>150</v>
      </c>
      <c r="D34" t="s">
        <v>86</v>
      </c>
      <c r="E34">
        <v>110</v>
      </c>
      <c r="F34">
        <v>0</v>
      </c>
      <c r="H34">
        <v>33</v>
      </c>
      <c r="I34">
        <f>COUNTIF(B:B,"=33")</f>
        <v>0</v>
      </c>
      <c r="J34">
        <v>140</v>
      </c>
      <c r="K34" s="12">
        <v>135</v>
      </c>
      <c r="L34" s="8">
        <v>35</v>
      </c>
      <c r="M34" s="6">
        <f t="shared" si="0"/>
        <v>10.802469135802468</v>
      </c>
    </row>
    <row r="35" spans="1:13" x14ac:dyDescent="0.2">
      <c r="A35" s="1">
        <v>40108</v>
      </c>
      <c r="B35">
        <v>11</v>
      </c>
      <c r="C35">
        <v>150</v>
      </c>
      <c r="D35" t="s">
        <v>86</v>
      </c>
      <c r="E35">
        <v>116</v>
      </c>
      <c r="F35">
        <v>0</v>
      </c>
      <c r="H35">
        <v>34</v>
      </c>
      <c r="I35">
        <f>COUNTIF(B:B,"=34")</f>
        <v>0</v>
      </c>
      <c r="J35">
        <v>145</v>
      </c>
      <c r="K35" s="12">
        <v>140</v>
      </c>
      <c r="L35" s="8">
        <v>41</v>
      </c>
      <c r="M35" s="6">
        <f t="shared" si="0"/>
        <v>12.654320987654321</v>
      </c>
    </row>
    <row r="36" spans="1:13" x14ac:dyDescent="0.2">
      <c r="A36" s="1">
        <v>39748</v>
      </c>
      <c r="B36">
        <v>13</v>
      </c>
      <c r="C36">
        <v>146</v>
      </c>
      <c r="D36" t="s">
        <v>86</v>
      </c>
      <c r="E36">
        <v>111</v>
      </c>
      <c r="F36">
        <v>0</v>
      </c>
      <c r="H36">
        <v>35</v>
      </c>
      <c r="I36">
        <f>COUNTIF(B:B,"=35")</f>
        <v>4</v>
      </c>
      <c r="J36">
        <v>150</v>
      </c>
      <c r="K36" s="12">
        <v>145</v>
      </c>
      <c r="L36" s="8">
        <v>27</v>
      </c>
      <c r="M36" s="6">
        <f t="shared" si="0"/>
        <v>8.3333333333333321</v>
      </c>
    </row>
    <row r="37" spans="1:13" x14ac:dyDescent="0.2">
      <c r="A37" s="1">
        <v>39748</v>
      </c>
      <c r="B37">
        <v>13</v>
      </c>
      <c r="C37">
        <v>146</v>
      </c>
      <c r="D37" t="s">
        <v>86</v>
      </c>
      <c r="E37">
        <v>150</v>
      </c>
      <c r="F37">
        <v>0</v>
      </c>
      <c r="H37">
        <v>36</v>
      </c>
      <c r="I37">
        <f>COUNTIF(B:B,"=36")</f>
        <v>0</v>
      </c>
      <c r="J37">
        <v>155</v>
      </c>
      <c r="K37" s="12">
        <v>150</v>
      </c>
      <c r="L37" s="8">
        <v>19</v>
      </c>
      <c r="M37" s="6">
        <f t="shared" si="0"/>
        <v>5.8641975308641969</v>
      </c>
    </row>
    <row r="38" spans="1:13" x14ac:dyDescent="0.2">
      <c r="A38" s="1">
        <v>39748</v>
      </c>
      <c r="B38">
        <v>13</v>
      </c>
      <c r="C38">
        <v>146</v>
      </c>
      <c r="D38" t="s">
        <v>86</v>
      </c>
      <c r="E38">
        <v>136</v>
      </c>
      <c r="F38">
        <v>0</v>
      </c>
      <c r="H38">
        <v>37</v>
      </c>
      <c r="I38">
        <f>COUNTIF(B:B,"=37")</f>
        <v>0</v>
      </c>
      <c r="J38">
        <v>160</v>
      </c>
      <c r="K38" s="12">
        <v>155</v>
      </c>
      <c r="L38" s="8">
        <v>2</v>
      </c>
      <c r="M38" s="6">
        <f t="shared" si="0"/>
        <v>0.61728395061728392</v>
      </c>
    </row>
    <row r="39" spans="1:13" x14ac:dyDescent="0.2">
      <c r="A39" s="1">
        <v>40113</v>
      </c>
      <c r="B39">
        <v>14</v>
      </c>
      <c r="C39">
        <v>270</v>
      </c>
      <c r="D39" t="s">
        <v>86</v>
      </c>
      <c r="E39">
        <v>104</v>
      </c>
      <c r="F39">
        <v>0</v>
      </c>
      <c r="H39">
        <v>38</v>
      </c>
      <c r="I39">
        <f>COUNTIF(B:B,"=38")</f>
        <v>2</v>
      </c>
      <c r="J39">
        <v>165</v>
      </c>
      <c r="K39" s="12">
        <v>160</v>
      </c>
      <c r="L39" s="8">
        <v>2</v>
      </c>
      <c r="M39" s="6">
        <f t="shared" si="0"/>
        <v>0.61728395061728392</v>
      </c>
    </row>
    <row r="40" spans="1:13" x14ac:dyDescent="0.2">
      <c r="A40" s="1">
        <v>40113</v>
      </c>
      <c r="B40">
        <v>14</v>
      </c>
      <c r="C40">
        <v>270</v>
      </c>
      <c r="D40" t="s">
        <v>86</v>
      </c>
      <c r="E40">
        <v>149</v>
      </c>
      <c r="F40">
        <v>0</v>
      </c>
      <c r="H40">
        <v>39</v>
      </c>
      <c r="I40">
        <f>COUNTIF(B:B,"=39")</f>
        <v>3</v>
      </c>
      <c r="J40">
        <v>170</v>
      </c>
      <c r="K40" s="12">
        <v>165</v>
      </c>
      <c r="L40" s="8">
        <v>0</v>
      </c>
      <c r="M40" s="6">
        <f t="shared" si="0"/>
        <v>0</v>
      </c>
    </row>
    <row r="41" spans="1:13" x14ac:dyDescent="0.2">
      <c r="A41" s="1">
        <v>40113</v>
      </c>
      <c r="B41">
        <v>14</v>
      </c>
      <c r="C41">
        <v>270</v>
      </c>
      <c r="D41" t="s">
        <v>86</v>
      </c>
      <c r="E41">
        <v>150</v>
      </c>
      <c r="F41">
        <v>0</v>
      </c>
      <c r="H41">
        <v>40</v>
      </c>
      <c r="I41">
        <f>COUNTIF(B:B,"=40")</f>
        <v>1</v>
      </c>
      <c r="J41">
        <v>175</v>
      </c>
      <c r="K41" s="12">
        <v>170</v>
      </c>
      <c r="L41" s="8">
        <v>0</v>
      </c>
      <c r="M41" s="6">
        <f t="shared" si="0"/>
        <v>0</v>
      </c>
    </row>
    <row r="42" spans="1:13" x14ac:dyDescent="0.2">
      <c r="A42" s="1">
        <v>40113</v>
      </c>
      <c r="B42">
        <v>14</v>
      </c>
      <c r="C42">
        <v>270</v>
      </c>
      <c r="D42" t="s">
        <v>86</v>
      </c>
      <c r="E42">
        <v>147</v>
      </c>
      <c r="F42">
        <v>0</v>
      </c>
      <c r="H42">
        <v>41</v>
      </c>
      <c r="I42">
        <f>COUNTIF(B:B,"=41")</f>
        <v>0</v>
      </c>
      <c r="J42">
        <v>180</v>
      </c>
      <c r="K42" s="12">
        <v>175</v>
      </c>
      <c r="L42" s="8">
        <v>0</v>
      </c>
      <c r="M42" s="6">
        <f t="shared" si="0"/>
        <v>0</v>
      </c>
    </row>
    <row r="43" spans="1:13" x14ac:dyDescent="0.2">
      <c r="A43" s="1">
        <v>40113</v>
      </c>
      <c r="B43">
        <v>14</v>
      </c>
      <c r="C43">
        <v>270</v>
      </c>
      <c r="D43" t="s">
        <v>86</v>
      </c>
      <c r="E43">
        <v>140</v>
      </c>
      <c r="F43">
        <v>0</v>
      </c>
      <c r="H43">
        <v>42</v>
      </c>
      <c r="I43">
        <f>COUNTIF(B:B,"=42")</f>
        <v>0</v>
      </c>
      <c r="J43">
        <v>185</v>
      </c>
      <c r="K43" s="12">
        <v>180</v>
      </c>
      <c r="L43" s="8">
        <v>0</v>
      </c>
      <c r="M43" s="6">
        <f t="shared" si="0"/>
        <v>0</v>
      </c>
    </row>
    <row r="44" spans="1:13" x14ac:dyDescent="0.2">
      <c r="A44" s="1">
        <v>40113</v>
      </c>
      <c r="B44">
        <v>14</v>
      </c>
      <c r="C44">
        <v>270</v>
      </c>
      <c r="D44" t="s">
        <v>86</v>
      </c>
      <c r="E44">
        <v>139</v>
      </c>
      <c r="F44">
        <v>0</v>
      </c>
      <c r="H44">
        <v>43</v>
      </c>
      <c r="I44">
        <f>COUNTIF(B:B,"=43")</f>
        <v>12</v>
      </c>
      <c r="J44">
        <v>190</v>
      </c>
      <c r="K44" s="12">
        <v>185</v>
      </c>
      <c r="L44" s="8">
        <v>0</v>
      </c>
      <c r="M44" s="6">
        <f t="shared" si="0"/>
        <v>0</v>
      </c>
    </row>
    <row r="45" spans="1:13" x14ac:dyDescent="0.2">
      <c r="A45" s="1">
        <v>40113</v>
      </c>
      <c r="B45">
        <v>14</v>
      </c>
      <c r="C45">
        <v>270</v>
      </c>
      <c r="D45" t="s">
        <v>86</v>
      </c>
      <c r="E45">
        <v>130</v>
      </c>
      <c r="F45">
        <v>0</v>
      </c>
      <c r="H45">
        <v>44</v>
      </c>
      <c r="I45">
        <f>COUNTIF(B:B,"=44")</f>
        <v>8</v>
      </c>
      <c r="J45">
        <v>195</v>
      </c>
      <c r="K45" s="12">
        <v>190</v>
      </c>
      <c r="L45" s="8">
        <v>0</v>
      </c>
      <c r="M45" s="6">
        <f t="shared" si="0"/>
        <v>0</v>
      </c>
    </row>
    <row r="46" spans="1:13" x14ac:dyDescent="0.2">
      <c r="A46" s="1">
        <v>40113</v>
      </c>
      <c r="B46">
        <v>15</v>
      </c>
      <c r="C46">
        <v>225</v>
      </c>
      <c r="D46" t="s">
        <v>86</v>
      </c>
      <c r="E46">
        <v>114</v>
      </c>
      <c r="F46">
        <v>0</v>
      </c>
      <c r="H46">
        <v>45</v>
      </c>
      <c r="I46">
        <f>COUNTIF(B:B,"=45")</f>
        <v>2</v>
      </c>
      <c r="J46">
        <v>200</v>
      </c>
      <c r="K46" s="12">
        <v>195</v>
      </c>
      <c r="L46" s="8">
        <v>0</v>
      </c>
      <c r="M46" s="6">
        <f t="shared" si="0"/>
        <v>0</v>
      </c>
    </row>
    <row r="47" spans="1:13" x14ac:dyDescent="0.2">
      <c r="A47" s="1">
        <v>40113</v>
      </c>
      <c r="B47">
        <v>15</v>
      </c>
      <c r="C47">
        <v>225</v>
      </c>
      <c r="D47" t="s">
        <v>86</v>
      </c>
      <c r="E47">
        <v>132</v>
      </c>
      <c r="F47">
        <v>0</v>
      </c>
      <c r="H47">
        <v>46</v>
      </c>
      <c r="I47">
        <f>COUNTIF(B:B,"=46")</f>
        <v>0</v>
      </c>
      <c r="K47" s="12">
        <v>200</v>
      </c>
      <c r="L47" s="8">
        <v>0</v>
      </c>
      <c r="M47" s="6">
        <f t="shared" si="0"/>
        <v>0</v>
      </c>
    </row>
    <row r="48" spans="1:13" ht="13.5" thickBot="1" x14ac:dyDescent="0.25">
      <c r="A48" s="1">
        <v>40114</v>
      </c>
      <c r="B48">
        <v>21</v>
      </c>
      <c r="C48">
        <v>25</v>
      </c>
      <c r="D48" t="s">
        <v>86</v>
      </c>
      <c r="E48">
        <v>142</v>
      </c>
      <c r="F48">
        <v>0</v>
      </c>
      <c r="H48">
        <v>47</v>
      </c>
      <c r="I48">
        <f>COUNTIF(B:B,"=47")</f>
        <v>0</v>
      </c>
      <c r="K48" s="9" t="s">
        <v>51</v>
      </c>
      <c r="L48" s="9">
        <v>0</v>
      </c>
      <c r="M48" s="6"/>
    </row>
    <row r="49" spans="1:12" x14ac:dyDescent="0.2">
      <c r="A49" s="1">
        <v>40120</v>
      </c>
      <c r="B49">
        <v>22</v>
      </c>
      <c r="C49">
        <v>234</v>
      </c>
      <c r="D49" t="s">
        <v>86</v>
      </c>
      <c r="E49">
        <v>145</v>
      </c>
      <c r="F49">
        <v>0</v>
      </c>
      <c r="H49">
        <v>48</v>
      </c>
      <c r="I49">
        <f>COUNTIF(B:B,"=48")</f>
        <v>0</v>
      </c>
      <c r="L49">
        <f>SUM(L22:L48)</f>
        <v>266</v>
      </c>
    </row>
    <row r="50" spans="1:12" x14ac:dyDescent="0.2">
      <c r="A50" s="1">
        <v>40120</v>
      </c>
      <c r="B50">
        <v>22</v>
      </c>
      <c r="C50">
        <v>234</v>
      </c>
      <c r="D50" t="s">
        <v>86</v>
      </c>
      <c r="E50">
        <v>148</v>
      </c>
      <c r="F50">
        <v>0</v>
      </c>
      <c r="H50">
        <v>49</v>
      </c>
      <c r="I50">
        <f>COUNTIF(B:B,"=49")</f>
        <v>1</v>
      </c>
    </row>
    <row r="51" spans="1:12" x14ac:dyDescent="0.2">
      <c r="A51" s="1">
        <v>40120</v>
      </c>
      <c r="B51">
        <v>22</v>
      </c>
      <c r="C51">
        <v>234</v>
      </c>
      <c r="D51" t="s">
        <v>86</v>
      </c>
      <c r="E51">
        <v>109</v>
      </c>
      <c r="F51">
        <v>0</v>
      </c>
      <c r="H51">
        <v>50</v>
      </c>
      <c r="I51">
        <f>COUNTIF(B:B,"=50")</f>
        <v>1</v>
      </c>
    </row>
    <row r="52" spans="1:12" x14ac:dyDescent="0.2">
      <c r="A52" s="1">
        <v>40120</v>
      </c>
      <c r="B52">
        <v>22</v>
      </c>
      <c r="C52">
        <v>234</v>
      </c>
      <c r="D52" t="s">
        <v>86</v>
      </c>
      <c r="E52">
        <v>108</v>
      </c>
      <c r="F52">
        <v>0</v>
      </c>
      <c r="H52">
        <v>51</v>
      </c>
      <c r="I52">
        <f>COUNTIF(B:B,"=51")</f>
        <v>14</v>
      </c>
    </row>
    <row r="53" spans="1:12" x14ac:dyDescent="0.2">
      <c r="A53" s="1">
        <v>40115</v>
      </c>
      <c r="B53">
        <v>23</v>
      </c>
      <c r="C53">
        <v>219</v>
      </c>
      <c r="D53" t="s">
        <v>86</v>
      </c>
      <c r="E53">
        <v>100</v>
      </c>
      <c r="F53">
        <v>0</v>
      </c>
      <c r="H53">
        <v>52</v>
      </c>
      <c r="I53">
        <f>COUNTIF(B:B,"=52")</f>
        <v>0</v>
      </c>
    </row>
    <row r="54" spans="1:12" x14ac:dyDescent="0.2">
      <c r="A54" s="1">
        <v>40115</v>
      </c>
      <c r="B54">
        <v>23</v>
      </c>
      <c r="C54">
        <v>219</v>
      </c>
      <c r="D54" t="s">
        <v>86</v>
      </c>
      <c r="E54">
        <v>96</v>
      </c>
      <c r="F54">
        <v>0</v>
      </c>
      <c r="H54">
        <v>53</v>
      </c>
      <c r="I54">
        <f>COUNTIF(B:B,"=53")</f>
        <v>5</v>
      </c>
    </row>
    <row r="55" spans="1:12" x14ac:dyDescent="0.2">
      <c r="A55" s="1">
        <v>40115</v>
      </c>
      <c r="B55">
        <v>23</v>
      </c>
      <c r="C55">
        <v>219</v>
      </c>
      <c r="D55" t="s">
        <v>86</v>
      </c>
      <c r="E55">
        <v>109</v>
      </c>
      <c r="F55">
        <v>0</v>
      </c>
      <c r="H55">
        <v>54</v>
      </c>
      <c r="I55">
        <f>COUNTIF(B:B,"=54")</f>
        <v>1</v>
      </c>
    </row>
    <row r="56" spans="1:12" x14ac:dyDescent="0.2">
      <c r="A56" s="1">
        <v>40115</v>
      </c>
      <c r="B56">
        <v>23</v>
      </c>
      <c r="C56">
        <v>219</v>
      </c>
      <c r="D56" t="s">
        <v>86</v>
      </c>
      <c r="E56">
        <v>144</v>
      </c>
      <c r="F56">
        <v>0</v>
      </c>
      <c r="H56">
        <v>55</v>
      </c>
      <c r="I56">
        <f>COUNTIF(B:B,"=55")</f>
        <v>9</v>
      </c>
    </row>
    <row r="57" spans="1:12" x14ac:dyDescent="0.2">
      <c r="A57" s="1">
        <v>40115</v>
      </c>
      <c r="B57">
        <v>23</v>
      </c>
      <c r="C57">
        <v>219</v>
      </c>
      <c r="D57" t="s">
        <v>86</v>
      </c>
      <c r="E57">
        <v>131</v>
      </c>
      <c r="F57">
        <v>0</v>
      </c>
      <c r="H57">
        <v>56</v>
      </c>
      <c r="I57">
        <f>COUNTIF(B:B,"=56")</f>
        <v>3</v>
      </c>
    </row>
    <row r="58" spans="1:12" x14ac:dyDescent="0.2">
      <c r="A58" s="1">
        <v>40115</v>
      </c>
      <c r="B58">
        <v>23</v>
      </c>
      <c r="C58">
        <v>219</v>
      </c>
      <c r="D58" t="s">
        <v>86</v>
      </c>
      <c r="E58">
        <v>139</v>
      </c>
      <c r="F58">
        <v>0</v>
      </c>
      <c r="H58">
        <v>57</v>
      </c>
      <c r="I58">
        <f>COUNTIF(B:B,"=57")</f>
        <v>10</v>
      </c>
    </row>
    <row r="59" spans="1:12" x14ac:dyDescent="0.2">
      <c r="A59" s="1">
        <v>40115</v>
      </c>
      <c r="B59">
        <v>23</v>
      </c>
      <c r="C59">
        <v>219</v>
      </c>
      <c r="D59" t="s">
        <v>86</v>
      </c>
      <c r="E59">
        <v>147</v>
      </c>
      <c r="F59">
        <v>0</v>
      </c>
      <c r="H59">
        <v>58</v>
      </c>
      <c r="I59">
        <f>COUNTIF(B:B,"=58")</f>
        <v>11</v>
      </c>
    </row>
    <row r="60" spans="1:12" x14ac:dyDescent="0.2">
      <c r="A60" s="1">
        <v>40115</v>
      </c>
      <c r="B60">
        <v>24</v>
      </c>
      <c r="C60">
        <v>219</v>
      </c>
      <c r="D60" t="s">
        <v>86</v>
      </c>
      <c r="E60">
        <v>112</v>
      </c>
      <c r="F60">
        <v>0</v>
      </c>
      <c r="H60">
        <v>59</v>
      </c>
      <c r="I60">
        <f>COUNTIF(B:B,"=59")</f>
        <v>8</v>
      </c>
    </row>
    <row r="61" spans="1:12" x14ac:dyDescent="0.2">
      <c r="A61" s="1">
        <v>40115</v>
      </c>
      <c r="B61">
        <v>24</v>
      </c>
      <c r="C61">
        <v>219</v>
      </c>
      <c r="D61" t="s">
        <v>86</v>
      </c>
      <c r="E61">
        <v>99</v>
      </c>
      <c r="F61">
        <v>0</v>
      </c>
      <c r="H61">
        <v>60</v>
      </c>
      <c r="I61">
        <f>COUNTIF(B:B,"=60")</f>
        <v>4</v>
      </c>
    </row>
    <row r="62" spans="1:12" x14ac:dyDescent="0.2">
      <c r="A62" s="1">
        <v>40115</v>
      </c>
      <c r="B62">
        <v>24</v>
      </c>
      <c r="C62">
        <v>219</v>
      </c>
      <c r="D62" t="s">
        <v>86</v>
      </c>
      <c r="E62">
        <v>102</v>
      </c>
      <c r="F62">
        <v>0</v>
      </c>
      <c r="H62">
        <v>61</v>
      </c>
      <c r="I62">
        <f>COUNTIF(B:B,"=61")</f>
        <v>5</v>
      </c>
    </row>
    <row r="63" spans="1:12" x14ac:dyDescent="0.2">
      <c r="A63" s="1">
        <v>40115</v>
      </c>
      <c r="B63">
        <v>24</v>
      </c>
      <c r="C63">
        <v>219</v>
      </c>
      <c r="D63" t="s">
        <v>86</v>
      </c>
      <c r="E63">
        <v>131</v>
      </c>
      <c r="F63">
        <v>0</v>
      </c>
      <c r="H63">
        <v>62</v>
      </c>
      <c r="I63">
        <f>COUNTIF(B:B,"=62")</f>
        <v>6</v>
      </c>
    </row>
    <row r="64" spans="1:12" x14ac:dyDescent="0.2">
      <c r="A64" s="1">
        <v>40115</v>
      </c>
      <c r="B64">
        <v>24</v>
      </c>
      <c r="C64">
        <v>219</v>
      </c>
      <c r="D64" t="s">
        <v>86</v>
      </c>
      <c r="E64">
        <v>137</v>
      </c>
      <c r="F64">
        <v>0</v>
      </c>
      <c r="H64">
        <v>63</v>
      </c>
      <c r="I64">
        <f>COUNTIF(B:B,"=63")</f>
        <v>1</v>
      </c>
    </row>
    <row r="65" spans="1:9" x14ac:dyDescent="0.2">
      <c r="A65" s="1">
        <v>40115</v>
      </c>
      <c r="B65">
        <v>24</v>
      </c>
      <c r="C65">
        <v>219</v>
      </c>
      <c r="D65" t="s">
        <v>86</v>
      </c>
      <c r="E65">
        <v>141</v>
      </c>
      <c r="F65">
        <v>0</v>
      </c>
      <c r="H65">
        <v>64</v>
      </c>
      <c r="I65">
        <f>COUNTIF(B:B,"=64")</f>
        <v>0</v>
      </c>
    </row>
    <row r="66" spans="1:9" x14ac:dyDescent="0.2">
      <c r="A66" s="1">
        <v>40115</v>
      </c>
      <c r="B66">
        <v>24</v>
      </c>
      <c r="C66">
        <v>219</v>
      </c>
      <c r="D66" t="s">
        <v>86</v>
      </c>
      <c r="E66">
        <v>147</v>
      </c>
      <c r="F66">
        <v>0</v>
      </c>
      <c r="H66">
        <v>65</v>
      </c>
      <c r="I66">
        <f>COUNTIF(B:B,"=65")</f>
        <v>0</v>
      </c>
    </row>
    <row r="67" spans="1:9" x14ac:dyDescent="0.2">
      <c r="A67" s="1">
        <v>40115</v>
      </c>
      <c r="B67">
        <v>24</v>
      </c>
      <c r="C67">
        <v>219</v>
      </c>
      <c r="D67" t="s">
        <v>86</v>
      </c>
      <c r="E67">
        <v>158</v>
      </c>
      <c r="F67">
        <v>0</v>
      </c>
      <c r="H67">
        <v>66</v>
      </c>
      <c r="I67">
        <f>COUNTIF(B:B,"=66")</f>
        <v>9</v>
      </c>
    </row>
    <row r="68" spans="1:9" x14ac:dyDescent="0.2">
      <c r="A68" s="1">
        <v>40115</v>
      </c>
      <c r="B68">
        <v>24</v>
      </c>
      <c r="C68">
        <v>219</v>
      </c>
      <c r="D68" t="s">
        <v>86</v>
      </c>
      <c r="E68">
        <v>137</v>
      </c>
      <c r="F68">
        <v>0</v>
      </c>
      <c r="H68">
        <v>67</v>
      </c>
      <c r="I68">
        <f>COUNTIF(B:B,"=67")</f>
        <v>6</v>
      </c>
    </row>
    <row r="69" spans="1:9" x14ac:dyDescent="0.2">
      <c r="A69" s="1">
        <v>40115</v>
      </c>
      <c r="B69">
        <v>24</v>
      </c>
      <c r="C69">
        <v>219</v>
      </c>
      <c r="D69" t="s">
        <v>86</v>
      </c>
      <c r="E69">
        <v>142</v>
      </c>
      <c r="F69">
        <v>0</v>
      </c>
      <c r="H69">
        <v>68</v>
      </c>
      <c r="I69">
        <f>COUNTIF(B:B,"=68")</f>
        <v>11</v>
      </c>
    </row>
    <row r="70" spans="1:9" x14ac:dyDescent="0.2">
      <c r="A70" s="1">
        <v>40115</v>
      </c>
      <c r="B70">
        <v>25</v>
      </c>
      <c r="C70">
        <v>184</v>
      </c>
      <c r="D70" t="s">
        <v>86</v>
      </c>
      <c r="E70">
        <v>103</v>
      </c>
      <c r="F70">
        <v>0</v>
      </c>
      <c r="H70">
        <v>69</v>
      </c>
      <c r="I70">
        <f>COUNTIF(B:B,"=69")</f>
        <v>2</v>
      </c>
    </row>
    <row r="71" spans="1:9" x14ac:dyDescent="0.2">
      <c r="A71" s="1">
        <v>40115</v>
      </c>
      <c r="B71">
        <v>25</v>
      </c>
      <c r="C71">
        <v>184</v>
      </c>
      <c r="D71" t="s">
        <v>86</v>
      </c>
      <c r="E71">
        <v>98</v>
      </c>
      <c r="F71">
        <v>0</v>
      </c>
      <c r="H71">
        <v>70</v>
      </c>
      <c r="I71">
        <f>COUNTIF(B:B,"=70")</f>
        <v>3</v>
      </c>
    </row>
    <row r="72" spans="1:9" x14ac:dyDescent="0.2">
      <c r="A72" s="1">
        <v>40115</v>
      </c>
      <c r="B72">
        <v>25</v>
      </c>
      <c r="C72">
        <v>184</v>
      </c>
      <c r="D72" t="s">
        <v>86</v>
      </c>
      <c r="E72">
        <v>104</v>
      </c>
      <c r="F72">
        <v>0</v>
      </c>
      <c r="H72">
        <v>71</v>
      </c>
      <c r="I72">
        <f>COUNTIF(B:B,"=71")</f>
        <v>5</v>
      </c>
    </row>
    <row r="73" spans="1:9" x14ac:dyDescent="0.2">
      <c r="A73" s="1">
        <v>40115</v>
      </c>
      <c r="B73">
        <v>25</v>
      </c>
      <c r="C73">
        <v>184</v>
      </c>
      <c r="D73" t="s">
        <v>86</v>
      </c>
      <c r="E73">
        <v>110</v>
      </c>
      <c r="F73">
        <v>0</v>
      </c>
      <c r="H73">
        <v>72</v>
      </c>
      <c r="I73">
        <f>COUNTIF(B:B,"=72")</f>
        <v>7</v>
      </c>
    </row>
    <row r="74" spans="1:9" x14ac:dyDescent="0.2">
      <c r="A74" s="1">
        <v>40115</v>
      </c>
      <c r="B74">
        <v>25</v>
      </c>
      <c r="C74">
        <v>184</v>
      </c>
      <c r="D74" t="s">
        <v>86</v>
      </c>
      <c r="E74">
        <v>92</v>
      </c>
      <c r="F74">
        <v>0</v>
      </c>
      <c r="H74">
        <v>73</v>
      </c>
      <c r="I74">
        <f>COUNTIF(B:B,"=73")</f>
        <v>0</v>
      </c>
    </row>
    <row r="75" spans="1:9" x14ac:dyDescent="0.2">
      <c r="A75" s="1">
        <v>40115</v>
      </c>
      <c r="B75">
        <v>25</v>
      </c>
      <c r="C75">
        <v>184</v>
      </c>
      <c r="D75" t="s">
        <v>86</v>
      </c>
      <c r="E75">
        <v>117</v>
      </c>
      <c r="F75">
        <v>0</v>
      </c>
      <c r="H75">
        <v>74</v>
      </c>
      <c r="I75">
        <f>COUNTIF(B:B,"=74")</f>
        <v>0</v>
      </c>
    </row>
    <row r="76" spans="1:9" x14ac:dyDescent="0.2">
      <c r="A76" s="1">
        <v>40115</v>
      </c>
      <c r="B76">
        <v>25</v>
      </c>
      <c r="C76">
        <v>184</v>
      </c>
      <c r="D76" t="s">
        <v>86</v>
      </c>
      <c r="E76">
        <v>109</v>
      </c>
      <c r="F76">
        <v>0</v>
      </c>
      <c r="H76">
        <v>75</v>
      </c>
      <c r="I76">
        <f>COUNTIF(B:B,"=75")</f>
        <v>0</v>
      </c>
    </row>
    <row r="77" spans="1:9" x14ac:dyDescent="0.2">
      <c r="A77" s="1">
        <v>40115</v>
      </c>
      <c r="B77">
        <v>25</v>
      </c>
      <c r="C77">
        <v>184</v>
      </c>
      <c r="D77" t="s">
        <v>86</v>
      </c>
      <c r="E77">
        <v>111</v>
      </c>
      <c r="F77">
        <v>0</v>
      </c>
      <c r="H77">
        <v>76</v>
      </c>
      <c r="I77">
        <f>COUNTIF(B:B,"=76")</f>
        <v>0</v>
      </c>
    </row>
    <row r="78" spans="1:9" x14ac:dyDescent="0.2">
      <c r="A78" s="1">
        <v>40115</v>
      </c>
      <c r="B78">
        <v>25</v>
      </c>
      <c r="C78">
        <v>184</v>
      </c>
      <c r="D78" t="s">
        <v>86</v>
      </c>
      <c r="E78">
        <v>110</v>
      </c>
      <c r="F78">
        <v>0</v>
      </c>
      <c r="H78">
        <v>77</v>
      </c>
      <c r="I78">
        <f>COUNTIF(B:B,"=77")</f>
        <v>0</v>
      </c>
    </row>
    <row r="79" spans="1:9" x14ac:dyDescent="0.2">
      <c r="A79" s="1">
        <v>40115</v>
      </c>
      <c r="B79">
        <v>25</v>
      </c>
      <c r="C79">
        <v>184</v>
      </c>
      <c r="D79" t="s">
        <v>86</v>
      </c>
      <c r="E79">
        <v>104</v>
      </c>
      <c r="F79">
        <v>0</v>
      </c>
      <c r="H79">
        <v>78</v>
      </c>
      <c r="I79">
        <f>COUNTIF(B:B,"=78")</f>
        <v>0</v>
      </c>
    </row>
    <row r="80" spans="1:9" x14ac:dyDescent="0.2">
      <c r="A80" s="1">
        <v>40115</v>
      </c>
      <c r="B80">
        <v>25</v>
      </c>
      <c r="C80">
        <v>184</v>
      </c>
      <c r="D80" t="s">
        <v>86</v>
      </c>
      <c r="E80">
        <v>138</v>
      </c>
      <c r="F80">
        <v>0</v>
      </c>
      <c r="H80">
        <v>79</v>
      </c>
      <c r="I80">
        <f>COUNTIF(B:B,"=79")</f>
        <v>0</v>
      </c>
    </row>
    <row r="81" spans="1:9" x14ac:dyDescent="0.2">
      <c r="A81" s="1">
        <v>40115</v>
      </c>
      <c r="B81">
        <v>25</v>
      </c>
      <c r="C81">
        <v>184</v>
      </c>
      <c r="D81" t="s">
        <v>86</v>
      </c>
      <c r="E81">
        <v>150</v>
      </c>
      <c r="F81">
        <v>0</v>
      </c>
      <c r="H81">
        <v>80</v>
      </c>
      <c r="I81">
        <f>COUNTIF(B:B,"=80")</f>
        <v>0</v>
      </c>
    </row>
    <row r="82" spans="1:9" x14ac:dyDescent="0.2">
      <c r="A82" s="1">
        <v>40115</v>
      </c>
      <c r="B82">
        <v>25</v>
      </c>
      <c r="C82">
        <v>184</v>
      </c>
      <c r="D82" t="s">
        <v>86</v>
      </c>
      <c r="E82">
        <v>145</v>
      </c>
      <c r="F82">
        <v>0</v>
      </c>
      <c r="H82">
        <v>81</v>
      </c>
      <c r="I82">
        <f>COUNTIF(B:B,"=81")</f>
        <v>0</v>
      </c>
    </row>
    <row r="83" spans="1:9" x14ac:dyDescent="0.2">
      <c r="A83" s="1">
        <v>40115</v>
      </c>
      <c r="B83">
        <v>25</v>
      </c>
      <c r="C83">
        <v>184</v>
      </c>
      <c r="D83" t="s">
        <v>86</v>
      </c>
      <c r="E83">
        <v>127</v>
      </c>
      <c r="F83">
        <v>0</v>
      </c>
      <c r="H83">
        <v>82</v>
      </c>
      <c r="I83">
        <f>COUNTIF(B:B,"=82")</f>
        <v>0</v>
      </c>
    </row>
    <row r="84" spans="1:9" x14ac:dyDescent="0.2">
      <c r="A84" s="1">
        <v>40115</v>
      </c>
      <c r="B84">
        <v>26</v>
      </c>
      <c r="C84">
        <v>276</v>
      </c>
      <c r="D84" t="s">
        <v>86</v>
      </c>
      <c r="E84">
        <v>103</v>
      </c>
      <c r="F84">
        <v>0</v>
      </c>
      <c r="H84">
        <v>83</v>
      </c>
      <c r="I84">
        <f>COUNTIF(B:B,"=83")</f>
        <v>0</v>
      </c>
    </row>
    <row r="85" spans="1:9" x14ac:dyDescent="0.2">
      <c r="A85" s="1">
        <v>40115</v>
      </c>
      <c r="B85">
        <v>26</v>
      </c>
      <c r="C85">
        <v>276</v>
      </c>
      <c r="D85" t="s">
        <v>86</v>
      </c>
      <c r="E85">
        <v>154</v>
      </c>
      <c r="F85">
        <v>0</v>
      </c>
      <c r="H85">
        <v>84</v>
      </c>
      <c r="I85">
        <f>COUNTIF(B:B,"=84")</f>
        <v>0</v>
      </c>
    </row>
    <row r="86" spans="1:9" x14ac:dyDescent="0.2">
      <c r="A86" s="1">
        <v>40115</v>
      </c>
      <c r="B86">
        <v>26</v>
      </c>
      <c r="C86">
        <v>276</v>
      </c>
      <c r="D86" t="s">
        <v>86</v>
      </c>
      <c r="E86">
        <v>146</v>
      </c>
      <c r="F86">
        <v>0</v>
      </c>
      <c r="H86">
        <v>85</v>
      </c>
      <c r="I86">
        <f>COUNTIF(B:B,"=85")</f>
        <v>0</v>
      </c>
    </row>
    <row r="87" spans="1:9" x14ac:dyDescent="0.2">
      <c r="A87" s="1">
        <v>40115</v>
      </c>
      <c r="B87">
        <v>26</v>
      </c>
      <c r="C87">
        <v>276</v>
      </c>
      <c r="D87" t="s">
        <v>86</v>
      </c>
      <c r="E87">
        <v>134</v>
      </c>
      <c r="F87">
        <v>0</v>
      </c>
      <c r="H87">
        <v>86</v>
      </c>
      <c r="I87">
        <f>COUNTIF(B:B,"=86")</f>
        <v>0</v>
      </c>
    </row>
    <row r="88" spans="1:9" x14ac:dyDescent="0.2">
      <c r="A88" s="1">
        <v>40115</v>
      </c>
      <c r="B88">
        <v>27</v>
      </c>
      <c r="C88">
        <v>270</v>
      </c>
      <c r="D88" t="s">
        <v>86</v>
      </c>
      <c r="E88">
        <v>116</v>
      </c>
      <c r="F88">
        <v>0</v>
      </c>
      <c r="H88">
        <v>87</v>
      </c>
      <c r="I88">
        <f>COUNTIF(B:B,"=87")</f>
        <v>0</v>
      </c>
    </row>
    <row r="89" spans="1:9" x14ac:dyDescent="0.2">
      <c r="A89" s="1">
        <v>40115</v>
      </c>
      <c r="B89">
        <v>27</v>
      </c>
      <c r="C89">
        <v>270</v>
      </c>
      <c r="D89" t="s">
        <v>86</v>
      </c>
      <c r="E89">
        <v>137</v>
      </c>
      <c r="F89">
        <v>0</v>
      </c>
      <c r="H89">
        <v>88</v>
      </c>
      <c r="I89">
        <f>COUNTIF(B:B,"=88")</f>
        <v>0</v>
      </c>
    </row>
    <row r="90" spans="1:9" x14ac:dyDescent="0.2">
      <c r="A90" s="1">
        <v>40120</v>
      </c>
      <c r="B90">
        <v>28</v>
      </c>
      <c r="C90">
        <v>275</v>
      </c>
      <c r="D90" t="s">
        <v>86</v>
      </c>
      <c r="E90">
        <v>130</v>
      </c>
      <c r="F90">
        <v>0</v>
      </c>
      <c r="H90">
        <v>89</v>
      </c>
      <c r="I90">
        <f>COUNTIF(B:B,"=89")</f>
        <v>0</v>
      </c>
    </row>
    <row r="91" spans="1:9" x14ac:dyDescent="0.2">
      <c r="A91" s="1">
        <v>40120</v>
      </c>
      <c r="B91">
        <v>28</v>
      </c>
      <c r="C91">
        <v>275</v>
      </c>
      <c r="D91" t="s">
        <v>86</v>
      </c>
      <c r="E91">
        <v>139</v>
      </c>
      <c r="F91">
        <v>0</v>
      </c>
      <c r="H91">
        <v>90</v>
      </c>
      <c r="I91">
        <f>COUNTIF(B:B,"=90")</f>
        <v>0</v>
      </c>
    </row>
    <row r="92" spans="1:9" x14ac:dyDescent="0.2">
      <c r="A92" s="1">
        <v>40120</v>
      </c>
      <c r="B92">
        <v>28</v>
      </c>
      <c r="C92">
        <v>275</v>
      </c>
      <c r="D92" t="s">
        <v>86</v>
      </c>
      <c r="E92">
        <v>148</v>
      </c>
      <c r="F92">
        <v>0</v>
      </c>
      <c r="H92">
        <v>91</v>
      </c>
      <c r="I92">
        <f>COUNTIF(B:B,"=91")</f>
        <v>0</v>
      </c>
    </row>
    <row r="93" spans="1:9" x14ac:dyDescent="0.2">
      <c r="A93" s="1">
        <v>40120</v>
      </c>
      <c r="B93">
        <v>28</v>
      </c>
      <c r="C93">
        <v>275</v>
      </c>
      <c r="D93" t="s">
        <v>86</v>
      </c>
      <c r="E93">
        <v>141</v>
      </c>
      <c r="F93">
        <v>0</v>
      </c>
      <c r="H93">
        <v>92</v>
      </c>
      <c r="I93">
        <f>COUNTIF(B:B,"=92")</f>
        <v>0</v>
      </c>
    </row>
    <row r="94" spans="1:9" x14ac:dyDescent="0.2">
      <c r="A94" s="1">
        <v>40120</v>
      </c>
      <c r="B94">
        <v>28</v>
      </c>
      <c r="C94">
        <v>275</v>
      </c>
      <c r="D94" t="s">
        <v>86</v>
      </c>
      <c r="E94">
        <v>138</v>
      </c>
      <c r="F94">
        <v>0</v>
      </c>
      <c r="H94">
        <v>93</v>
      </c>
      <c r="I94">
        <f>COUNTIF(B:B,"=93")</f>
        <v>0</v>
      </c>
    </row>
    <row r="95" spans="1:9" x14ac:dyDescent="0.2">
      <c r="A95" s="1">
        <v>40120</v>
      </c>
      <c r="B95">
        <v>28</v>
      </c>
      <c r="C95">
        <v>275</v>
      </c>
      <c r="D95" t="s">
        <v>86</v>
      </c>
      <c r="E95">
        <v>136</v>
      </c>
      <c r="F95">
        <v>0</v>
      </c>
      <c r="H95">
        <v>94</v>
      </c>
      <c r="I95">
        <f>COUNTIF(B:B,"=94")</f>
        <v>0</v>
      </c>
    </row>
    <row r="96" spans="1:9" x14ac:dyDescent="0.2">
      <c r="A96" s="1">
        <v>40120</v>
      </c>
      <c r="B96">
        <v>28</v>
      </c>
      <c r="C96">
        <v>275</v>
      </c>
      <c r="D96" t="s">
        <v>86</v>
      </c>
      <c r="E96">
        <v>142</v>
      </c>
      <c r="F96">
        <v>0</v>
      </c>
      <c r="H96">
        <v>95</v>
      </c>
      <c r="I96">
        <f>COUNTIF(B:B,"=95")</f>
        <v>0</v>
      </c>
    </row>
    <row r="97" spans="1:9" x14ac:dyDescent="0.2">
      <c r="A97" s="1">
        <v>40120</v>
      </c>
      <c r="B97">
        <v>28</v>
      </c>
      <c r="C97">
        <v>275</v>
      </c>
      <c r="D97" t="s">
        <v>86</v>
      </c>
      <c r="E97">
        <v>109</v>
      </c>
      <c r="F97">
        <v>0</v>
      </c>
      <c r="H97">
        <v>96</v>
      </c>
      <c r="I97">
        <f>COUNTIF(B:B,"=96")</f>
        <v>0</v>
      </c>
    </row>
    <row r="98" spans="1:9" x14ac:dyDescent="0.2">
      <c r="A98" s="1">
        <v>40120</v>
      </c>
      <c r="B98">
        <v>28</v>
      </c>
      <c r="C98">
        <v>275</v>
      </c>
      <c r="D98" t="s">
        <v>86</v>
      </c>
      <c r="E98">
        <v>110</v>
      </c>
      <c r="F98">
        <v>0</v>
      </c>
    </row>
    <row r="99" spans="1:9" x14ac:dyDescent="0.2">
      <c r="A99" s="1">
        <v>40120</v>
      </c>
      <c r="B99">
        <v>28</v>
      </c>
      <c r="C99">
        <v>275</v>
      </c>
      <c r="D99" t="s">
        <v>86</v>
      </c>
      <c r="E99">
        <v>108</v>
      </c>
      <c r="F99">
        <v>0</v>
      </c>
    </row>
    <row r="100" spans="1:9" x14ac:dyDescent="0.2">
      <c r="A100" s="1">
        <v>40120</v>
      </c>
      <c r="B100">
        <v>29</v>
      </c>
      <c r="C100">
        <v>222</v>
      </c>
      <c r="D100" t="s">
        <v>86</v>
      </c>
      <c r="E100">
        <v>149</v>
      </c>
      <c r="F100">
        <v>0</v>
      </c>
    </row>
    <row r="101" spans="1:9" x14ac:dyDescent="0.2">
      <c r="A101" s="1">
        <v>40120</v>
      </c>
      <c r="B101">
        <v>29</v>
      </c>
      <c r="C101">
        <v>222</v>
      </c>
      <c r="D101" t="s">
        <v>86</v>
      </c>
      <c r="E101">
        <v>135</v>
      </c>
      <c r="F101">
        <v>0</v>
      </c>
    </row>
    <row r="102" spans="1:9" x14ac:dyDescent="0.2">
      <c r="A102" s="1">
        <v>40120</v>
      </c>
      <c r="B102">
        <v>29</v>
      </c>
      <c r="C102">
        <v>222</v>
      </c>
      <c r="D102" t="s">
        <v>86</v>
      </c>
      <c r="E102">
        <v>98</v>
      </c>
      <c r="F102">
        <v>0</v>
      </c>
    </row>
    <row r="103" spans="1:9" x14ac:dyDescent="0.2">
      <c r="A103" s="1">
        <v>40120</v>
      </c>
      <c r="B103">
        <v>29</v>
      </c>
      <c r="C103">
        <v>222</v>
      </c>
      <c r="D103" t="s">
        <v>86</v>
      </c>
      <c r="E103">
        <v>107</v>
      </c>
      <c r="F103">
        <v>0</v>
      </c>
    </row>
    <row r="104" spans="1:9" x14ac:dyDescent="0.2">
      <c r="A104" s="1">
        <v>40120</v>
      </c>
      <c r="B104">
        <v>29</v>
      </c>
      <c r="C104">
        <v>222</v>
      </c>
      <c r="D104" t="s">
        <v>86</v>
      </c>
      <c r="E104">
        <v>111</v>
      </c>
      <c r="F104">
        <v>0</v>
      </c>
    </row>
    <row r="105" spans="1:9" x14ac:dyDescent="0.2">
      <c r="A105" s="1">
        <v>40120</v>
      </c>
      <c r="B105">
        <v>29</v>
      </c>
      <c r="C105">
        <v>222</v>
      </c>
      <c r="D105" t="s">
        <v>86</v>
      </c>
      <c r="E105">
        <v>112</v>
      </c>
      <c r="F105">
        <v>0</v>
      </c>
    </row>
    <row r="106" spans="1:9" x14ac:dyDescent="0.2">
      <c r="A106" s="1">
        <v>40120</v>
      </c>
      <c r="B106">
        <v>29</v>
      </c>
      <c r="C106">
        <v>222</v>
      </c>
      <c r="D106" t="s">
        <v>86</v>
      </c>
      <c r="E106">
        <v>106</v>
      </c>
      <c r="F106">
        <v>0</v>
      </c>
    </row>
    <row r="107" spans="1:9" x14ac:dyDescent="0.2">
      <c r="A107" s="1">
        <v>40120</v>
      </c>
      <c r="B107">
        <v>30</v>
      </c>
      <c r="C107">
        <v>205</v>
      </c>
      <c r="D107" t="s">
        <v>86</v>
      </c>
      <c r="E107">
        <v>106</v>
      </c>
      <c r="F107">
        <v>0</v>
      </c>
    </row>
    <row r="108" spans="1:9" x14ac:dyDescent="0.2">
      <c r="A108" s="1">
        <v>40120</v>
      </c>
      <c r="B108">
        <v>30</v>
      </c>
      <c r="C108">
        <v>205</v>
      </c>
      <c r="D108" t="s">
        <v>86</v>
      </c>
      <c r="E108">
        <v>105</v>
      </c>
      <c r="F108">
        <v>0</v>
      </c>
    </row>
    <row r="109" spans="1:9" x14ac:dyDescent="0.2">
      <c r="A109" s="1">
        <v>40120</v>
      </c>
      <c r="B109">
        <v>31</v>
      </c>
      <c r="C109">
        <v>185</v>
      </c>
      <c r="D109" t="s">
        <v>86</v>
      </c>
      <c r="E109">
        <v>106</v>
      </c>
      <c r="F109">
        <v>0</v>
      </c>
    </row>
    <row r="110" spans="1:9" x14ac:dyDescent="0.2">
      <c r="A110" s="1">
        <v>40120</v>
      </c>
      <c r="B110">
        <v>31</v>
      </c>
      <c r="C110">
        <v>185</v>
      </c>
      <c r="D110" t="s">
        <v>86</v>
      </c>
      <c r="E110">
        <v>131</v>
      </c>
      <c r="F110">
        <v>0</v>
      </c>
    </row>
    <row r="111" spans="1:9" x14ac:dyDescent="0.2">
      <c r="A111" s="1">
        <v>40120</v>
      </c>
      <c r="B111">
        <v>31</v>
      </c>
      <c r="C111">
        <v>185</v>
      </c>
      <c r="D111" t="s">
        <v>86</v>
      </c>
      <c r="E111">
        <v>112</v>
      </c>
      <c r="F111">
        <v>0</v>
      </c>
    </row>
    <row r="112" spans="1:9" x14ac:dyDescent="0.2">
      <c r="A112" s="1">
        <v>40121</v>
      </c>
      <c r="B112">
        <v>32</v>
      </c>
      <c r="C112">
        <v>183</v>
      </c>
      <c r="D112" t="s">
        <v>86</v>
      </c>
      <c r="E112">
        <v>109</v>
      </c>
      <c r="F112">
        <v>0</v>
      </c>
    </row>
    <row r="113" spans="1:6" x14ac:dyDescent="0.2">
      <c r="A113" s="1">
        <v>40121</v>
      </c>
      <c r="B113">
        <v>32</v>
      </c>
      <c r="C113">
        <v>183</v>
      </c>
      <c r="D113" t="s">
        <v>86</v>
      </c>
      <c r="E113">
        <v>102</v>
      </c>
      <c r="F113">
        <v>0</v>
      </c>
    </row>
    <row r="114" spans="1:6" x14ac:dyDescent="0.2">
      <c r="A114" s="1">
        <v>40121</v>
      </c>
      <c r="B114">
        <v>35</v>
      </c>
      <c r="C114">
        <v>100</v>
      </c>
      <c r="D114" t="s">
        <v>86</v>
      </c>
      <c r="E114">
        <v>111</v>
      </c>
      <c r="F114">
        <v>0</v>
      </c>
    </row>
    <row r="115" spans="1:6" x14ac:dyDescent="0.2">
      <c r="A115" s="1">
        <v>40121</v>
      </c>
      <c r="B115">
        <v>35</v>
      </c>
      <c r="C115">
        <v>100</v>
      </c>
      <c r="D115" t="s">
        <v>86</v>
      </c>
      <c r="E115">
        <v>107</v>
      </c>
      <c r="F115">
        <v>0</v>
      </c>
    </row>
    <row r="116" spans="1:6" x14ac:dyDescent="0.2">
      <c r="A116" s="1">
        <v>40121</v>
      </c>
      <c r="B116">
        <v>35</v>
      </c>
      <c r="C116">
        <v>100</v>
      </c>
      <c r="D116" t="s">
        <v>86</v>
      </c>
      <c r="E116">
        <v>108</v>
      </c>
      <c r="F116">
        <v>0</v>
      </c>
    </row>
    <row r="117" spans="1:6" x14ac:dyDescent="0.2">
      <c r="A117" s="1">
        <v>40121</v>
      </c>
      <c r="B117">
        <v>35</v>
      </c>
      <c r="C117">
        <v>100</v>
      </c>
      <c r="D117" t="s">
        <v>86</v>
      </c>
      <c r="E117">
        <v>102</v>
      </c>
      <c r="F117">
        <v>0</v>
      </c>
    </row>
    <row r="118" spans="1:6" x14ac:dyDescent="0.2">
      <c r="A118" s="1">
        <v>40122</v>
      </c>
      <c r="B118">
        <v>38</v>
      </c>
      <c r="C118">
        <v>327</v>
      </c>
      <c r="D118" t="s">
        <v>86</v>
      </c>
      <c r="E118">
        <v>137</v>
      </c>
      <c r="F118">
        <v>0</v>
      </c>
    </row>
    <row r="119" spans="1:6" x14ac:dyDescent="0.2">
      <c r="A119" s="1">
        <v>40122</v>
      </c>
      <c r="B119">
        <v>38</v>
      </c>
      <c r="C119">
        <v>327</v>
      </c>
      <c r="D119" t="s">
        <v>86</v>
      </c>
      <c r="E119">
        <v>125</v>
      </c>
      <c r="F119">
        <v>0</v>
      </c>
    </row>
    <row r="120" spans="1:6" x14ac:dyDescent="0.2">
      <c r="A120" s="1">
        <v>40122</v>
      </c>
      <c r="B120">
        <v>39</v>
      </c>
      <c r="C120">
        <v>303</v>
      </c>
      <c r="D120" t="s">
        <v>86</v>
      </c>
      <c r="E120">
        <v>128</v>
      </c>
      <c r="F120">
        <v>0</v>
      </c>
    </row>
    <row r="121" spans="1:6" x14ac:dyDescent="0.2">
      <c r="A121" s="1">
        <v>40122</v>
      </c>
      <c r="B121">
        <v>39</v>
      </c>
      <c r="C121">
        <v>303</v>
      </c>
      <c r="D121" t="s">
        <v>86</v>
      </c>
      <c r="E121">
        <v>141</v>
      </c>
      <c r="F121">
        <v>0</v>
      </c>
    </row>
    <row r="122" spans="1:6" x14ac:dyDescent="0.2">
      <c r="A122" s="1">
        <v>40122</v>
      </c>
      <c r="B122">
        <v>39</v>
      </c>
      <c r="C122">
        <v>303</v>
      </c>
      <c r="D122" t="s">
        <v>86</v>
      </c>
      <c r="E122">
        <v>135</v>
      </c>
      <c r="F122">
        <v>0</v>
      </c>
    </row>
    <row r="123" spans="1:6" x14ac:dyDescent="0.2">
      <c r="A123" s="1">
        <v>40122</v>
      </c>
      <c r="B123">
        <v>40</v>
      </c>
      <c r="C123">
        <v>182</v>
      </c>
      <c r="D123" t="s">
        <v>86</v>
      </c>
      <c r="E123">
        <v>139</v>
      </c>
      <c r="F123">
        <v>0</v>
      </c>
    </row>
    <row r="124" spans="1:6" x14ac:dyDescent="0.2">
      <c r="A124" s="1">
        <v>40129</v>
      </c>
      <c r="B124">
        <v>43</v>
      </c>
      <c r="C124">
        <v>157</v>
      </c>
      <c r="D124" t="s">
        <v>86</v>
      </c>
      <c r="E124">
        <v>139</v>
      </c>
      <c r="F124">
        <v>0</v>
      </c>
    </row>
    <row r="125" spans="1:6" x14ac:dyDescent="0.2">
      <c r="A125" s="1">
        <v>40129</v>
      </c>
      <c r="B125">
        <v>43</v>
      </c>
      <c r="C125">
        <v>157</v>
      </c>
      <c r="D125" t="s">
        <v>86</v>
      </c>
      <c r="E125">
        <v>132</v>
      </c>
      <c r="F125">
        <v>0</v>
      </c>
    </row>
    <row r="126" spans="1:6" x14ac:dyDescent="0.2">
      <c r="A126" s="1">
        <v>40129</v>
      </c>
      <c r="B126">
        <v>43</v>
      </c>
      <c r="C126">
        <v>157</v>
      </c>
      <c r="D126" t="s">
        <v>86</v>
      </c>
      <c r="E126">
        <v>99</v>
      </c>
      <c r="F126">
        <v>0</v>
      </c>
    </row>
    <row r="127" spans="1:6" x14ac:dyDescent="0.2">
      <c r="A127" s="1">
        <v>40129</v>
      </c>
      <c r="B127">
        <v>43</v>
      </c>
      <c r="C127">
        <v>157</v>
      </c>
      <c r="D127" t="s">
        <v>86</v>
      </c>
      <c r="E127">
        <v>110</v>
      </c>
      <c r="F127">
        <v>0</v>
      </c>
    </row>
    <row r="128" spans="1:6" x14ac:dyDescent="0.2">
      <c r="A128" s="1">
        <v>40129</v>
      </c>
      <c r="B128">
        <v>43</v>
      </c>
      <c r="C128">
        <v>157</v>
      </c>
      <c r="D128" t="s">
        <v>86</v>
      </c>
      <c r="E128">
        <v>102</v>
      </c>
      <c r="F128">
        <v>0</v>
      </c>
    </row>
    <row r="129" spans="1:6" x14ac:dyDescent="0.2">
      <c r="A129" s="1">
        <v>40129</v>
      </c>
      <c r="B129">
        <v>43</v>
      </c>
      <c r="C129">
        <v>157</v>
      </c>
      <c r="D129" t="s">
        <v>86</v>
      </c>
      <c r="E129">
        <v>111</v>
      </c>
      <c r="F129">
        <v>0</v>
      </c>
    </row>
    <row r="130" spans="1:6" x14ac:dyDescent="0.2">
      <c r="A130" s="1">
        <v>40129</v>
      </c>
      <c r="B130">
        <v>43</v>
      </c>
      <c r="C130">
        <v>157</v>
      </c>
      <c r="D130" t="s">
        <v>86</v>
      </c>
      <c r="E130">
        <v>97</v>
      </c>
      <c r="F130">
        <v>0</v>
      </c>
    </row>
    <row r="131" spans="1:6" x14ac:dyDescent="0.2">
      <c r="A131" s="1">
        <v>40129</v>
      </c>
      <c r="B131">
        <v>43</v>
      </c>
      <c r="C131">
        <v>157</v>
      </c>
      <c r="D131" t="s">
        <v>86</v>
      </c>
      <c r="E131">
        <v>116</v>
      </c>
      <c r="F131">
        <v>0</v>
      </c>
    </row>
    <row r="132" spans="1:6" x14ac:dyDescent="0.2">
      <c r="A132" s="1">
        <v>40129</v>
      </c>
      <c r="B132">
        <v>43</v>
      </c>
      <c r="C132">
        <v>157</v>
      </c>
      <c r="D132" t="s">
        <v>86</v>
      </c>
      <c r="E132">
        <v>99</v>
      </c>
      <c r="F132">
        <v>0</v>
      </c>
    </row>
    <row r="133" spans="1:6" x14ac:dyDescent="0.2">
      <c r="A133" s="1">
        <v>40129</v>
      </c>
      <c r="B133">
        <v>43</v>
      </c>
      <c r="C133">
        <v>157</v>
      </c>
      <c r="D133" t="s">
        <v>86</v>
      </c>
      <c r="E133">
        <v>113</v>
      </c>
      <c r="F133">
        <v>0</v>
      </c>
    </row>
    <row r="134" spans="1:6" x14ac:dyDescent="0.2">
      <c r="A134" s="1">
        <v>40129</v>
      </c>
      <c r="B134">
        <v>43</v>
      </c>
      <c r="C134">
        <v>157</v>
      </c>
      <c r="D134" t="s">
        <v>86</v>
      </c>
      <c r="E134">
        <v>110</v>
      </c>
      <c r="F134">
        <v>0</v>
      </c>
    </row>
    <row r="135" spans="1:6" x14ac:dyDescent="0.2">
      <c r="A135" s="1">
        <v>40129</v>
      </c>
      <c r="B135">
        <v>43</v>
      </c>
      <c r="C135">
        <v>157</v>
      </c>
      <c r="D135" t="s">
        <v>86</v>
      </c>
      <c r="E135">
        <v>116</v>
      </c>
      <c r="F135">
        <v>0</v>
      </c>
    </row>
    <row r="136" spans="1:6" x14ac:dyDescent="0.2">
      <c r="A136" s="1">
        <v>40129</v>
      </c>
      <c r="B136">
        <v>44</v>
      </c>
      <c r="C136">
        <v>195</v>
      </c>
      <c r="D136" t="s">
        <v>86</v>
      </c>
      <c r="E136">
        <v>130</v>
      </c>
      <c r="F136">
        <v>0</v>
      </c>
    </row>
    <row r="137" spans="1:6" x14ac:dyDescent="0.2">
      <c r="A137" s="1">
        <v>40129</v>
      </c>
      <c r="B137">
        <v>44</v>
      </c>
      <c r="C137">
        <v>195</v>
      </c>
      <c r="D137" t="s">
        <v>86</v>
      </c>
      <c r="E137">
        <v>144</v>
      </c>
      <c r="F137">
        <v>0</v>
      </c>
    </row>
    <row r="138" spans="1:6" x14ac:dyDescent="0.2">
      <c r="A138" s="1">
        <v>40129</v>
      </c>
      <c r="B138">
        <v>44</v>
      </c>
      <c r="C138">
        <v>195</v>
      </c>
      <c r="D138" t="s">
        <v>86</v>
      </c>
      <c r="E138">
        <v>130</v>
      </c>
      <c r="F138">
        <v>0</v>
      </c>
    </row>
    <row r="139" spans="1:6" x14ac:dyDescent="0.2">
      <c r="A139" s="1">
        <v>40129</v>
      </c>
      <c r="B139">
        <v>44</v>
      </c>
      <c r="C139">
        <v>195</v>
      </c>
      <c r="D139" t="s">
        <v>86</v>
      </c>
      <c r="E139">
        <v>118</v>
      </c>
      <c r="F139">
        <v>0</v>
      </c>
    </row>
    <row r="140" spans="1:6" x14ac:dyDescent="0.2">
      <c r="A140" s="1">
        <v>40129</v>
      </c>
      <c r="B140">
        <v>44</v>
      </c>
      <c r="C140">
        <v>195</v>
      </c>
      <c r="D140" t="s">
        <v>86</v>
      </c>
      <c r="E140">
        <v>141</v>
      </c>
      <c r="F140">
        <v>0</v>
      </c>
    </row>
    <row r="141" spans="1:6" x14ac:dyDescent="0.2">
      <c r="A141" s="1">
        <v>40129</v>
      </c>
      <c r="B141">
        <v>44</v>
      </c>
      <c r="C141">
        <v>195</v>
      </c>
      <c r="D141" t="s">
        <v>86</v>
      </c>
      <c r="E141">
        <v>108</v>
      </c>
      <c r="F141">
        <v>0</v>
      </c>
    </row>
    <row r="142" spans="1:6" x14ac:dyDescent="0.2">
      <c r="A142" s="1">
        <v>40129</v>
      </c>
      <c r="B142">
        <v>44</v>
      </c>
      <c r="C142">
        <v>195</v>
      </c>
      <c r="D142" t="s">
        <v>86</v>
      </c>
      <c r="E142">
        <v>110</v>
      </c>
      <c r="F142">
        <v>0</v>
      </c>
    </row>
    <row r="143" spans="1:6" x14ac:dyDescent="0.2">
      <c r="A143" s="1">
        <v>40129</v>
      </c>
      <c r="B143">
        <v>44</v>
      </c>
      <c r="C143">
        <v>195</v>
      </c>
      <c r="D143" t="s">
        <v>86</v>
      </c>
      <c r="E143">
        <v>114</v>
      </c>
      <c r="F143">
        <v>0</v>
      </c>
    </row>
    <row r="144" spans="1:6" x14ac:dyDescent="0.2">
      <c r="A144" s="1">
        <v>40129</v>
      </c>
      <c r="B144">
        <v>45</v>
      </c>
      <c r="C144">
        <v>109</v>
      </c>
      <c r="D144" t="s">
        <v>86</v>
      </c>
      <c r="E144">
        <v>105</v>
      </c>
      <c r="F144">
        <v>0</v>
      </c>
    </row>
    <row r="145" spans="1:6" x14ac:dyDescent="0.2">
      <c r="A145" s="1">
        <v>40129</v>
      </c>
      <c r="B145">
        <v>45</v>
      </c>
      <c r="C145">
        <v>109</v>
      </c>
      <c r="D145" t="s">
        <v>86</v>
      </c>
      <c r="E145">
        <v>122</v>
      </c>
      <c r="F145">
        <v>0</v>
      </c>
    </row>
    <row r="146" spans="1:6" x14ac:dyDescent="0.2">
      <c r="A146" s="1">
        <v>40136</v>
      </c>
      <c r="B146">
        <v>49</v>
      </c>
      <c r="C146">
        <v>77</v>
      </c>
      <c r="D146" t="s">
        <v>86</v>
      </c>
      <c r="E146">
        <v>137</v>
      </c>
      <c r="F146">
        <v>0</v>
      </c>
    </row>
    <row r="147" spans="1:6" x14ac:dyDescent="0.2">
      <c r="A147" s="1">
        <v>40136</v>
      </c>
      <c r="B147">
        <v>50</v>
      </c>
      <c r="C147">
        <v>329</v>
      </c>
      <c r="D147" t="s">
        <v>86</v>
      </c>
      <c r="E147">
        <v>141</v>
      </c>
      <c r="F147">
        <v>0</v>
      </c>
    </row>
    <row r="148" spans="1:6" x14ac:dyDescent="0.2">
      <c r="A148" s="1">
        <v>43788</v>
      </c>
      <c r="B148">
        <v>51</v>
      </c>
      <c r="C148">
        <v>185</v>
      </c>
      <c r="D148" t="s">
        <v>86</v>
      </c>
      <c r="E148">
        <v>128</v>
      </c>
      <c r="F148">
        <v>0</v>
      </c>
    </row>
    <row r="149" spans="1:6" x14ac:dyDescent="0.2">
      <c r="A149" s="1">
        <v>43788</v>
      </c>
      <c r="B149">
        <v>51</v>
      </c>
      <c r="C149">
        <v>185</v>
      </c>
      <c r="D149" t="s">
        <v>86</v>
      </c>
      <c r="E149">
        <v>144</v>
      </c>
      <c r="F149">
        <v>0</v>
      </c>
    </row>
    <row r="150" spans="1:6" x14ac:dyDescent="0.2">
      <c r="A150" s="1">
        <v>43788</v>
      </c>
      <c r="B150">
        <v>51</v>
      </c>
      <c r="C150">
        <v>185</v>
      </c>
      <c r="D150" t="s">
        <v>86</v>
      </c>
      <c r="E150">
        <v>136</v>
      </c>
      <c r="F150">
        <v>0</v>
      </c>
    </row>
    <row r="151" spans="1:6" x14ac:dyDescent="0.2">
      <c r="A151" s="1">
        <v>43788</v>
      </c>
      <c r="B151">
        <v>51</v>
      </c>
      <c r="C151">
        <v>185</v>
      </c>
      <c r="D151" t="s">
        <v>86</v>
      </c>
      <c r="E151">
        <v>150</v>
      </c>
      <c r="F151">
        <v>0</v>
      </c>
    </row>
    <row r="152" spans="1:6" x14ac:dyDescent="0.2">
      <c r="A152" s="1">
        <v>43788</v>
      </c>
      <c r="B152">
        <v>51</v>
      </c>
      <c r="C152">
        <v>185</v>
      </c>
      <c r="D152" t="s">
        <v>86</v>
      </c>
      <c r="E152">
        <v>141</v>
      </c>
      <c r="F152">
        <v>0</v>
      </c>
    </row>
    <row r="153" spans="1:6" x14ac:dyDescent="0.2">
      <c r="A153" s="1">
        <v>43788</v>
      </c>
      <c r="B153">
        <v>51</v>
      </c>
      <c r="C153">
        <v>185</v>
      </c>
      <c r="D153" t="s">
        <v>86</v>
      </c>
      <c r="E153">
        <v>136</v>
      </c>
      <c r="F153">
        <v>0</v>
      </c>
    </row>
    <row r="154" spans="1:6" x14ac:dyDescent="0.2">
      <c r="A154" s="1">
        <v>43788</v>
      </c>
      <c r="B154">
        <v>51</v>
      </c>
      <c r="C154">
        <v>185</v>
      </c>
      <c r="D154" t="s">
        <v>86</v>
      </c>
      <c r="E154">
        <v>135</v>
      </c>
      <c r="F154">
        <v>0</v>
      </c>
    </row>
    <row r="155" spans="1:6" x14ac:dyDescent="0.2">
      <c r="A155" s="1">
        <v>43788</v>
      </c>
      <c r="B155">
        <v>51</v>
      </c>
      <c r="C155">
        <v>185</v>
      </c>
      <c r="D155" t="s">
        <v>86</v>
      </c>
      <c r="E155">
        <v>134</v>
      </c>
      <c r="F155">
        <v>0</v>
      </c>
    </row>
    <row r="156" spans="1:6" x14ac:dyDescent="0.2">
      <c r="A156" s="1">
        <v>43788</v>
      </c>
      <c r="B156">
        <v>51</v>
      </c>
      <c r="C156">
        <v>185</v>
      </c>
      <c r="D156" t="s">
        <v>86</v>
      </c>
      <c r="E156">
        <v>135</v>
      </c>
      <c r="F156">
        <v>0</v>
      </c>
    </row>
    <row r="157" spans="1:6" x14ac:dyDescent="0.2">
      <c r="A157" s="1">
        <v>43788</v>
      </c>
      <c r="B157">
        <v>51</v>
      </c>
      <c r="C157">
        <v>185</v>
      </c>
      <c r="D157" t="s">
        <v>86</v>
      </c>
      <c r="E157">
        <v>108</v>
      </c>
      <c r="F157">
        <v>0</v>
      </c>
    </row>
    <row r="158" spans="1:6" x14ac:dyDescent="0.2">
      <c r="A158" s="1">
        <v>43788</v>
      </c>
      <c r="B158">
        <v>51</v>
      </c>
      <c r="C158">
        <v>185</v>
      </c>
      <c r="D158" t="s">
        <v>86</v>
      </c>
      <c r="E158">
        <v>106</v>
      </c>
      <c r="F158">
        <v>0</v>
      </c>
    </row>
    <row r="159" spans="1:6" x14ac:dyDescent="0.2">
      <c r="A159" s="1">
        <v>43788</v>
      </c>
      <c r="B159">
        <v>51</v>
      </c>
      <c r="C159">
        <v>185</v>
      </c>
      <c r="D159" t="s">
        <v>86</v>
      </c>
      <c r="E159">
        <v>107</v>
      </c>
      <c r="F159">
        <v>0</v>
      </c>
    </row>
    <row r="160" spans="1:6" x14ac:dyDescent="0.2">
      <c r="A160" s="1">
        <v>43788</v>
      </c>
      <c r="B160">
        <v>51</v>
      </c>
      <c r="C160">
        <v>185</v>
      </c>
      <c r="D160" t="s">
        <v>86</v>
      </c>
      <c r="E160">
        <v>118</v>
      </c>
      <c r="F160">
        <v>0</v>
      </c>
    </row>
    <row r="161" spans="1:6" x14ac:dyDescent="0.2">
      <c r="A161" s="1">
        <v>43788</v>
      </c>
      <c r="B161">
        <v>51</v>
      </c>
      <c r="C161">
        <v>185</v>
      </c>
      <c r="D161" t="s">
        <v>86</v>
      </c>
      <c r="E161">
        <v>110</v>
      </c>
      <c r="F161">
        <v>0</v>
      </c>
    </row>
    <row r="162" spans="1:6" x14ac:dyDescent="0.2">
      <c r="A162" s="1">
        <v>40136</v>
      </c>
      <c r="B162">
        <v>53</v>
      </c>
      <c r="C162">
        <v>120</v>
      </c>
      <c r="D162" t="s">
        <v>86</v>
      </c>
      <c r="E162">
        <v>137</v>
      </c>
      <c r="F162">
        <v>0</v>
      </c>
    </row>
    <row r="163" spans="1:6" x14ac:dyDescent="0.2">
      <c r="A163" s="1">
        <v>40136</v>
      </c>
      <c r="B163">
        <v>53</v>
      </c>
      <c r="C163">
        <v>120</v>
      </c>
      <c r="D163" t="s">
        <v>86</v>
      </c>
      <c r="E163">
        <v>138</v>
      </c>
      <c r="F163">
        <v>0</v>
      </c>
    </row>
    <row r="164" spans="1:6" x14ac:dyDescent="0.2">
      <c r="A164" s="1">
        <v>40136</v>
      </c>
      <c r="B164">
        <v>53</v>
      </c>
      <c r="C164">
        <v>120</v>
      </c>
      <c r="D164" t="s">
        <v>86</v>
      </c>
      <c r="E164">
        <v>136</v>
      </c>
      <c r="F164">
        <v>0</v>
      </c>
    </row>
    <row r="165" spans="1:6" x14ac:dyDescent="0.2">
      <c r="A165" s="1">
        <v>40136</v>
      </c>
      <c r="B165">
        <v>53</v>
      </c>
      <c r="C165">
        <v>120</v>
      </c>
      <c r="D165" t="s">
        <v>86</v>
      </c>
      <c r="E165">
        <v>138</v>
      </c>
      <c r="F165">
        <v>0</v>
      </c>
    </row>
    <row r="166" spans="1:6" x14ac:dyDescent="0.2">
      <c r="A166" s="1">
        <v>40136</v>
      </c>
      <c r="B166">
        <v>53</v>
      </c>
      <c r="C166">
        <v>120</v>
      </c>
      <c r="D166" t="s">
        <v>86</v>
      </c>
      <c r="E166">
        <v>122</v>
      </c>
      <c r="F166">
        <v>0</v>
      </c>
    </row>
    <row r="167" spans="1:6" x14ac:dyDescent="0.2">
      <c r="A167" s="1">
        <v>40141</v>
      </c>
      <c r="B167">
        <v>54</v>
      </c>
      <c r="C167">
        <v>86</v>
      </c>
      <c r="D167" t="s">
        <v>86</v>
      </c>
      <c r="E167">
        <v>116</v>
      </c>
      <c r="F167">
        <v>0</v>
      </c>
    </row>
    <row r="168" spans="1:6" x14ac:dyDescent="0.2">
      <c r="A168" s="1">
        <v>40141</v>
      </c>
      <c r="B168">
        <v>55</v>
      </c>
      <c r="C168">
        <v>125</v>
      </c>
      <c r="D168" t="s">
        <v>86</v>
      </c>
      <c r="E168">
        <v>145</v>
      </c>
      <c r="F168">
        <v>0</v>
      </c>
    </row>
    <row r="169" spans="1:6" x14ac:dyDescent="0.2">
      <c r="A169" s="1">
        <v>40141</v>
      </c>
      <c r="B169">
        <v>55</v>
      </c>
      <c r="C169">
        <v>125</v>
      </c>
      <c r="D169" t="s">
        <v>86</v>
      </c>
      <c r="E169">
        <v>129</v>
      </c>
      <c r="F169">
        <v>0</v>
      </c>
    </row>
    <row r="170" spans="1:6" x14ac:dyDescent="0.2">
      <c r="A170" s="1">
        <v>40141</v>
      </c>
      <c r="B170">
        <v>55</v>
      </c>
      <c r="C170">
        <v>125</v>
      </c>
      <c r="D170" t="s">
        <v>86</v>
      </c>
      <c r="E170">
        <v>137</v>
      </c>
      <c r="F170">
        <v>0</v>
      </c>
    </row>
    <row r="171" spans="1:6" x14ac:dyDescent="0.2">
      <c r="A171" s="1">
        <v>40141</v>
      </c>
      <c r="B171">
        <v>55</v>
      </c>
      <c r="C171">
        <v>125</v>
      </c>
      <c r="D171" t="s">
        <v>86</v>
      </c>
      <c r="E171">
        <v>110</v>
      </c>
      <c r="F171">
        <v>0</v>
      </c>
    </row>
    <row r="172" spans="1:6" x14ac:dyDescent="0.2">
      <c r="A172" s="1">
        <v>40141</v>
      </c>
      <c r="B172">
        <v>55</v>
      </c>
      <c r="C172">
        <v>125</v>
      </c>
      <c r="D172" t="s">
        <v>86</v>
      </c>
      <c r="E172">
        <v>108</v>
      </c>
      <c r="F172">
        <v>0</v>
      </c>
    </row>
    <row r="173" spans="1:6" x14ac:dyDescent="0.2">
      <c r="A173" s="1">
        <v>40141</v>
      </c>
      <c r="B173">
        <v>55</v>
      </c>
      <c r="C173">
        <v>125</v>
      </c>
      <c r="D173" t="s">
        <v>86</v>
      </c>
      <c r="E173">
        <v>111</v>
      </c>
      <c r="F173">
        <v>0</v>
      </c>
    </row>
    <row r="174" spans="1:6" x14ac:dyDescent="0.2">
      <c r="A174" s="1">
        <v>40141</v>
      </c>
      <c r="B174">
        <v>55</v>
      </c>
      <c r="C174">
        <v>125</v>
      </c>
      <c r="D174" t="s">
        <v>86</v>
      </c>
      <c r="E174">
        <v>102</v>
      </c>
      <c r="F174">
        <v>0</v>
      </c>
    </row>
    <row r="175" spans="1:6" x14ac:dyDescent="0.2">
      <c r="A175" s="1">
        <v>40141</v>
      </c>
      <c r="B175">
        <v>55</v>
      </c>
      <c r="C175">
        <v>125</v>
      </c>
      <c r="D175" t="s">
        <v>86</v>
      </c>
      <c r="E175">
        <v>108</v>
      </c>
      <c r="F175">
        <v>0</v>
      </c>
    </row>
    <row r="176" spans="1:6" x14ac:dyDescent="0.2">
      <c r="A176" s="1">
        <v>40141</v>
      </c>
      <c r="B176">
        <v>55</v>
      </c>
      <c r="C176">
        <v>125</v>
      </c>
      <c r="D176" t="s">
        <v>86</v>
      </c>
      <c r="E176">
        <v>105</v>
      </c>
      <c r="F176">
        <v>0</v>
      </c>
    </row>
    <row r="177" spans="1:6" x14ac:dyDescent="0.2">
      <c r="A177" s="1">
        <v>40141</v>
      </c>
      <c r="B177">
        <v>56</v>
      </c>
      <c r="C177">
        <v>81</v>
      </c>
      <c r="D177" t="s">
        <v>86</v>
      </c>
      <c r="E177">
        <v>110</v>
      </c>
      <c r="F177">
        <v>0</v>
      </c>
    </row>
    <row r="178" spans="1:6" x14ac:dyDescent="0.2">
      <c r="A178" s="1">
        <v>40141</v>
      </c>
      <c r="B178">
        <v>56</v>
      </c>
      <c r="C178">
        <v>81</v>
      </c>
      <c r="D178" t="s">
        <v>86</v>
      </c>
      <c r="E178">
        <v>150</v>
      </c>
      <c r="F178">
        <v>0</v>
      </c>
    </row>
    <row r="179" spans="1:6" x14ac:dyDescent="0.2">
      <c r="A179" s="1">
        <v>40141</v>
      </c>
      <c r="B179">
        <v>56</v>
      </c>
      <c r="C179">
        <v>81</v>
      </c>
      <c r="D179" t="s">
        <v>86</v>
      </c>
      <c r="E179">
        <v>141</v>
      </c>
      <c r="F179">
        <v>0</v>
      </c>
    </row>
    <row r="180" spans="1:6" x14ac:dyDescent="0.2">
      <c r="A180" s="1">
        <v>40121</v>
      </c>
      <c r="B180">
        <v>57</v>
      </c>
      <c r="C180">
        <v>130</v>
      </c>
      <c r="D180" t="s">
        <v>86</v>
      </c>
      <c r="E180">
        <v>101</v>
      </c>
      <c r="F180">
        <v>0</v>
      </c>
    </row>
    <row r="181" spans="1:6" x14ac:dyDescent="0.2">
      <c r="A181" s="1">
        <v>40121</v>
      </c>
      <c r="B181">
        <v>57</v>
      </c>
      <c r="C181">
        <v>130</v>
      </c>
      <c r="D181" t="s">
        <v>86</v>
      </c>
      <c r="E181">
        <v>106</v>
      </c>
      <c r="F181">
        <v>0</v>
      </c>
    </row>
    <row r="182" spans="1:6" x14ac:dyDescent="0.2">
      <c r="A182" s="1">
        <v>40121</v>
      </c>
      <c r="B182">
        <v>57</v>
      </c>
      <c r="C182">
        <v>130</v>
      </c>
      <c r="D182" t="s">
        <v>86</v>
      </c>
      <c r="E182">
        <v>105</v>
      </c>
      <c r="F182">
        <v>0</v>
      </c>
    </row>
    <row r="183" spans="1:6" x14ac:dyDescent="0.2">
      <c r="A183" s="1">
        <v>40121</v>
      </c>
      <c r="B183">
        <v>57</v>
      </c>
      <c r="C183">
        <v>130</v>
      </c>
      <c r="D183" t="s">
        <v>86</v>
      </c>
      <c r="E183">
        <v>102</v>
      </c>
      <c r="F183">
        <v>0</v>
      </c>
    </row>
    <row r="184" spans="1:6" x14ac:dyDescent="0.2">
      <c r="A184" s="1">
        <v>40121</v>
      </c>
      <c r="B184">
        <v>57</v>
      </c>
      <c r="C184">
        <v>130</v>
      </c>
      <c r="D184" t="s">
        <v>86</v>
      </c>
      <c r="E184">
        <v>148</v>
      </c>
      <c r="F184">
        <v>22</v>
      </c>
    </row>
    <row r="185" spans="1:6" x14ac:dyDescent="0.2">
      <c r="A185" s="1">
        <v>40121</v>
      </c>
      <c r="B185">
        <v>57</v>
      </c>
      <c r="C185">
        <v>130</v>
      </c>
      <c r="D185" t="s">
        <v>86</v>
      </c>
      <c r="E185">
        <v>135</v>
      </c>
      <c r="F185">
        <v>17</v>
      </c>
    </row>
    <row r="186" spans="1:6" x14ac:dyDescent="0.2">
      <c r="A186" s="1">
        <v>40121</v>
      </c>
      <c r="B186">
        <v>57</v>
      </c>
      <c r="C186">
        <v>130</v>
      </c>
      <c r="D186" t="s">
        <v>86</v>
      </c>
      <c r="E186">
        <v>140</v>
      </c>
      <c r="F186">
        <v>18</v>
      </c>
    </row>
    <row r="187" spans="1:6" x14ac:dyDescent="0.2">
      <c r="A187" s="1">
        <v>40121</v>
      </c>
      <c r="B187">
        <v>57</v>
      </c>
      <c r="C187">
        <v>130</v>
      </c>
      <c r="D187" t="s">
        <v>86</v>
      </c>
      <c r="E187">
        <v>122</v>
      </c>
      <c r="F187">
        <v>17</v>
      </c>
    </row>
    <row r="188" spans="1:6" x14ac:dyDescent="0.2">
      <c r="A188" s="1">
        <v>40121</v>
      </c>
      <c r="B188">
        <v>57</v>
      </c>
      <c r="C188">
        <v>130</v>
      </c>
      <c r="D188" t="s">
        <v>86</v>
      </c>
      <c r="E188">
        <v>135</v>
      </c>
      <c r="F188">
        <v>16</v>
      </c>
    </row>
    <row r="189" spans="1:6" x14ac:dyDescent="0.2">
      <c r="A189" s="1">
        <v>40121</v>
      </c>
      <c r="B189">
        <v>57</v>
      </c>
      <c r="C189">
        <v>130</v>
      </c>
      <c r="D189" t="s">
        <v>86</v>
      </c>
      <c r="E189">
        <v>140</v>
      </c>
      <c r="F189">
        <v>16</v>
      </c>
    </row>
    <row r="190" spans="1:6" x14ac:dyDescent="0.2">
      <c r="A190" s="1">
        <v>40121</v>
      </c>
      <c r="B190">
        <v>58</v>
      </c>
      <c r="C190">
        <v>91</v>
      </c>
      <c r="D190" t="s">
        <v>86</v>
      </c>
      <c r="E190">
        <v>119</v>
      </c>
      <c r="F190">
        <v>10</v>
      </c>
    </row>
    <row r="191" spans="1:6" x14ac:dyDescent="0.2">
      <c r="A191" s="1">
        <v>40121</v>
      </c>
      <c r="B191">
        <v>58</v>
      </c>
      <c r="C191">
        <v>91</v>
      </c>
      <c r="D191" t="s">
        <v>86</v>
      </c>
      <c r="E191">
        <v>117</v>
      </c>
      <c r="F191">
        <v>11</v>
      </c>
    </row>
    <row r="192" spans="1:6" x14ac:dyDescent="0.2">
      <c r="A192" s="1">
        <v>40121</v>
      </c>
      <c r="B192">
        <v>58</v>
      </c>
      <c r="C192">
        <v>91</v>
      </c>
      <c r="D192" t="s">
        <v>86</v>
      </c>
      <c r="E192">
        <v>113</v>
      </c>
      <c r="F192">
        <v>9</v>
      </c>
    </row>
    <row r="193" spans="1:6" x14ac:dyDescent="0.2">
      <c r="A193" s="1">
        <v>40121</v>
      </c>
      <c r="B193">
        <v>58</v>
      </c>
      <c r="C193">
        <v>91</v>
      </c>
      <c r="D193" t="s">
        <v>86</v>
      </c>
      <c r="E193">
        <v>113</v>
      </c>
      <c r="F193">
        <v>8</v>
      </c>
    </row>
    <row r="194" spans="1:6" x14ac:dyDescent="0.2">
      <c r="A194" s="1">
        <v>40121</v>
      </c>
      <c r="B194">
        <v>58</v>
      </c>
      <c r="C194">
        <v>91</v>
      </c>
      <c r="D194" t="s">
        <v>86</v>
      </c>
      <c r="E194">
        <v>120</v>
      </c>
      <c r="F194">
        <v>10</v>
      </c>
    </row>
    <row r="195" spans="1:6" x14ac:dyDescent="0.2">
      <c r="A195" s="1">
        <v>40121</v>
      </c>
      <c r="B195">
        <v>58</v>
      </c>
      <c r="C195">
        <v>91</v>
      </c>
      <c r="D195" t="s">
        <v>86</v>
      </c>
      <c r="E195">
        <v>121</v>
      </c>
      <c r="F195">
        <v>11</v>
      </c>
    </row>
    <row r="196" spans="1:6" x14ac:dyDescent="0.2">
      <c r="A196" s="1">
        <v>40121</v>
      </c>
      <c r="B196">
        <v>58</v>
      </c>
      <c r="C196">
        <v>91</v>
      </c>
      <c r="D196" t="s">
        <v>86</v>
      </c>
      <c r="E196">
        <v>114</v>
      </c>
      <c r="F196">
        <v>8</v>
      </c>
    </row>
    <row r="197" spans="1:6" x14ac:dyDescent="0.2">
      <c r="A197" s="1">
        <v>40121</v>
      </c>
      <c r="B197">
        <v>58</v>
      </c>
      <c r="C197">
        <v>91</v>
      </c>
      <c r="D197" t="s">
        <v>86</v>
      </c>
      <c r="E197">
        <v>132</v>
      </c>
      <c r="F197">
        <v>16</v>
      </c>
    </row>
    <row r="198" spans="1:6" x14ac:dyDescent="0.2">
      <c r="A198" s="1">
        <v>40121</v>
      </c>
      <c r="B198">
        <v>58</v>
      </c>
      <c r="C198">
        <v>91</v>
      </c>
      <c r="D198" t="s">
        <v>86</v>
      </c>
      <c r="E198">
        <v>128</v>
      </c>
      <c r="F198">
        <v>15</v>
      </c>
    </row>
    <row r="199" spans="1:6" x14ac:dyDescent="0.2">
      <c r="A199" s="1">
        <v>40121</v>
      </c>
      <c r="B199">
        <v>58</v>
      </c>
      <c r="C199">
        <v>91</v>
      </c>
      <c r="D199" t="s">
        <v>86</v>
      </c>
      <c r="E199">
        <v>143</v>
      </c>
      <c r="F199">
        <v>19</v>
      </c>
    </row>
    <row r="200" spans="1:6" x14ac:dyDescent="0.2">
      <c r="A200" s="1">
        <v>40121</v>
      </c>
      <c r="B200">
        <v>58</v>
      </c>
      <c r="C200">
        <v>91</v>
      </c>
      <c r="D200" t="s">
        <v>86</v>
      </c>
      <c r="E200">
        <v>145</v>
      </c>
      <c r="F200">
        <v>22</v>
      </c>
    </row>
    <row r="201" spans="1:6" x14ac:dyDescent="0.2">
      <c r="A201" s="1">
        <v>40121</v>
      </c>
      <c r="B201">
        <v>59</v>
      </c>
      <c r="C201">
        <v>71</v>
      </c>
      <c r="D201" t="s">
        <v>86</v>
      </c>
      <c r="E201">
        <v>146</v>
      </c>
      <c r="F201">
        <v>21</v>
      </c>
    </row>
    <row r="202" spans="1:6" x14ac:dyDescent="0.2">
      <c r="A202" s="1">
        <v>40121</v>
      </c>
      <c r="B202">
        <v>59</v>
      </c>
      <c r="C202">
        <v>71</v>
      </c>
      <c r="D202" t="s">
        <v>86</v>
      </c>
      <c r="E202">
        <v>147</v>
      </c>
      <c r="F202">
        <v>21</v>
      </c>
    </row>
    <row r="203" spans="1:6" x14ac:dyDescent="0.2">
      <c r="A203" s="1">
        <v>40121</v>
      </c>
      <c r="B203">
        <v>59</v>
      </c>
      <c r="C203">
        <v>71</v>
      </c>
      <c r="D203" t="s">
        <v>86</v>
      </c>
      <c r="E203">
        <v>149</v>
      </c>
      <c r="F203">
        <v>23</v>
      </c>
    </row>
    <row r="204" spans="1:6" x14ac:dyDescent="0.2">
      <c r="A204" s="1">
        <v>40121</v>
      </c>
      <c r="B204">
        <v>59</v>
      </c>
      <c r="C204">
        <v>71</v>
      </c>
      <c r="D204" t="s">
        <v>86</v>
      </c>
      <c r="E204">
        <v>145</v>
      </c>
      <c r="F204">
        <v>19</v>
      </c>
    </row>
    <row r="205" spans="1:6" x14ac:dyDescent="0.2">
      <c r="A205" s="1">
        <v>40121</v>
      </c>
      <c r="B205">
        <v>59</v>
      </c>
      <c r="C205">
        <v>71</v>
      </c>
      <c r="D205" t="s">
        <v>86</v>
      </c>
      <c r="E205">
        <v>140</v>
      </c>
      <c r="F205">
        <v>17</v>
      </c>
    </row>
    <row r="206" spans="1:6" x14ac:dyDescent="0.2">
      <c r="A206" s="1">
        <v>40121</v>
      </c>
      <c r="B206">
        <v>59</v>
      </c>
      <c r="C206">
        <v>71</v>
      </c>
      <c r="D206" t="s">
        <v>86</v>
      </c>
      <c r="E206">
        <v>147</v>
      </c>
      <c r="F206">
        <v>22</v>
      </c>
    </row>
    <row r="207" spans="1:6" x14ac:dyDescent="0.2">
      <c r="A207" s="1">
        <v>40121</v>
      </c>
      <c r="B207">
        <v>59</v>
      </c>
      <c r="C207">
        <v>71</v>
      </c>
      <c r="D207" t="s">
        <v>86</v>
      </c>
      <c r="E207">
        <v>145</v>
      </c>
      <c r="F207">
        <v>22</v>
      </c>
    </row>
    <row r="208" spans="1:6" x14ac:dyDescent="0.2">
      <c r="A208" s="1">
        <v>40121</v>
      </c>
      <c r="B208">
        <v>59</v>
      </c>
      <c r="C208">
        <v>71</v>
      </c>
      <c r="D208" t="s">
        <v>86</v>
      </c>
      <c r="E208">
        <v>132</v>
      </c>
      <c r="F208">
        <v>19</v>
      </c>
    </row>
    <row r="209" spans="1:6" x14ac:dyDescent="0.2">
      <c r="A209" s="1">
        <v>40122</v>
      </c>
      <c r="B209">
        <v>60</v>
      </c>
      <c r="C209">
        <v>156</v>
      </c>
      <c r="D209" t="s">
        <v>86</v>
      </c>
      <c r="E209">
        <v>147</v>
      </c>
      <c r="F209">
        <v>26</v>
      </c>
    </row>
    <row r="210" spans="1:6" x14ac:dyDescent="0.2">
      <c r="A210" s="1">
        <v>40122</v>
      </c>
      <c r="B210">
        <v>60</v>
      </c>
      <c r="C210">
        <v>156</v>
      </c>
      <c r="D210" t="s">
        <v>86</v>
      </c>
      <c r="E210">
        <v>129</v>
      </c>
      <c r="F210">
        <v>17</v>
      </c>
    </row>
    <row r="211" spans="1:6" x14ac:dyDescent="0.2">
      <c r="A211" s="1">
        <v>40122</v>
      </c>
      <c r="B211">
        <v>60</v>
      </c>
      <c r="C211">
        <v>156</v>
      </c>
      <c r="D211" t="s">
        <v>86</v>
      </c>
      <c r="E211">
        <v>137</v>
      </c>
      <c r="F211">
        <v>19</v>
      </c>
    </row>
    <row r="212" spans="1:6" x14ac:dyDescent="0.2">
      <c r="A212" s="1">
        <v>40122</v>
      </c>
      <c r="B212">
        <v>60</v>
      </c>
      <c r="C212">
        <v>156</v>
      </c>
      <c r="D212" t="s">
        <v>86</v>
      </c>
      <c r="E212">
        <v>135</v>
      </c>
      <c r="F212">
        <v>17</v>
      </c>
    </row>
    <row r="213" spans="1:6" x14ac:dyDescent="0.2">
      <c r="A213" s="1">
        <v>40122</v>
      </c>
      <c r="B213">
        <v>61</v>
      </c>
      <c r="C213">
        <v>255</v>
      </c>
      <c r="D213" t="s">
        <v>86</v>
      </c>
      <c r="E213">
        <v>145</v>
      </c>
      <c r="F213">
        <v>23</v>
      </c>
    </row>
    <row r="214" spans="1:6" x14ac:dyDescent="0.2">
      <c r="A214" s="1">
        <v>40122</v>
      </c>
      <c r="B214">
        <v>61</v>
      </c>
      <c r="C214">
        <v>255</v>
      </c>
      <c r="D214" t="s">
        <v>86</v>
      </c>
      <c r="E214">
        <v>131</v>
      </c>
      <c r="F214">
        <v>14</v>
      </c>
    </row>
    <row r="215" spans="1:6" x14ac:dyDescent="0.2">
      <c r="A215" s="1">
        <v>40122</v>
      </c>
      <c r="B215">
        <v>61</v>
      </c>
      <c r="C215">
        <v>255</v>
      </c>
      <c r="D215" t="s">
        <v>86</v>
      </c>
      <c r="E215">
        <v>142</v>
      </c>
      <c r="F215">
        <v>22</v>
      </c>
    </row>
    <row r="216" spans="1:6" x14ac:dyDescent="0.2">
      <c r="A216" s="1">
        <v>40122</v>
      </c>
      <c r="B216">
        <v>61</v>
      </c>
      <c r="C216">
        <v>255</v>
      </c>
      <c r="D216" t="s">
        <v>86</v>
      </c>
      <c r="E216">
        <v>125</v>
      </c>
      <c r="F216">
        <v>15</v>
      </c>
    </row>
    <row r="217" spans="1:6" x14ac:dyDescent="0.2">
      <c r="A217" s="1">
        <v>40122</v>
      </c>
      <c r="B217">
        <v>61</v>
      </c>
      <c r="C217">
        <v>255</v>
      </c>
      <c r="D217" t="s">
        <v>86</v>
      </c>
      <c r="E217">
        <v>139</v>
      </c>
      <c r="F217">
        <v>21</v>
      </c>
    </row>
    <row r="218" spans="1:6" x14ac:dyDescent="0.2">
      <c r="A218" s="1">
        <v>40122</v>
      </c>
      <c r="B218">
        <v>62</v>
      </c>
      <c r="C218">
        <v>192</v>
      </c>
      <c r="D218" t="s">
        <v>86</v>
      </c>
      <c r="E218">
        <v>145</v>
      </c>
      <c r="F218">
        <v>21</v>
      </c>
    </row>
    <row r="219" spans="1:6" x14ac:dyDescent="0.2">
      <c r="A219" s="1">
        <v>40122</v>
      </c>
      <c r="B219">
        <v>62</v>
      </c>
      <c r="C219">
        <v>192</v>
      </c>
      <c r="D219" t="s">
        <v>86</v>
      </c>
      <c r="E219">
        <v>134</v>
      </c>
      <c r="F219">
        <v>18</v>
      </c>
    </row>
    <row r="220" spans="1:6" x14ac:dyDescent="0.2">
      <c r="A220" s="1">
        <v>40122</v>
      </c>
      <c r="B220">
        <v>62</v>
      </c>
      <c r="C220">
        <v>192</v>
      </c>
      <c r="D220" t="s">
        <v>86</v>
      </c>
      <c r="E220">
        <v>138</v>
      </c>
      <c r="F220">
        <v>19</v>
      </c>
    </row>
    <row r="221" spans="1:6" x14ac:dyDescent="0.2">
      <c r="A221" s="1">
        <v>40122</v>
      </c>
      <c r="B221">
        <v>62</v>
      </c>
      <c r="C221">
        <v>192</v>
      </c>
      <c r="D221" t="s">
        <v>86</v>
      </c>
      <c r="E221">
        <v>133</v>
      </c>
      <c r="F221">
        <v>17</v>
      </c>
    </row>
    <row r="222" spans="1:6" x14ac:dyDescent="0.2">
      <c r="A222" s="1">
        <v>40122</v>
      </c>
      <c r="B222">
        <v>62</v>
      </c>
      <c r="C222">
        <v>192</v>
      </c>
      <c r="D222" t="s">
        <v>86</v>
      </c>
      <c r="E222">
        <v>137</v>
      </c>
      <c r="F222">
        <v>20</v>
      </c>
    </row>
    <row r="223" spans="1:6" x14ac:dyDescent="0.2">
      <c r="A223" s="1">
        <v>40122</v>
      </c>
      <c r="B223">
        <v>62</v>
      </c>
      <c r="C223">
        <v>192</v>
      </c>
      <c r="D223" t="s">
        <v>86</v>
      </c>
      <c r="E223">
        <v>132</v>
      </c>
      <c r="F223">
        <v>18</v>
      </c>
    </row>
    <row r="224" spans="1:6" x14ac:dyDescent="0.2">
      <c r="A224" s="1">
        <v>40123</v>
      </c>
      <c r="B224">
        <v>63</v>
      </c>
      <c r="C224">
        <v>90</v>
      </c>
      <c r="D224" t="s">
        <v>86</v>
      </c>
      <c r="E224">
        <v>105</v>
      </c>
      <c r="F224">
        <v>6</v>
      </c>
    </row>
    <row r="225" spans="1:6" x14ac:dyDescent="0.2">
      <c r="A225" s="1">
        <v>40123</v>
      </c>
      <c r="B225">
        <v>66</v>
      </c>
      <c r="C225">
        <v>128</v>
      </c>
      <c r="D225" t="s">
        <v>86</v>
      </c>
      <c r="E225">
        <v>110</v>
      </c>
      <c r="F225">
        <v>8</v>
      </c>
    </row>
    <row r="226" spans="1:6" x14ac:dyDescent="0.2">
      <c r="A226" s="1">
        <v>40123</v>
      </c>
      <c r="B226">
        <v>66</v>
      </c>
      <c r="C226">
        <v>128</v>
      </c>
      <c r="D226" t="s">
        <v>86</v>
      </c>
      <c r="E226">
        <v>102</v>
      </c>
      <c r="F226">
        <v>6</v>
      </c>
    </row>
    <row r="227" spans="1:6" x14ac:dyDescent="0.2">
      <c r="A227" s="1">
        <v>40123</v>
      </c>
      <c r="B227">
        <v>66</v>
      </c>
      <c r="C227">
        <v>128</v>
      </c>
      <c r="D227" t="s">
        <v>86</v>
      </c>
      <c r="E227">
        <v>138</v>
      </c>
      <c r="F227">
        <v>18</v>
      </c>
    </row>
    <row r="228" spans="1:6" x14ac:dyDescent="0.2">
      <c r="A228" s="1">
        <v>40123</v>
      </c>
      <c r="B228">
        <v>66</v>
      </c>
      <c r="C228">
        <v>128</v>
      </c>
      <c r="D228" t="s">
        <v>86</v>
      </c>
      <c r="E228">
        <v>133</v>
      </c>
      <c r="F228">
        <v>14</v>
      </c>
    </row>
    <row r="229" spans="1:6" x14ac:dyDescent="0.2">
      <c r="A229" s="1">
        <v>40123</v>
      </c>
      <c r="B229">
        <v>66</v>
      </c>
      <c r="C229">
        <v>128</v>
      </c>
      <c r="D229" t="s">
        <v>86</v>
      </c>
      <c r="E229">
        <v>135</v>
      </c>
      <c r="F229">
        <v>15</v>
      </c>
    </row>
    <row r="230" spans="1:6" x14ac:dyDescent="0.2">
      <c r="A230" s="1">
        <v>40123</v>
      </c>
      <c r="B230">
        <v>66</v>
      </c>
      <c r="C230">
        <v>128</v>
      </c>
      <c r="D230" t="s">
        <v>86</v>
      </c>
      <c r="E230">
        <v>135</v>
      </c>
      <c r="F230">
        <v>18</v>
      </c>
    </row>
    <row r="231" spans="1:6" x14ac:dyDescent="0.2">
      <c r="A231" s="1">
        <v>40123</v>
      </c>
      <c r="B231">
        <v>66</v>
      </c>
      <c r="C231">
        <v>128</v>
      </c>
      <c r="D231" t="s">
        <v>86</v>
      </c>
      <c r="E231">
        <v>134</v>
      </c>
      <c r="F231">
        <v>15</v>
      </c>
    </row>
    <row r="232" spans="1:6" x14ac:dyDescent="0.2">
      <c r="A232" s="1">
        <v>40123</v>
      </c>
      <c r="B232">
        <v>66</v>
      </c>
      <c r="C232">
        <v>128</v>
      </c>
      <c r="D232" t="s">
        <v>86</v>
      </c>
      <c r="E232">
        <v>135</v>
      </c>
      <c r="F232">
        <v>16</v>
      </c>
    </row>
    <row r="233" spans="1:6" x14ac:dyDescent="0.2">
      <c r="A233" s="1">
        <v>40123</v>
      </c>
      <c r="B233">
        <v>66</v>
      </c>
      <c r="C233">
        <v>128</v>
      </c>
      <c r="D233" t="s">
        <v>86</v>
      </c>
      <c r="E233">
        <v>130</v>
      </c>
      <c r="F233">
        <v>13</v>
      </c>
    </row>
    <row r="234" spans="1:6" x14ac:dyDescent="0.2">
      <c r="A234" s="1">
        <v>40127</v>
      </c>
      <c r="B234">
        <v>67</v>
      </c>
      <c r="C234">
        <v>152</v>
      </c>
      <c r="D234" t="s">
        <v>86</v>
      </c>
      <c r="E234">
        <v>106</v>
      </c>
      <c r="F234">
        <v>7</v>
      </c>
    </row>
    <row r="235" spans="1:6" x14ac:dyDescent="0.2">
      <c r="A235" s="1">
        <v>40127</v>
      </c>
      <c r="B235">
        <v>67</v>
      </c>
      <c r="C235">
        <v>152</v>
      </c>
      <c r="D235" t="s">
        <v>86</v>
      </c>
      <c r="E235">
        <v>141</v>
      </c>
      <c r="F235">
        <v>20</v>
      </c>
    </row>
    <row r="236" spans="1:6" x14ac:dyDescent="0.2">
      <c r="A236" s="1">
        <v>40127</v>
      </c>
      <c r="B236">
        <v>67</v>
      </c>
      <c r="C236">
        <v>152</v>
      </c>
      <c r="D236" t="s">
        <v>86</v>
      </c>
      <c r="E236">
        <v>133</v>
      </c>
      <c r="F236">
        <v>12</v>
      </c>
    </row>
    <row r="237" spans="1:6" x14ac:dyDescent="0.2">
      <c r="A237" s="1">
        <v>40127</v>
      </c>
      <c r="B237">
        <v>67</v>
      </c>
      <c r="C237">
        <v>152</v>
      </c>
      <c r="D237" t="s">
        <v>86</v>
      </c>
      <c r="E237">
        <v>132</v>
      </c>
      <c r="F237">
        <v>15</v>
      </c>
    </row>
    <row r="238" spans="1:6" x14ac:dyDescent="0.2">
      <c r="A238" s="1">
        <v>40127</v>
      </c>
      <c r="B238">
        <v>67</v>
      </c>
      <c r="C238">
        <v>152</v>
      </c>
      <c r="D238" t="s">
        <v>86</v>
      </c>
      <c r="E238">
        <v>123</v>
      </c>
      <c r="F238">
        <v>13</v>
      </c>
    </row>
    <row r="239" spans="1:6" x14ac:dyDescent="0.2">
      <c r="A239" s="1">
        <v>40127</v>
      </c>
      <c r="B239">
        <v>67</v>
      </c>
      <c r="C239">
        <v>152</v>
      </c>
      <c r="D239" t="s">
        <v>86</v>
      </c>
      <c r="E239">
        <v>141</v>
      </c>
      <c r="F239">
        <v>21</v>
      </c>
    </row>
    <row r="240" spans="1:6" x14ac:dyDescent="0.2">
      <c r="A240" s="1">
        <v>40127</v>
      </c>
      <c r="B240">
        <v>68</v>
      </c>
      <c r="C240">
        <v>232</v>
      </c>
      <c r="D240" t="s">
        <v>86</v>
      </c>
      <c r="E240">
        <v>122</v>
      </c>
      <c r="F240">
        <v>14</v>
      </c>
    </row>
    <row r="241" spans="1:6" x14ac:dyDescent="0.2">
      <c r="A241" s="1">
        <v>40127</v>
      </c>
      <c r="B241">
        <v>68</v>
      </c>
      <c r="C241">
        <v>232</v>
      </c>
      <c r="D241" t="s">
        <v>86</v>
      </c>
      <c r="E241">
        <v>139</v>
      </c>
      <c r="F241">
        <v>18</v>
      </c>
    </row>
    <row r="242" spans="1:6" x14ac:dyDescent="0.2">
      <c r="A242" s="1">
        <v>40127</v>
      </c>
      <c r="B242">
        <v>68</v>
      </c>
      <c r="C242">
        <v>232</v>
      </c>
      <c r="D242" t="s">
        <v>86</v>
      </c>
      <c r="E242">
        <v>140</v>
      </c>
      <c r="F242">
        <v>18</v>
      </c>
    </row>
    <row r="243" spans="1:6" x14ac:dyDescent="0.2">
      <c r="A243" s="1">
        <v>40127</v>
      </c>
      <c r="B243">
        <v>68</v>
      </c>
      <c r="C243">
        <v>232</v>
      </c>
      <c r="D243" t="s">
        <v>86</v>
      </c>
      <c r="E243">
        <v>131</v>
      </c>
      <c r="F243">
        <v>16</v>
      </c>
    </row>
    <row r="244" spans="1:6" x14ac:dyDescent="0.2">
      <c r="A244" s="1">
        <v>40127</v>
      </c>
      <c r="B244">
        <v>68</v>
      </c>
      <c r="C244">
        <v>232</v>
      </c>
      <c r="D244" t="s">
        <v>86</v>
      </c>
      <c r="E244">
        <v>141</v>
      </c>
      <c r="F244">
        <v>18</v>
      </c>
    </row>
    <row r="245" spans="1:6" x14ac:dyDescent="0.2">
      <c r="A245" s="1">
        <v>40127</v>
      </c>
      <c r="B245">
        <v>68</v>
      </c>
      <c r="C245">
        <v>232</v>
      </c>
      <c r="D245" t="s">
        <v>86</v>
      </c>
      <c r="E245">
        <v>131</v>
      </c>
      <c r="F245">
        <v>16</v>
      </c>
    </row>
    <row r="246" spans="1:6" x14ac:dyDescent="0.2">
      <c r="A246" s="1">
        <v>40127</v>
      </c>
      <c r="B246">
        <v>68</v>
      </c>
      <c r="C246">
        <v>232</v>
      </c>
      <c r="D246" t="s">
        <v>86</v>
      </c>
      <c r="E246">
        <v>116</v>
      </c>
      <c r="F246">
        <v>10</v>
      </c>
    </row>
    <row r="247" spans="1:6" x14ac:dyDescent="0.2">
      <c r="A247" s="1">
        <v>40127</v>
      </c>
      <c r="B247">
        <v>68</v>
      </c>
      <c r="C247">
        <v>232</v>
      </c>
      <c r="D247" t="s">
        <v>86</v>
      </c>
      <c r="E247">
        <v>139</v>
      </c>
      <c r="F247">
        <v>18</v>
      </c>
    </row>
    <row r="248" spans="1:6" x14ac:dyDescent="0.2">
      <c r="A248" s="1">
        <v>40127</v>
      </c>
      <c r="B248">
        <v>68</v>
      </c>
      <c r="C248">
        <v>232</v>
      </c>
      <c r="D248" t="s">
        <v>86</v>
      </c>
      <c r="E248">
        <v>130</v>
      </c>
      <c r="F248">
        <v>16</v>
      </c>
    </row>
    <row r="249" spans="1:6" x14ac:dyDescent="0.2">
      <c r="A249" s="1">
        <v>40127</v>
      </c>
      <c r="B249">
        <v>68</v>
      </c>
      <c r="C249">
        <v>232</v>
      </c>
      <c r="D249" t="s">
        <v>86</v>
      </c>
      <c r="E249">
        <v>136</v>
      </c>
      <c r="F249">
        <v>15</v>
      </c>
    </row>
    <row r="250" spans="1:6" x14ac:dyDescent="0.2">
      <c r="A250" s="1">
        <v>40127</v>
      </c>
      <c r="B250">
        <v>68</v>
      </c>
      <c r="C250">
        <v>232</v>
      </c>
      <c r="D250" t="s">
        <v>86</v>
      </c>
      <c r="E250">
        <v>124</v>
      </c>
      <c r="F250">
        <v>13</v>
      </c>
    </row>
    <row r="251" spans="1:6" x14ac:dyDescent="0.2">
      <c r="A251" s="1">
        <v>40127</v>
      </c>
      <c r="B251">
        <v>69</v>
      </c>
      <c r="C251">
        <v>247</v>
      </c>
      <c r="D251" t="s">
        <v>86</v>
      </c>
      <c r="E251">
        <v>132</v>
      </c>
      <c r="F251">
        <v>16</v>
      </c>
    </row>
    <row r="252" spans="1:6" x14ac:dyDescent="0.2">
      <c r="A252" s="1">
        <v>40127</v>
      </c>
      <c r="B252">
        <v>69</v>
      </c>
      <c r="C252">
        <v>247</v>
      </c>
      <c r="D252" t="s">
        <v>86</v>
      </c>
      <c r="E252">
        <v>129</v>
      </c>
      <c r="F252">
        <v>15</v>
      </c>
    </row>
    <row r="253" spans="1:6" x14ac:dyDescent="0.2">
      <c r="A253" s="1">
        <v>40127</v>
      </c>
      <c r="B253">
        <v>70</v>
      </c>
      <c r="C253">
        <v>95</v>
      </c>
      <c r="D253" t="s">
        <v>86</v>
      </c>
      <c r="E253">
        <v>101</v>
      </c>
      <c r="F253">
        <v>6</v>
      </c>
    </row>
    <row r="254" spans="1:6" x14ac:dyDescent="0.2">
      <c r="A254" s="1">
        <v>40127</v>
      </c>
      <c r="B254">
        <v>70</v>
      </c>
      <c r="C254">
        <v>95</v>
      </c>
      <c r="D254" t="s">
        <v>86</v>
      </c>
      <c r="E254">
        <v>104</v>
      </c>
      <c r="F254">
        <v>8</v>
      </c>
    </row>
    <row r="255" spans="1:6" x14ac:dyDescent="0.2">
      <c r="A255" s="1">
        <v>40127</v>
      </c>
      <c r="B255">
        <v>70</v>
      </c>
      <c r="C255">
        <v>95</v>
      </c>
      <c r="D255" t="s">
        <v>86</v>
      </c>
      <c r="E255">
        <v>105</v>
      </c>
      <c r="F255">
        <v>7</v>
      </c>
    </row>
    <row r="256" spans="1:6" x14ac:dyDescent="0.2">
      <c r="A256" s="1">
        <v>40130</v>
      </c>
      <c r="B256">
        <v>71</v>
      </c>
      <c r="C256">
        <v>162</v>
      </c>
      <c r="D256" t="s">
        <v>86</v>
      </c>
      <c r="E256">
        <v>130</v>
      </c>
      <c r="F256">
        <v>13</v>
      </c>
    </row>
    <row r="257" spans="1:6" x14ac:dyDescent="0.2">
      <c r="A257" s="1">
        <v>40130</v>
      </c>
      <c r="B257">
        <v>71</v>
      </c>
      <c r="C257">
        <v>162</v>
      </c>
      <c r="D257" t="s">
        <v>86</v>
      </c>
      <c r="E257">
        <v>131</v>
      </c>
      <c r="F257">
        <v>15</v>
      </c>
    </row>
    <row r="258" spans="1:6" x14ac:dyDescent="0.2">
      <c r="A258" s="1">
        <v>40130</v>
      </c>
      <c r="B258">
        <v>71</v>
      </c>
      <c r="C258">
        <v>162</v>
      </c>
      <c r="D258" t="s">
        <v>86</v>
      </c>
      <c r="E258">
        <v>138</v>
      </c>
      <c r="F258">
        <v>19</v>
      </c>
    </row>
    <row r="259" spans="1:6" x14ac:dyDescent="0.2">
      <c r="A259" s="1">
        <v>40130</v>
      </c>
      <c r="B259">
        <v>71</v>
      </c>
      <c r="C259">
        <v>162</v>
      </c>
      <c r="D259" t="s">
        <v>86</v>
      </c>
      <c r="E259">
        <v>130</v>
      </c>
      <c r="F259">
        <v>13</v>
      </c>
    </row>
    <row r="260" spans="1:6" x14ac:dyDescent="0.2">
      <c r="A260" s="1">
        <v>40130</v>
      </c>
      <c r="B260">
        <v>71</v>
      </c>
      <c r="C260">
        <v>162</v>
      </c>
      <c r="D260" t="s">
        <v>86</v>
      </c>
      <c r="E260">
        <v>116</v>
      </c>
      <c r="F260">
        <v>9</v>
      </c>
    </row>
    <row r="261" spans="1:6" x14ac:dyDescent="0.2">
      <c r="A261" s="1">
        <v>40130</v>
      </c>
      <c r="B261">
        <v>72</v>
      </c>
      <c r="C261">
        <v>136</v>
      </c>
      <c r="D261" t="s">
        <v>86</v>
      </c>
      <c r="E261">
        <v>117</v>
      </c>
      <c r="F261">
        <v>8</v>
      </c>
    </row>
    <row r="262" spans="1:6" x14ac:dyDescent="0.2">
      <c r="A262" s="1">
        <v>40130</v>
      </c>
      <c r="B262">
        <v>72</v>
      </c>
      <c r="C262">
        <v>136</v>
      </c>
      <c r="D262" t="s">
        <v>86</v>
      </c>
      <c r="E262">
        <v>112</v>
      </c>
      <c r="F262">
        <v>7</v>
      </c>
    </row>
    <row r="263" spans="1:6" x14ac:dyDescent="0.2">
      <c r="A263" s="1">
        <v>40130</v>
      </c>
      <c r="B263">
        <v>72</v>
      </c>
      <c r="C263">
        <v>136</v>
      </c>
      <c r="D263" t="s">
        <v>86</v>
      </c>
      <c r="E263">
        <v>96</v>
      </c>
      <c r="F263">
        <v>6</v>
      </c>
    </row>
    <row r="264" spans="1:6" x14ac:dyDescent="0.2">
      <c r="A264" s="1">
        <v>40130</v>
      </c>
      <c r="B264">
        <v>72</v>
      </c>
      <c r="C264">
        <v>136</v>
      </c>
      <c r="D264" t="s">
        <v>86</v>
      </c>
      <c r="E264">
        <v>107</v>
      </c>
      <c r="F264">
        <v>8</v>
      </c>
    </row>
    <row r="265" spans="1:6" x14ac:dyDescent="0.2">
      <c r="A265" s="1">
        <v>40130</v>
      </c>
      <c r="B265">
        <v>72</v>
      </c>
      <c r="C265">
        <v>136</v>
      </c>
      <c r="D265" t="s">
        <v>86</v>
      </c>
      <c r="E265">
        <v>124</v>
      </c>
      <c r="F265">
        <v>11</v>
      </c>
    </row>
    <row r="266" spans="1:6" x14ac:dyDescent="0.2">
      <c r="A266" s="1">
        <v>40130</v>
      </c>
      <c r="B266">
        <v>72</v>
      </c>
      <c r="C266">
        <v>136</v>
      </c>
      <c r="D266" t="s">
        <v>86</v>
      </c>
      <c r="E266">
        <v>134</v>
      </c>
      <c r="F266">
        <v>17</v>
      </c>
    </row>
    <row r="267" spans="1:6" x14ac:dyDescent="0.2">
      <c r="A267" s="1">
        <v>40130</v>
      </c>
      <c r="B267">
        <v>72</v>
      </c>
      <c r="C267">
        <v>136</v>
      </c>
      <c r="D267" t="s">
        <v>86</v>
      </c>
      <c r="E267">
        <v>141</v>
      </c>
      <c r="F267">
        <v>16</v>
      </c>
    </row>
    <row r="268" spans="1:6" x14ac:dyDescent="0.2">
      <c r="A268" s="1"/>
    </row>
    <row r="269" spans="1:6" x14ac:dyDescent="0.2">
      <c r="A269" s="1"/>
    </row>
    <row r="270" spans="1:6" x14ac:dyDescent="0.2">
      <c r="A270" s="1"/>
    </row>
    <row r="271" spans="1:6" x14ac:dyDescent="0.2">
      <c r="A271" s="1"/>
    </row>
    <row r="272" spans="1:6" x14ac:dyDescent="0.2">
      <c r="A272" s="1"/>
    </row>
    <row r="273" spans="1:1" x14ac:dyDescent="0.2">
      <c r="A273" s="1"/>
    </row>
  </sheetData>
  <sortState ref="K22:K47">
    <sortCondition ref="K22"/>
  </sortState>
  <pageMargins left="0.75" right="0.75" top="1" bottom="1" header="0.5" footer="0.5"/>
  <headerFooter alignWithMargins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5"/>
  <sheetViews>
    <sheetView workbookViewId="0">
      <selection activeCell="J2" sqref="J2:K17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8" bestFit="1" customWidth="1"/>
    <col min="4" max="4" width="2.28515625" customWidth="1"/>
    <col min="5" max="5" width="6" bestFit="1" customWidth="1"/>
    <col min="6" max="6" width="6.28515625" bestFit="1" customWidth="1"/>
    <col min="7" max="7" width="4.140625" customWidth="1"/>
    <col min="8" max="8" width="4.85546875" customWidth="1"/>
    <col min="9" max="9" width="4.140625" customWidth="1"/>
    <col min="232" max="232" width="11.5703125" customWidth="1"/>
    <col min="233" max="233" width="15.7109375" customWidth="1"/>
    <col min="234" max="234" width="56.140625" bestFit="1" customWidth="1"/>
    <col min="488" max="488" width="11.5703125" customWidth="1"/>
    <col min="489" max="489" width="15.7109375" customWidth="1"/>
    <col min="490" max="490" width="56.140625" bestFit="1" customWidth="1"/>
    <col min="744" max="744" width="11.5703125" customWidth="1"/>
    <col min="745" max="745" width="15.7109375" customWidth="1"/>
    <col min="746" max="746" width="56.140625" bestFit="1" customWidth="1"/>
    <col min="1000" max="1000" width="11.5703125" customWidth="1"/>
    <col min="1001" max="1001" width="15.7109375" customWidth="1"/>
    <col min="1002" max="1002" width="56.140625" bestFit="1" customWidth="1"/>
    <col min="1256" max="1256" width="11.5703125" customWidth="1"/>
    <col min="1257" max="1257" width="15.7109375" customWidth="1"/>
    <col min="1258" max="1258" width="56.140625" bestFit="1" customWidth="1"/>
    <col min="1512" max="1512" width="11.5703125" customWidth="1"/>
    <col min="1513" max="1513" width="15.7109375" customWidth="1"/>
    <col min="1514" max="1514" width="56.140625" bestFit="1" customWidth="1"/>
    <col min="1768" max="1768" width="11.5703125" customWidth="1"/>
    <col min="1769" max="1769" width="15.7109375" customWidth="1"/>
    <col min="1770" max="1770" width="56.140625" bestFit="1" customWidth="1"/>
    <col min="2024" max="2024" width="11.5703125" customWidth="1"/>
    <col min="2025" max="2025" width="15.7109375" customWidth="1"/>
    <col min="2026" max="2026" width="56.140625" bestFit="1" customWidth="1"/>
    <col min="2280" max="2280" width="11.5703125" customWidth="1"/>
    <col min="2281" max="2281" width="15.7109375" customWidth="1"/>
    <col min="2282" max="2282" width="56.140625" bestFit="1" customWidth="1"/>
    <col min="2536" max="2536" width="11.5703125" customWidth="1"/>
    <col min="2537" max="2537" width="15.7109375" customWidth="1"/>
    <col min="2538" max="2538" width="56.140625" bestFit="1" customWidth="1"/>
    <col min="2792" max="2792" width="11.5703125" customWidth="1"/>
    <col min="2793" max="2793" width="15.7109375" customWidth="1"/>
    <col min="2794" max="2794" width="56.140625" bestFit="1" customWidth="1"/>
    <col min="3048" max="3048" width="11.5703125" customWidth="1"/>
    <col min="3049" max="3049" width="15.7109375" customWidth="1"/>
    <col min="3050" max="3050" width="56.140625" bestFit="1" customWidth="1"/>
    <col min="3304" max="3304" width="11.5703125" customWidth="1"/>
    <col min="3305" max="3305" width="15.7109375" customWidth="1"/>
    <col min="3306" max="3306" width="56.140625" bestFit="1" customWidth="1"/>
    <col min="3560" max="3560" width="11.5703125" customWidth="1"/>
    <col min="3561" max="3561" width="15.7109375" customWidth="1"/>
    <col min="3562" max="3562" width="56.140625" bestFit="1" customWidth="1"/>
    <col min="3816" max="3816" width="11.5703125" customWidth="1"/>
    <col min="3817" max="3817" width="15.7109375" customWidth="1"/>
    <col min="3818" max="3818" width="56.140625" bestFit="1" customWidth="1"/>
    <col min="4072" max="4072" width="11.5703125" customWidth="1"/>
    <col min="4073" max="4073" width="15.7109375" customWidth="1"/>
    <col min="4074" max="4074" width="56.140625" bestFit="1" customWidth="1"/>
    <col min="4328" max="4328" width="11.5703125" customWidth="1"/>
    <col min="4329" max="4329" width="15.7109375" customWidth="1"/>
    <col min="4330" max="4330" width="56.140625" bestFit="1" customWidth="1"/>
    <col min="4584" max="4584" width="11.5703125" customWidth="1"/>
    <col min="4585" max="4585" width="15.7109375" customWidth="1"/>
    <col min="4586" max="4586" width="56.140625" bestFit="1" customWidth="1"/>
    <col min="4840" max="4840" width="11.5703125" customWidth="1"/>
    <col min="4841" max="4841" width="15.7109375" customWidth="1"/>
    <col min="4842" max="4842" width="56.140625" bestFit="1" customWidth="1"/>
    <col min="5096" max="5096" width="11.5703125" customWidth="1"/>
    <col min="5097" max="5097" width="15.7109375" customWidth="1"/>
    <col min="5098" max="5098" width="56.140625" bestFit="1" customWidth="1"/>
    <col min="5352" max="5352" width="11.5703125" customWidth="1"/>
    <col min="5353" max="5353" width="15.7109375" customWidth="1"/>
    <col min="5354" max="5354" width="56.140625" bestFit="1" customWidth="1"/>
    <col min="5608" max="5608" width="11.5703125" customWidth="1"/>
    <col min="5609" max="5609" width="15.7109375" customWidth="1"/>
    <col min="5610" max="5610" width="56.140625" bestFit="1" customWidth="1"/>
    <col min="5864" max="5864" width="11.5703125" customWidth="1"/>
    <col min="5865" max="5865" width="15.7109375" customWidth="1"/>
    <col min="5866" max="5866" width="56.140625" bestFit="1" customWidth="1"/>
    <col min="6120" max="6120" width="11.5703125" customWidth="1"/>
    <col min="6121" max="6121" width="15.7109375" customWidth="1"/>
    <col min="6122" max="6122" width="56.140625" bestFit="1" customWidth="1"/>
    <col min="6376" max="6376" width="11.5703125" customWidth="1"/>
    <col min="6377" max="6377" width="15.7109375" customWidth="1"/>
    <col min="6378" max="6378" width="56.140625" bestFit="1" customWidth="1"/>
    <col min="6632" max="6632" width="11.5703125" customWidth="1"/>
    <col min="6633" max="6633" width="15.7109375" customWidth="1"/>
    <col min="6634" max="6634" width="56.140625" bestFit="1" customWidth="1"/>
    <col min="6888" max="6888" width="11.5703125" customWidth="1"/>
    <col min="6889" max="6889" width="15.7109375" customWidth="1"/>
    <col min="6890" max="6890" width="56.140625" bestFit="1" customWidth="1"/>
    <col min="7144" max="7144" width="11.5703125" customWidth="1"/>
    <col min="7145" max="7145" width="15.7109375" customWidth="1"/>
    <col min="7146" max="7146" width="56.140625" bestFit="1" customWidth="1"/>
    <col min="7400" max="7400" width="11.5703125" customWidth="1"/>
    <col min="7401" max="7401" width="15.7109375" customWidth="1"/>
    <col min="7402" max="7402" width="56.140625" bestFit="1" customWidth="1"/>
    <col min="7656" max="7656" width="11.5703125" customWidth="1"/>
    <col min="7657" max="7657" width="15.7109375" customWidth="1"/>
    <col min="7658" max="7658" width="56.140625" bestFit="1" customWidth="1"/>
    <col min="7912" max="7912" width="11.5703125" customWidth="1"/>
    <col min="7913" max="7913" width="15.7109375" customWidth="1"/>
    <col min="7914" max="7914" width="56.140625" bestFit="1" customWidth="1"/>
    <col min="8168" max="8168" width="11.5703125" customWidth="1"/>
    <col min="8169" max="8169" width="15.7109375" customWidth="1"/>
    <col min="8170" max="8170" width="56.140625" bestFit="1" customWidth="1"/>
    <col min="8424" max="8424" width="11.5703125" customWidth="1"/>
    <col min="8425" max="8425" width="15.7109375" customWidth="1"/>
    <col min="8426" max="8426" width="56.140625" bestFit="1" customWidth="1"/>
    <col min="8680" max="8680" width="11.5703125" customWidth="1"/>
    <col min="8681" max="8681" width="15.7109375" customWidth="1"/>
    <col min="8682" max="8682" width="56.140625" bestFit="1" customWidth="1"/>
    <col min="8936" max="8936" width="11.5703125" customWidth="1"/>
    <col min="8937" max="8937" width="15.7109375" customWidth="1"/>
    <col min="8938" max="8938" width="56.140625" bestFit="1" customWidth="1"/>
    <col min="9192" max="9192" width="11.5703125" customWidth="1"/>
    <col min="9193" max="9193" width="15.7109375" customWidth="1"/>
    <col min="9194" max="9194" width="56.140625" bestFit="1" customWidth="1"/>
    <col min="9448" max="9448" width="11.5703125" customWidth="1"/>
    <col min="9449" max="9449" width="15.7109375" customWidth="1"/>
    <col min="9450" max="9450" width="56.140625" bestFit="1" customWidth="1"/>
    <col min="9704" max="9704" width="11.5703125" customWidth="1"/>
    <col min="9705" max="9705" width="15.7109375" customWidth="1"/>
    <col min="9706" max="9706" width="56.140625" bestFit="1" customWidth="1"/>
    <col min="9960" max="9960" width="11.5703125" customWidth="1"/>
    <col min="9961" max="9961" width="15.7109375" customWidth="1"/>
    <col min="9962" max="9962" width="56.140625" bestFit="1" customWidth="1"/>
    <col min="10216" max="10216" width="11.5703125" customWidth="1"/>
    <col min="10217" max="10217" width="15.7109375" customWidth="1"/>
    <col min="10218" max="10218" width="56.140625" bestFit="1" customWidth="1"/>
    <col min="10472" max="10472" width="11.5703125" customWidth="1"/>
    <col min="10473" max="10473" width="15.7109375" customWidth="1"/>
    <col min="10474" max="10474" width="56.140625" bestFit="1" customWidth="1"/>
    <col min="10728" max="10728" width="11.5703125" customWidth="1"/>
    <col min="10729" max="10729" width="15.7109375" customWidth="1"/>
    <col min="10730" max="10730" width="56.140625" bestFit="1" customWidth="1"/>
    <col min="10984" max="10984" width="11.5703125" customWidth="1"/>
    <col min="10985" max="10985" width="15.7109375" customWidth="1"/>
    <col min="10986" max="10986" width="56.140625" bestFit="1" customWidth="1"/>
    <col min="11240" max="11240" width="11.5703125" customWidth="1"/>
    <col min="11241" max="11241" width="15.7109375" customWidth="1"/>
    <col min="11242" max="11242" width="56.140625" bestFit="1" customWidth="1"/>
    <col min="11496" max="11496" width="11.5703125" customWidth="1"/>
    <col min="11497" max="11497" width="15.7109375" customWidth="1"/>
    <col min="11498" max="11498" width="56.140625" bestFit="1" customWidth="1"/>
    <col min="11752" max="11752" width="11.5703125" customWidth="1"/>
    <col min="11753" max="11753" width="15.7109375" customWidth="1"/>
    <col min="11754" max="11754" width="56.140625" bestFit="1" customWidth="1"/>
    <col min="12008" max="12008" width="11.5703125" customWidth="1"/>
    <col min="12009" max="12009" width="15.7109375" customWidth="1"/>
    <col min="12010" max="12010" width="56.140625" bestFit="1" customWidth="1"/>
    <col min="12264" max="12264" width="11.5703125" customWidth="1"/>
    <col min="12265" max="12265" width="15.7109375" customWidth="1"/>
    <col min="12266" max="12266" width="56.140625" bestFit="1" customWidth="1"/>
    <col min="12520" max="12520" width="11.5703125" customWidth="1"/>
    <col min="12521" max="12521" width="15.7109375" customWidth="1"/>
    <col min="12522" max="12522" width="56.140625" bestFit="1" customWidth="1"/>
    <col min="12776" max="12776" width="11.5703125" customWidth="1"/>
    <col min="12777" max="12777" width="15.7109375" customWidth="1"/>
    <col min="12778" max="12778" width="56.140625" bestFit="1" customWidth="1"/>
    <col min="13032" max="13032" width="11.5703125" customWidth="1"/>
    <col min="13033" max="13033" width="15.7109375" customWidth="1"/>
    <col min="13034" max="13034" width="56.140625" bestFit="1" customWidth="1"/>
    <col min="13288" max="13288" width="11.5703125" customWidth="1"/>
    <col min="13289" max="13289" width="15.7109375" customWidth="1"/>
    <col min="13290" max="13290" width="56.140625" bestFit="1" customWidth="1"/>
    <col min="13544" max="13544" width="11.5703125" customWidth="1"/>
    <col min="13545" max="13545" width="15.7109375" customWidth="1"/>
    <col min="13546" max="13546" width="56.140625" bestFit="1" customWidth="1"/>
    <col min="13800" max="13800" width="11.5703125" customWidth="1"/>
    <col min="13801" max="13801" width="15.7109375" customWidth="1"/>
    <col min="13802" max="13802" width="56.140625" bestFit="1" customWidth="1"/>
    <col min="14056" max="14056" width="11.5703125" customWidth="1"/>
    <col min="14057" max="14057" width="15.7109375" customWidth="1"/>
    <col min="14058" max="14058" width="56.140625" bestFit="1" customWidth="1"/>
    <col min="14312" max="14312" width="11.5703125" customWidth="1"/>
    <col min="14313" max="14313" width="15.7109375" customWidth="1"/>
    <col min="14314" max="14314" width="56.140625" bestFit="1" customWidth="1"/>
    <col min="14568" max="14568" width="11.5703125" customWidth="1"/>
    <col min="14569" max="14569" width="15.7109375" customWidth="1"/>
    <col min="14570" max="14570" width="56.140625" bestFit="1" customWidth="1"/>
    <col min="14824" max="14824" width="11.5703125" customWidth="1"/>
    <col min="14825" max="14825" width="15.7109375" customWidth="1"/>
    <col min="14826" max="14826" width="56.140625" bestFit="1" customWidth="1"/>
    <col min="15080" max="15080" width="11.5703125" customWidth="1"/>
    <col min="15081" max="15081" width="15.7109375" customWidth="1"/>
    <col min="15082" max="15082" width="56.140625" bestFit="1" customWidth="1"/>
    <col min="15336" max="15336" width="11.5703125" customWidth="1"/>
    <col min="15337" max="15337" width="15.7109375" customWidth="1"/>
    <col min="15338" max="15338" width="56.140625" bestFit="1" customWidth="1"/>
    <col min="15592" max="15592" width="11.5703125" customWidth="1"/>
    <col min="15593" max="15593" width="15.7109375" customWidth="1"/>
    <col min="15594" max="15594" width="56.140625" bestFit="1" customWidth="1"/>
    <col min="15848" max="15848" width="11.5703125" customWidth="1"/>
    <col min="15849" max="15849" width="15.7109375" customWidth="1"/>
    <col min="15850" max="15850" width="56.140625" bestFit="1" customWidth="1"/>
    <col min="16104" max="16104" width="11.5703125" customWidth="1"/>
    <col min="16105" max="16105" width="15.7109375" customWidth="1"/>
    <col min="16106" max="16106" width="56.140625" bestFit="1" customWidth="1"/>
  </cols>
  <sheetData>
    <row r="1" spans="1:21" ht="13.5" thickBot="1" x14ac:dyDescent="0.25">
      <c r="A1" t="s">
        <v>1</v>
      </c>
      <c r="B1" t="s">
        <v>2</v>
      </c>
      <c r="C1" t="s">
        <v>4</v>
      </c>
      <c r="E1" t="s">
        <v>5</v>
      </c>
      <c r="F1" t="s">
        <v>6</v>
      </c>
      <c r="H1" t="s">
        <v>53</v>
      </c>
      <c r="I1" t="s">
        <v>54</v>
      </c>
      <c r="L1">
        <f>SUM(I:I)</f>
        <v>384</v>
      </c>
      <c r="U1" s="5"/>
    </row>
    <row r="2" spans="1:21" x14ac:dyDescent="0.2">
      <c r="A2" s="1">
        <v>40463</v>
      </c>
      <c r="B2">
        <v>1</v>
      </c>
      <c r="C2" t="s">
        <v>86</v>
      </c>
      <c r="E2">
        <v>105</v>
      </c>
      <c r="F2">
        <v>6</v>
      </c>
      <c r="H2">
        <v>1</v>
      </c>
      <c r="I2">
        <f>COUNTIF(B:B,"=1")</f>
        <v>2</v>
      </c>
      <c r="J2" s="10" t="s">
        <v>33</v>
      </c>
      <c r="K2" s="10"/>
    </row>
    <row r="3" spans="1:21" x14ac:dyDescent="0.2">
      <c r="A3" s="1">
        <v>40463</v>
      </c>
      <c r="B3">
        <v>1</v>
      </c>
      <c r="C3" t="s">
        <v>86</v>
      </c>
      <c r="E3">
        <v>136</v>
      </c>
      <c r="F3">
        <v>16</v>
      </c>
      <c r="H3">
        <v>2</v>
      </c>
      <c r="I3">
        <f>COUNTIF(B:B,"=2")</f>
        <v>2</v>
      </c>
      <c r="J3" s="8"/>
      <c r="K3" s="8"/>
    </row>
    <row r="4" spans="1:21" x14ac:dyDescent="0.2">
      <c r="A4" s="1">
        <v>40463</v>
      </c>
      <c r="B4">
        <v>2</v>
      </c>
      <c r="C4" t="s">
        <v>86</v>
      </c>
      <c r="E4">
        <v>110</v>
      </c>
      <c r="F4">
        <v>0</v>
      </c>
      <c r="H4">
        <v>3</v>
      </c>
      <c r="I4">
        <f>COUNTIF(B:B,"=3")</f>
        <v>3</v>
      </c>
      <c r="J4" s="8" t="s">
        <v>34</v>
      </c>
      <c r="K4" s="8">
        <v>5.333333333333333</v>
      </c>
    </row>
    <row r="5" spans="1:21" x14ac:dyDescent="0.2">
      <c r="A5" s="1">
        <v>40463</v>
      </c>
      <c r="B5">
        <v>2</v>
      </c>
      <c r="C5" t="s">
        <v>86</v>
      </c>
      <c r="E5">
        <v>135</v>
      </c>
      <c r="F5">
        <v>18</v>
      </c>
      <c r="H5">
        <v>4</v>
      </c>
      <c r="I5">
        <f>COUNTIF(B:B,"=4")</f>
        <v>8</v>
      </c>
      <c r="J5" s="8" t="s">
        <v>35</v>
      </c>
      <c r="K5" s="8">
        <v>0.70489014005458039</v>
      </c>
    </row>
    <row r="6" spans="1:21" x14ac:dyDescent="0.2">
      <c r="A6" s="1">
        <v>40463</v>
      </c>
      <c r="B6">
        <v>3</v>
      </c>
      <c r="C6" t="s">
        <v>86</v>
      </c>
      <c r="E6">
        <v>138</v>
      </c>
      <c r="F6">
        <v>20</v>
      </c>
      <c r="H6">
        <v>5</v>
      </c>
      <c r="I6">
        <f>COUNTIF(B:B,"=5")</f>
        <v>0</v>
      </c>
      <c r="J6" s="8" t="s">
        <v>36</v>
      </c>
      <c r="K6" s="8">
        <v>3</v>
      </c>
    </row>
    <row r="7" spans="1:21" x14ac:dyDescent="0.2">
      <c r="A7" s="1">
        <v>40463</v>
      </c>
      <c r="B7">
        <v>3</v>
      </c>
      <c r="C7" t="s">
        <v>86</v>
      </c>
      <c r="E7">
        <v>145</v>
      </c>
      <c r="F7">
        <v>24</v>
      </c>
      <c r="H7">
        <v>6</v>
      </c>
      <c r="I7">
        <f>COUNTIF(B:B,"=6")</f>
        <v>2</v>
      </c>
      <c r="J7" s="8" t="s">
        <v>37</v>
      </c>
      <c r="K7" s="8">
        <v>0</v>
      </c>
    </row>
    <row r="8" spans="1:21" x14ac:dyDescent="0.2">
      <c r="A8" s="1">
        <v>40463</v>
      </c>
      <c r="B8">
        <v>3</v>
      </c>
      <c r="C8" t="s">
        <v>86</v>
      </c>
      <c r="E8">
        <v>129</v>
      </c>
      <c r="F8">
        <v>16</v>
      </c>
      <c r="H8">
        <v>7</v>
      </c>
      <c r="I8">
        <f>COUNTIF(B:B,"=7")</f>
        <v>6</v>
      </c>
      <c r="J8" s="8" t="s">
        <v>38</v>
      </c>
      <c r="K8" s="8">
        <v>5.9811911762895473</v>
      </c>
    </row>
    <row r="9" spans="1:21" x14ac:dyDescent="0.2">
      <c r="A9" s="1">
        <v>40463</v>
      </c>
      <c r="B9">
        <v>4</v>
      </c>
      <c r="C9" t="s">
        <v>86</v>
      </c>
      <c r="E9">
        <v>125</v>
      </c>
      <c r="F9">
        <v>0</v>
      </c>
      <c r="H9">
        <v>8</v>
      </c>
      <c r="I9">
        <f>COUNTIF(B:B,"=8")</f>
        <v>0</v>
      </c>
      <c r="J9" s="8" t="s">
        <v>39</v>
      </c>
      <c r="K9" s="8">
        <v>35.774647887323944</v>
      </c>
    </row>
    <row r="10" spans="1:21" x14ac:dyDescent="0.2">
      <c r="A10" s="1">
        <v>40463</v>
      </c>
      <c r="B10">
        <v>4</v>
      </c>
      <c r="C10" t="s">
        <v>86</v>
      </c>
      <c r="E10">
        <v>132</v>
      </c>
      <c r="F10">
        <v>0</v>
      </c>
      <c r="H10">
        <v>9</v>
      </c>
      <c r="I10">
        <f>COUNTIF(B:B,"=9")</f>
        <v>2</v>
      </c>
      <c r="J10" s="8" t="s">
        <v>40</v>
      </c>
      <c r="K10" s="8">
        <v>1.4294158148067844</v>
      </c>
    </row>
    <row r="11" spans="1:21" x14ac:dyDescent="0.2">
      <c r="A11" s="1">
        <v>40463</v>
      </c>
      <c r="B11">
        <v>4</v>
      </c>
      <c r="C11" t="s">
        <v>86</v>
      </c>
      <c r="E11">
        <v>138</v>
      </c>
      <c r="F11">
        <v>0</v>
      </c>
      <c r="H11">
        <v>10</v>
      </c>
      <c r="I11">
        <f>COUNTIF(B:B,"=10")</f>
        <v>9</v>
      </c>
      <c r="J11" s="8" t="s">
        <v>41</v>
      </c>
      <c r="K11" s="8">
        <v>1.3154397311568236</v>
      </c>
    </row>
    <row r="12" spans="1:21" x14ac:dyDescent="0.2">
      <c r="A12" s="1">
        <v>40463</v>
      </c>
      <c r="B12">
        <v>4</v>
      </c>
      <c r="C12" t="s">
        <v>86</v>
      </c>
      <c r="E12">
        <v>108</v>
      </c>
      <c r="F12">
        <v>0</v>
      </c>
      <c r="H12">
        <v>11</v>
      </c>
      <c r="I12">
        <f>COUNTIF(B:B,"=11")</f>
        <v>0</v>
      </c>
      <c r="J12" s="8" t="s">
        <v>42</v>
      </c>
      <c r="K12" s="8">
        <v>25</v>
      </c>
    </row>
    <row r="13" spans="1:21" x14ac:dyDescent="0.2">
      <c r="A13" s="1">
        <v>40463</v>
      </c>
      <c r="B13">
        <v>4</v>
      </c>
      <c r="C13" t="s">
        <v>86</v>
      </c>
      <c r="E13">
        <v>100</v>
      </c>
      <c r="F13">
        <v>0</v>
      </c>
      <c r="H13">
        <v>12</v>
      </c>
      <c r="I13">
        <f>COUNTIF(B:B,"=12")</f>
        <v>0</v>
      </c>
      <c r="J13" s="8" t="s">
        <v>43</v>
      </c>
      <c r="K13" s="8">
        <v>0</v>
      </c>
    </row>
    <row r="14" spans="1:21" x14ac:dyDescent="0.2">
      <c r="A14" s="1">
        <v>40463</v>
      </c>
      <c r="B14">
        <v>4</v>
      </c>
      <c r="C14" t="s">
        <v>86</v>
      </c>
      <c r="E14">
        <v>107</v>
      </c>
      <c r="F14">
        <v>0</v>
      </c>
      <c r="H14">
        <v>13</v>
      </c>
      <c r="I14">
        <f>COUNTIF(B:B,"=13")</f>
        <v>0</v>
      </c>
      <c r="J14" s="8" t="s">
        <v>44</v>
      </c>
      <c r="K14" s="8">
        <v>25</v>
      </c>
    </row>
    <row r="15" spans="1:21" x14ac:dyDescent="0.2">
      <c r="A15" s="1">
        <v>40463</v>
      </c>
      <c r="B15">
        <v>4</v>
      </c>
      <c r="C15" t="s">
        <v>86</v>
      </c>
      <c r="E15">
        <v>109</v>
      </c>
      <c r="F15">
        <v>0</v>
      </c>
      <c r="H15">
        <v>14</v>
      </c>
      <c r="I15">
        <f>COUNTIF(B:B,"=14")</f>
        <v>0</v>
      </c>
      <c r="J15" s="8" t="s">
        <v>45</v>
      </c>
      <c r="K15" s="8">
        <v>384</v>
      </c>
    </row>
    <row r="16" spans="1:21" x14ac:dyDescent="0.2">
      <c r="A16" s="1">
        <v>40463</v>
      </c>
      <c r="B16">
        <v>4</v>
      </c>
      <c r="C16" t="s">
        <v>86</v>
      </c>
      <c r="E16">
        <v>102</v>
      </c>
      <c r="F16">
        <v>0</v>
      </c>
      <c r="H16">
        <v>15</v>
      </c>
      <c r="I16">
        <f>COUNTIF(B:B,"=15")</f>
        <v>0</v>
      </c>
      <c r="J16" s="8" t="s">
        <v>46</v>
      </c>
      <c r="K16" s="8">
        <v>72</v>
      </c>
    </row>
    <row r="17" spans="1:15" ht="13.5" thickBot="1" x14ac:dyDescent="0.25">
      <c r="A17" s="1">
        <v>40464</v>
      </c>
      <c r="B17">
        <v>6</v>
      </c>
      <c r="C17" t="s">
        <v>86</v>
      </c>
      <c r="E17">
        <v>136</v>
      </c>
      <c r="F17">
        <v>14</v>
      </c>
      <c r="H17">
        <v>16</v>
      </c>
      <c r="I17">
        <f>COUNTIF(B:B,"=16")</f>
        <v>0</v>
      </c>
      <c r="J17" s="9" t="s">
        <v>47</v>
      </c>
      <c r="K17" s="9">
        <v>1.4055110198216054</v>
      </c>
    </row>
    <row r="18" spans="1:15" x14ac:dyDescent="0.2">
      <c r="A18" s="1">
        <v>40464</v>
      </c>
      <c r="B18">
        <v>6</v>
      </c>
      <c r="C18" t="s">
        <v>86</v>
      </c>
      <c r="E18">
        <v>116</v>
      </c>
      <c r="F18">
        <v>8</v>
      </c>
      <c r="H18">
        <v>17</v>
      </c>
      <c r="I18">
        <f>COUNTIF(B:B,"=17")</f>
        <v>5</v>
      </c>
    </row>
    <row r="19" spans="1:15" x14ac:dyDescent="0.2">
      <c r="A19" s="1">
        <v>40464</v>
      </c>
      <c r="B19">
        <v>7</v>
      </c>
      <c r="C19" t="s">
        <v>86</v>
      </c>
      <c r="E19">
        <v>104</v>
      </c>
      <c r="F19">
        <v>0</v>
      </c>
      <c r="H19">
        <v>18</v>
      </c>
      <c r="I19">
        <f>COUNTIF(B:B,"=18")</f>
        <v>0</v>
      </c>
    </row>
    <row r="20" spans="1:15" ht="13.5" thickBot="1" x14ac:dyDescent="0.25">
      <c r="A20" s="1">
        <v>40464</v>
      </c>
      <c r="B20">
        <v>7</v>
      </c>
      <c r="C20" t="s">
        <v>86</v>
      </c>
      <c r="E20">
        <v>106</v>
      </c>
      <c r="F20">
        <v>0</v>
      </c>
      <c r="H20">
        <v>19</v>
      </c>
      <c r="I20">
        <f>COUNTIF(B:B,"=19")</f>
        <v>5</v>
      </c>
    </row>
    <row r="21" spans="1:15" x14ac:dyDescent="0.2">
      <c r="A21" s="1">
        <v>40464</v>
      </c>
      <c r="B21">
        <v>7</v>
      </c>
      <c r="C21" t="s">
        <v>86</v>
      </c>
      <c r="E21">
        <v>129</v>
      </c>
      <c r="F21">
        <v>0</v>
      </c>
      <c r="H21">
        <v>20</v>
      </c>
      <c r="I21">
        <f>COUNTIF(B:B,"=20")</f>
        <v>2</v>
      </c>
      <c r="J21">
        <v>75</v>
      </c>
      <c r="K21" s="11" t="s">
        <v>50</v>
      </c>
      <c r="L21" s="11" t="s">
        <v>52</v>
      </c>
      <c r="M21" s="6"/>
      <c r="O21" t="s">
        <v>32</v>
      </c>
    </row>
    <row r="22" spans="1:15" x14ac:dyDescent="0.2">
      <c r="A22" s="1">
        <v>40464</v>
      </c>
      <c r="B22">
        <v>7</v>
      </c>
      <c r="C22" t="s">
        <v>86</v>
      </c>
      <c r="E22">
        <v>145</v>
      </c>
      <c r="F22">
        <v>0</v>
      </c>
      <c r="H22">
        <v>21</v>
      </c>
      <c r="I22">
        <f>COUNTIF(B:B,"=21")</f>
        <v>2</v>
      </c>
      <c r="J22">
        <v>80</v>
      </c>
      <c r="K22" s="12">
        <v>75</v>
      </c>
      <c r="L22" s="8">
        <v>0</v>
      </c>
      <c r="M22" s="6">
        <f>(L22/384)*100</f>
        <v>0</v>
      </c>
    </row>
    <row r="23" spans="1:15" x14ac:dyDescent="0.2">
      <c r="A23" s="1">
        <v>40464</v>
      </c>
      <c r="B23">
        <v>7</v>
      </c>
      <c r="C23" t="s">
        <v>86</v>
      </c>
      <c r="E23">
        <v>142</v>
      </c>
      <c r="F23">
        <v>0</v>
      </c>
      <c r="H23">
        <v>22</v>
      </c>
      <c r="I23">
        <f>COUNTIF(B:B,"=22")</f>
        <v>3</v>
      </c>
      <c r="J23">
        <v>85</v>
      </c>
      <c r="K23" s="12">
        <v>80</v>
      </c>
      <c r="L23" s="8">
        <v>0</v>
      </c>
      <c r="M23" s="6">
        <f t="shared" ref="M23:M47" si="0">(L23/384)*100</f>
        <v>0</v>
      </c>
    </row>
    <row r="24" spans="1:15" x14ac:dyDescent="0.2">
      <c r="A24" s="1">
        <v>40464</v>
      </c>
      <c r="B24">
        <v>7</v>
      </c>
      <c r="C24" t="s">
        <v>86</v>
      </c>
      <c r="E24">
        <v>144</v>
      </c>
      <c r="F24">
        <v>0</v>
      </c>
      <c r="H24">
        <v>23</v>
      </c>
      <c r="I24">
        <f>COUNTIF(B:B,"=23")</f>
        <v>7</v>
      </c>
      <c r="J24">
        <v>90</v>
      </c>
      <c r="K24" s="12">
        <v>85</v>
      </c>
      <c r="L24" s="8">
        <v>1</v>
      </c>
      <c r="M24" s="6">
        <f t="shared" si="0"/>
        <v>0.26041666666666663</v>
      </c>
    </row>
    <row r="25" spans="1:15" x14ac:dyDescent="0.2">
      <c r="A25" s="1">
        <v>40464</v>
      </c>
      <c r="B25">
        <v>9</v>
      </c>
      <c r="C25" t="s">
        <v>86</v>
      </c>
      <c r="E25">
        <v>141</v>
      </c>
      <c r="F25">
        <v>20</v>
      </c>
      <c r="H25">
        <v>24</v>
      </c>
      <c r="I25">
        <f>COUNTIF(B:B,"=24")</f>
        <v>3</v>
      </c>
      <c r="J25">
        <v>95</v>
      </c>
      <c r="K25" s="12">
        <v>90</v>
      </c>
      <c r="L25" s="8">
        <v>0</v>
      </c>
      <c r="M25" s="6">
        <f t="shared" si="0"/>
        <v>0</v>
      </c>
    </row>
    <row r="26" spans="1:15" x14ac:dyDescent="0.2">
      <c r="A26" s="1">
        <v>40464</v>
      </c>
      <c r="B26">
        <v>9</v>
      </c>
      <c r="C26" t="s">
        <v>86</v>
      </c>
      <c r="E26">
        <v>136</v>
      </c>
      <c r="F26">
        <v>22</v>
      </c>
      <c r="H26">
        <v>25</v>
      </c>
      <c r="I26">
        <f>COUNTIF(B:B,"=25")</f>
        <v>12</v>
      </c>
      <c r="J26">
        <v>100</v>
      </c>
      <c r="K26" s="12">
        <v>95</v>
      </c>
      <c r="L26" s="8">
        <v>8</v>
      </c>
      <c r="M26" s="6">
        <f t="shared" si="0"/>
        <v>2.083333333333333</v>
      </c>
    </row>
    <row r="27" spans="1:15" x14ac:dyDescent="0.2">
      <c r="A27" s="1">
        <v>40464</v>
      </c>
      <c r="B27">
        <v>10</v>
      </c>
      <c r="C27" t="s">
        <v>86</v>
      </c>
      <c r="E27">
        <v>110</v>
      </c>
      <c r="F27">
        <v>0</v>
      </c>
      <c r="H27">
        <v>26</v>
      </c>
      <c r="I27">
        <f>COUNTIF(B:B,"=26")</f>
        <v>1</v>
      </c>
      <c r="J27">
        <v>105</v>
      </c>
      <c r="K27" s="12">
        <v>100</v>
      </c>
      <c r="L27" s="8">
        <v>27</v>
      </c>
      <c r="M27" s="6">
        <f t="shared" si="0"/>
        <v>7.03125</v>
      </c>
    </row>
    <row r="28" spans="1:15" x14ac:dyDescent="0.2">
      <c r="A28" s="1">
        <v>40464</v>
      </c>
      <c r="B28">
        <v>10</v>
      </c>
      <c r="C28" t="s">
        <v>86</v>
      </c>
      <c r="E28">
        <v>105</v>
      </c>
      <c r="F28">
        <v>0</v>
      </c>
      <c r="H28">
        <v>27</v>
      </c>
      <c r="I28">
        <f>COUNTIF(B:B,"=27")</f>
        <v>0</v>
      </c>
      <c r="J28">
        <v>110</v>
      </c>
      <c r="K28" s="12">
        <v>105</v>
      </c>
      <c r="L28" s="8">
        <v>50</v>
      </c>
      <c r="M28" s="6">
        <f t="shared" si="0"/>
        <v>13.020833333333334</v>
      </c>
    </row>
    <row r="29" spans="1:15" x14ac:dyDescent="0.2">
      <c r="A29" s="1">
        <v>40464</v>
      </c>
      <c r="B29">
        <v>10</v>
      </c>
      <c r="C29" t="s">
        <v>86</v>
      </c>
      <c r="E29">
        <v>112</v>
      </c>
      <c r="F29">
        <v>0</v>
      </c>
      <c r="H29">
        <v>28</v>
      </c>
      <c r="I29">
        <f>COUNTIF(B:B,"=28")</f>
        <v>0</v>
      </c>
      <c r="J29">
        <v>115</v>
      </c>
      <c r="K29" s="12">
        <v>110</v>
      </c>
      <c r="L29" s="8">
        <v>44</v>
      </c>
      <c r="M29" s="6">
        <f t="shared" si="0"/>
        <v>11.458333333333332</v>
      </c>
    </row>
    <row r="30" spans="1:15" x14ac:dyDescent="0.2">
      <c r="A30" s="1">
        <v>40464</v>
      </c>
      <c r="B30">
        <v>10</v>
      </c>
      <c r="C30" t="s">
        <v>86</v>
      </c>
      <c r="E30">
        <v>102</v>
      </c>
      <c r="F30">
        <v>0</v>
      </c>
      <c r="H30">
        <v>29</v>
      </c>
      <c r="I30">
        <f>COUNTIF(B:B,"=29")</f>
        <v>0</v>
      </c>
      <c r="J30">
        <v>120</v>
      </c>
      <c r="K30" s="12">
        <v>115</v>
      </c>
      <c r="L30" s="8">
        <v>29</v>
      </c>
      <c r="M30" s="6">
        <f t="shared" si="0"/>
        <v>7.552083333333333</v>
      </c>
    </row>
    <row r="31" spans="1:15" x14ac:dyDescent="0.2">
      <c r="A31" s="1">
        <v>40464</v>
      </c>
      <c r="B31">
        <v>10</v>
      </c>
      <c r="C31" t="s">
        <v>86</v>
      </c>
      <c r="E31">
        <v>133</v>
      </c>
      <c r="F31">
        <v>0</v>
      </c>
      <c r="H31">
        <v>30</v>
      </c>
      <c r="I31">
        <f>COUNTIF(B:B,"=30")</f>
        <v>0</v>
      </c>
      <c r="J31">
        <v>125</v>
      </c>
      <c r="K31" s="12">
        <v>120</v>
      </c>
      <c r="L31" s="8">
        <v>11</v>
      </c>
      <c r="M31" s="6">
        <f t="shared" si="0"/>
        <v>2.864583333333333</v>
      </c>
    </row>
    <row r="32" spans="1:15" x14ac:dyDescent="0.2">
      <c r="A32" s="1">
        <v>40464</v>
      </c>
      <c r="B32">
        <v>10</v>
      </c>
      <c r="C32" t="s">
        <v>86</v>
      </c>
      <c r="E32">
        <v>134</v>
      </c>
      <c r="F32">
        <v>0</v>
      </c>
      <c r="H32">
        <v>31</v>
      </c>
      <c r="I32">
        <f>COUNTIF(B:B,"=31")</f>
        <v>0</v>
      </c>
      <c r="J32">
        <v>130</v>
      </c>
      <c r="K32" s="12">
        <v>125</v>
      </c>
      <c r="L32" s="8">
        <v>28</v>
      </c>
      <c r="M32" s="6">
        <f t="shared" si="0"/>
        <v>7.291666666666667</v>
      </c>
    </row>
    <row r="33" spans="1:13" x14ac:dyDescent="0.2">
      <c r="A33" s="1">
        <v>40464</v>
      </c>
      <c r="B33">
        <v>10</v>
      </c>
      <c r="C33" t="s">
        <v>86</v>
      </c>
      <c r="E33">
        <v>139</v>
      </c>
      <c r="F33">
        <v>0</v>
      </c>
      <c r="H33">
        <v>32</v>
      </c>
      <c r="I33">
        <f>COUNTIF(B:B,"=32")</f>
        <v>0</v>
      </c>
      <c r="J33">
        <v>135</v>
      </c>
      <c r="K33" s="12">
        <v>130</v>
      </c>
      <c r="L33" s="8">
        <v>44</v>
      </c>
      <c r="M33" s="6">
        <f t="shared" si="0"/>
        <v>11.458333333333332</v>
      </c>
    </row>
    <row r="34" spans="1:13" x14ac:dyDescent="0.2">
      <c r="A34" s="1">
        <v>40464</v>
      </c>
      <c r="B34">
        <v>10</v>
      </c>
      <c r="C34" t="s">
        <v>86</v>
      </c>
      <c r="E34">
        <v>143</v>
      </c>
      <c r="F34">
        <v>0</v>
      </c>
      <c r="H34">
        <v>33</v>
      </c>
      <c r="I34">
        <f>COUNTIF(B:B,"=33")</f>
        <v>14</v>
      </c>
      <c r="J34">
        <v>140</v>
      </c>
      <c r="K34" s="12">
        <v>135</v>
      </c>
      <c r="L34" s="8">
        <v>50</v>
      </c>
      <c r="M34" s="6">
        <f t="shared" si="0"/>
        <v>13.020833333333334</v>
      </c>
    </row>
    <row r="35" spans="1:13" x14ac:dyDescent="0.2">
      <c r="A35" s="1">
        <v>40464</v>
      </c>
      <c r="B35">
        <v>10</v>
      </c>
      <c r="C35" t="s">
        <v>86</v>
      </c>
      <c r="E35">
        <v>132</v>
      </c>
      <c r="F35">
        <v>0</v>
      </c>
      <c r="H35">
        <v>34</v>
      </c>
      <c r="I35">
        <f>COUNTIF(B:B,"=34")</f>
        <v>2</v>
      </c>
      <c r="J35">
        <v>145</v>
      </c>
      <c r="K35" s="12">
        <v>140</v>
      </c>
      <c r="L35" s="8">
        <v>48</v>
      </c>
      <c r="M35" s="6">
        <f t="shared" si="0"/>
        <v>12.5</v>
      </c>
    </row>
    <row r="36" spans="1:13" x14ac:dyDescent="0.2">
      <c r="A36" s="1">
        <v>40471</v>
      </c>
      <c r="B36">
        <v>17</v>
      </c>
      <c r="C36" t="s">
        <v>86</v>
      </c>
      <c r="E36">
        <v>125</v>
      </c>
      <c r="F36">
        <v>12</v>
      </c>
      <c r="H36">
        <v>35</v>
      </c>
      <c r="I36">
        <f>COUNTIF(B:B,"=35")</f>
        <v>9</v>
      </c>
      <c r="J36">
        <v>150</v>
      </c>
      <c r="K36" s="12">
        <v>145</v>
      </c>
      <c r="L36" s="8">
        <v>27</v>
      </c>
      <c r="M36" s="6">
        <f t="shared" si="0"/>
        <v>7.03125</v>
      </c>
    </row>
    <row r="37" spans="1:13" x14ac:dyDescent="0.2">
      <c r="A37" s="1">
        <v>40471</v>
      </c>
      <c r="B37">
        <v>17</v>
      </c>
      <c r="C37" t="s">
        <v>86</v>
      </c>
      <c r="E37">
        <v>100</v>
      </c>
      <c r="F37">
        <v>0</v>
      </c>
      <c r="H37">
        <v>36</v>
      </c>
      <c r="I37">
        <f>COUNTIF(B:B,"=36")</f>
        <v>12</v>
      </c>
      <c r="J37">
        <v>155</v>
      </c>
      <c r="K37" s="12">
        <v>150</v>
      </c>
      <c r="L37" s="8">
        <v>13</v>
      </c>
      <c r="M37" s="6">
        <f t="shared" si="0"/>
        <v>3.3854166666666665</v>
      </c>
    </row>
    <row r="38" spans="1:13" x14ac:dyDescent="0.2">
      <c r="A38" s="1">
        <v>40471</v>
      </c>
      <c r="B38">
        <v>17</v>
      </c>
      <c r="C38" t="s">
        <v>86</v>
      </c>
      <c r="E38">
        <v>110</v>
      </c>
      <c r="F38">
        <v>0</v>
      </c>
      <c r="H38">
        <v>37</v>
      </c>
      <c r="I38">
        <f>COUNTIF(B:B,"=37")</f>
        <v>10</v>
      </c>
      <c r="J38">
        <v>160</v>
      </c>
      <c r="K38" s="12">
        <v>155</v>
      </c>
      <c r="L38" s="8">
        <v>2</v>
      </c>
      <c r="M38" s="6">
        <f t="shared" si="0"/>
        <v>0.52083333333333326</v>
      </c>
    </row>
    <row r="39" spans="1:13" x14ac:dyDescent="0.2">
      <c r="A39" s="1">
        <v>40471</v>
      </c>
      <c r="B39">
        <v>17</v>
      </c>
      <c r="C39" t="s">
        <v>86</v>
      </c>
      <c r="E39">
        <v>115</v>
      </c>
      <c r="F39">
        <v>0</v>
      </c>
      <c r="H39">
        <v>38</v>
      </c>
      <c r="I39">
        <f>COUNTIF(B:B,"=38")</f>
        <v>8</v>
      </c>
      <c r="J39">
        <v>165</v>
      </c>
      <c r="K39" s="12">
        <v>160</v>
      </c>
      <c r="L39" s="8">
        <v>1</v>
      </c>
      <c r="M39" s="6">
        <f t="shared" si="0"/>
        <v>0.26041666666666663</v>
      </c>
    </row>
    <row r="40" spans="1:13" x14ac:dyDescent="0.2">
      <c r="A40" s="1">
        <v>40471</v>
      </c>
      <c r="B40">
        <v>17</v>
      </c>
      <c r="C40" t="s">
        <v>86</v>
      </c>
      <c r="E40">
        <v>99</v>
      </c>
      <c r="F40">
        <v>0</v>
      </c>
      <c r="H40">
        <v>39</v>
      </c>
      <c r="I40">
        <f>COUNTIF(B:B,"=39")</f>
        <v>0</v>
      </c>
      <c r="J40">
        <v>170</v>
      </c>
      <c r="K40" s="12">
        <v>165</v>
      </c>
      <c r="L40" s="8">
        <v>0</v>
      </c>
      <c r="M40" s="6">
        <f t="shared" si="0"/>
        <v>0</v>
      </c>
    </row>
    <row r="41" spans="1:13" x14ac:dyDescent="0.2">
      <c r="A41" s="1">
        <v>40471</v>
      </c>
      <c r="B41">
        <v>19</v>
      </c>
      <c r="C41" t="s">
        <v>86</v>
      </c>
      <c r="E41">
        <v>98</v>
      </c>
      <c r="F41">
        <v>0</v>
      </c>
      <c r="H41">
        <v>40</v>
      </c>
      <c r="I41">
        <f>COUNTIF(B:B,"=40")</f>
        <v>0</v>
      </c>
      <c r="J41">
        <v>175</v>
      </c>
      <c r="K41" s="12">
        <v>170</v>
      </c>
      <c r="L41" s="8">
        <v>0</v>
      </c>
      <c r="M41" s="6">
        <f t="shared" si="0"/>
        <v>0</v>
      </c>
    </row>
    <row r="42" spans="1:13" x14ac:dyDescent="0.2">
      <c r="A42" s="1">
        <v>40471</v>
      </c>
      <c r="B42">
        <v>19</v>
      </c>
      <c r="C42" t="s">
        <v>86</v>
      </c>
      <c r="E42">
        <v>98</v>
      </c>
      <c r="F42">
        <v>0</v>
      </c>
      <c r="H42">
        <v>41</v>
      </c>
      <c r="I42">
        <f>COUNTIF(B:B,"=41")</f>
        <v>0</v>
      </c>
      <c r="J42">
        <v>180</v>
      </c>
      <c r="K42" s="12">
        <v>175</v>
      </c>
      <c r="L42" s="8">
        <v>0</v>
      </c>
      <c r="M42" s="6">
        <f t="shared" si="0"/>
        <v>0</v>
      </c>
    </row>
    <row r="43" spans="1:13" x14ac:dyDescent="0.2">
      <c r="A43" s="1">
        <v>40471</v>
      </c>
      <c r="B43">
        <v>19</v>
      </c>
      <c r="C43" t="s">
        <v>86</v>
      </c>
      <c r="E43">
        <v>102</v>
      </c>
      <c r="F43">
        <v>0</v>
      </c>
      <c r="H43">
        <v>42</v>
      </c>
      <c r="I43">
        <f>COUNTIF(B:B,"=42")</f>
        <v>19</v>
      </c>
      <c r="J43">
        <v>185</v>
      </c>
      <c r="K43" s="12">
        <v>180</v>
      </c>
      <c r="L43" s="8">
        <v>0</v>
      </c>
      <c r="M43" s="6">
        <f t="shared" si="0"/>
        <v>0</v>
      </c>
    </row>
    <row r="44" spans="1:13" x14ac:dyDescent="0.2">
      <c r="A44" s="1">
        <v>40471</v>
      </c>
      <c r="B44">
        <v>19</v>
      </c>
      <c r="C44" t="s">
        <v>86</v>
      </c>
      <c r="E44">
        <v>102</v>
      </c>
      <c r="F44">
        <v>0</v>
      </c>
      <c r="H44">
        <v>43</v>
      </c>
      <c r="I44">
        <f>COUNTIF(B:B,"=43")</f>
        <v>25</v>
      </c>
      <c r="J44">
        <v>190</v>
      </c>
      <c r="K44" s="12">
        <v>185</v>
      </c>
      <c r="L44" s="8">
        <v>0</v>
      </c>
      <c r="M44" s="6">
        <f t="shared" si="0"/>
        <v>0</v>
      </c>
    </row>
    <row r="45" spans="1:13" x14ac:dyDescent="0.2">
      <c r="A45" s="1">
        <v>40471</v>
      </c>
      <c r="B45">
        <v>19</v>
      </c>
      <c r="C45" t="s">
        <v>86</v>
      </c>
      <c r="E45">
        <v>103</v>
      </c>
      <c r="F45">
        <v>0</v>
      </c>
      <c r="H45">
        <v>44</v>
      </c>
      <c r="I45">
        <f>COUNTIF(B:B,"=44")</f>
        <v>10</v>
      </c>
      <c r="J45">
        <v>195</v>
      </c>
      <c r="K45" s="12">
        <v>190</v>
      </c>
      <c r="L45" s="8">
        <v>1</v>
      </c>
      <c r="M45" s="6">
        <f t="shared" si="0"/>
        <v>0.26041666666666663</v>
      </c>
    </row>
    <row r="46" spans="1:13" x14ac:dyDescent="0.2">
      <c r="A46" s="1">
        <v>40471</v>
      </c>
      <c r="B46">
        <v>20</v>
      </c>
      <c r="C46" t="s">
        <v>86</v>
      </c>
      <c r="E46">
        <v>140</v>
      </c>
      <c r="F46">
        <v>0</v>
      </c>
      <c r="H46">
        <v>45</v>
      </c>
      <c r="I46">
        <f>COUNTIF(B:B,"=45")</f>
        <v>7</v>
      </c>
      <c r="J46">
        <v>200</v>
      </c>
      <c r="K46" s="12">
        <v>195</v>
      </c>
      <c r="L46" s="8">
        <v>0</v>
      </c>
      <c r="M46" s="6">
        <f t="shared" si="0"/>
        <v>0</v>
      </c>
    </row>
    <row r="47" spans="1:13" x14ac:dyDescent="0.2">
      <c r="A47" s="1">
        <v>40471</v>
      </c>
      <c r="B47">
        <v>20</v>
      </c>
      <c r="C47" t="s">
        <v>86</v>
      </c>
      <c r="E47">
        <v>138</v>
      </c>
      <c r="F47">
        <v>0</v>
      </c>
      <c r="H47">
        <v>46</v>
      </c>
      <c r="I47">
        <f>COUNTIF(B:B,"=46")</f>
        <v>7</v>
      </c>
      <c r="K47" s="12">
        <v>200</v>
      </c>
      <c r="L47" s="8">
        <v>0</v>
      </c>
      <c r="M47" s="6">
        <f t="shared" si="0"/>
        <v>0</v>
      </c>
    </row>
    <row r="48" spans="1:13" ht="13.5" thickBot="1" x14ac:dyDescent="0.25">
      <c r="A48" s="1">
        <v>40471</v>
      </c>
      <c r="B48">
        <v>21</v>
      </c>
      <c r="C48" t="s">
        <v>86</v>
      </c>
      <c r="E48">
        <v>107</v>
      </c>
      <c r="F48">
        <v>0</v>
      </c>
      <c r="H48">
        <v>47</v>
      </c>
      <c r="I48">
        <f>COUNTIF(B:B,"=47")</f>
        <v>17</v>
      </c>
      <c r="K48" s="9" t="s">
        <v>51</v>
      </c>
      <c r="L48" s="9">
        <v>0</v>
      </c>
      <c r="M48" s="6"/>
    </row>
    <row r="49" spans="1:13" x14ac:dyDescent="0.2">
      <c r="A49" s="1">
        <v>40471</v>
      </c>
      <c r="B49">
        <v>21</v>
      </c>
      <c r="C49" t="s">
        <v>86</v>
      </c>
      <c r="E49">
        <v>85</v>
      </c>
      <c r="F49">
        <v>0</v>
      </c>
      <c r="H49">
        <v>48</v>
      </c>
      <c r="I49">
        <f>COUNTIF(B:B,"=48")</f>
        <v>22</v>
      </c>
      <c r="L49">
        <f>SUM(L22:L48)</f>
        <v>384</v>
      </c>
      <c r="M49" s="6">
        <f>SUM(M22:M48)</f>
        <v>100.00000000000001</v>
      </c>
    </row>
    <row r="50" spans="1:13" x14ac:dyDescent="0.2">
      <c r="A50" s="1">
        <v>40478</v>
      </c>
      <c r="B50">
        <v>22</v>
      </c>
      <c r="C50" t="s">
        <v>86</v>
      </c>
      <c r="E50">
        <v>135</v>
      </c>
      <c r="F50">
        <v>0</v>
      </c>
      <c r="H50">
        <v>49</v>
      </c>
      <c r="I50">
        <f>COUNTIF(B:B,"=49")</f>
        <v>7</v>
      </c>
    </row>
    <row r="51" spans="1:13" x14ac:dyDescent="0.2">
      <c r="A51" s="1">
        <v>40478</v>
      </c>
      <c r="B51">
        <v>22</v>
      </c>
      <c r="C51" t="s">
        <v>86</v>
      </c>
      <c r="E51">
        <v>130</v>
      </c>
      <c r="F51">
        <v>0</v>
      </c>
      <c r="H51">
        <v>50</v>
      </c>
      <c r="I51">
        <f>COUNTIF(B:B,"=50")</f>
        <v>2</v>
      </c>
    </row>
    <row r="52" spans="1:13" x14ac:dyDescent="0.2">
      <c r="A52" s="1">
        <v>40478</v>
      </c>
      <c r="B52">
        <v>22</v>
      </c>
      <c r="C52" t="s">
        <v>86</v>
      </c>
      <c r="E52">
        <v>132</v>
      </c>
      <c r="F52">
        <v>0</v>
      </c>
      <c r="H52">
        <v>51</v>
      </c>
      <c r="I52">
        <f>COUNTIF(B:B,"=51")</f>
        <v>21</v>
      </c>
    </row>
    <row r="53" spans="1:13" x14ac:dyDescent="0.2">
      <c r="A53" s="1">
        <v>40478</v>
      </c>
      <c r="B53">
        <v>23</v>
      </c>
      <c r="C53" t="s">
        <v>86</v>
      </c>
      <c r="E53">
        <v>98</v>
      </c>
      <c r="F53">
        <v>0</v>
      </c>
      <c r="H53">
        <v>52</v>
      </c>
      <c r="I53">
        <f>COUNTIF(B:B,"=52")</f>
        <v>9</v>
      </c>
    </row>
    <row r="54" spans="1:13" x14ac:dyDescent="0.2">
      <c r="A54" s="1">
        <v>40478</v>
      </c>
      <c r="B54">
        <v>23</v>
      </c>
      <c r="C54" t="s">
        <v>86</v>
      </c>
      <c r="E54">
        <v>130</v>
      </c>
      <c r="F54">
        <v>0</v>
      </c>
      <c r="H54">
        <v>53</v>
      </c>
      <c r="I54">
        <f>COUNTIF(B:B,"=53")</f>
        <v>8</v>
      </c>
    </row>
    <row r="55" spans="1:13" x14ac:dyDescent="0.2">
      <c r="A55" s="1">
        <v>40478</v>
      </c>
      <c r="B55">
        <v>23</v>
      </c>
      <c r="C55" t="s">
        <v>86</v>
      </c>
      <c r="E55">
        <v>148</v>
      </c>
      <c r="F55">
        <v>0</v>
      </c>
      <c r="H55">
        <v>54</v>
      </c>
      <c r="I55">
        <f>COUNTIF(B:B,"=54")</f>
        <v>3</v>
      </c>
    </row>
    <row r="56" spans="1:13" x14ac:dyDescent="0.2">
      <c r="A56" s="1">
        <v>40478</v>
      </c>
      <c r="B56">
        <v>23</v>
      </c>
      <c r="C56" t="s">
        <v>86</v>
      </c>
      <c r="E56">
        <v>125</v>
      </c>
      <c r="F56">
        <v>0</v>
      </c>
      <c r="H56">
        <v>55</v>
      </c>
      <c r="I56">
        <f>COUNTIF(B:B,"=55")</f>
        <v>12</v>
      </c>
    </row>
    <row r="57" spans="1:13" x14ac:dyDescent="0.2">
      <c r="A57" s="1">
        <v>40478</v>
      </c>
      <c r="B57">
        <v>23</v>
      </c>
      <c r="C57" t="s">
        <v>86</v>
      </c>
      <c r="E57">
        <v>139</v>
      </c>
      <c r="F57">
        <v>0</v>
      </c>
      <c r="H57">
        <v>56</v>
      </c>
      <c r="I57">
        <f>COUNTIF(B:B,"=56")</f>
        <v>1</v>
      </c>
    </row>
    <row r="58" spans="1:13" x14ac:dyDescent="0.2">
      <c r="A58" s="1">
        <v>40478</v>
      </c>
      <c r="B58">
        <v>23</v>
      </c>
      <c r="C58" t="s">
        <v>86</v>
      </c>
      <c r="E58">
        <v>126</v>
      </c>
      <c r="F58">
        <v>0</v>
      </c>
      <c r="H58">
        <v>57</v>
      </c>
      <c r="I58">
        <f>COUNTIF(B:B,"=57")</f>
        <v>6</v>
      </c>
    </row>
    <row r="59" spans="1:13" x14ac:dyDescent="0.2">
      <c r="A59" s="1">
        <v>40478</v>
      </c>
      <c r="B59">
        <v>23</v>
      </c>
      <c r="C59" t="s">
        <v>86</v>
      </c>
      <c r="E59">
        <v>135</v>
      </c>
      <c r="F59">
        <v>0</v>
      </c>
      <c r="H59">
        <v>58</v>
      </c>
      <c r="I59">
        <f>COUNTIF(B:B,"=58")</f>
        <v>13</v>
      </c>
    </row>
    <row r="60" spans="1:13" x14ac:dyDescent="0.2">
      <c r="A60" s="1">
        <v>40478</v>
      </c>
      <c r="B60">
        <v>24</v>
      </c>
      <c r="C60" t="s">
        <v>86</v>
      </c>
      <c r="E60">
        <v>139</v>
      </c>
      <c r="F60">
        <v>0</v>
      </c>
      <c r="H60">
        <v>59</v>
      </c>
      <c r="I60">
        <f>COUNTIF(B:B,"=59")</f>
        <v>7</v>
      </c>
    </row>
    <row r="61" spans="1:13" x14ac:dyDescent="0.2">
      <c r="A61" s="1">
        <v>40478</v>
      </c>
      <c r="B61">
        <v>24</v>
      </c>
      <c r="C61" t="s">
        <v>86</v>
      </c>
      <c r="E61">
        <v>123</v>
      </c>
      <c r="F61">
        <v>0</v>
      </c>
      <c r="H61">
        <v>60</v>
      </c>
      <c r="I61">
        <f>COUNTIF(B:B,"=60")</f>
        <v>8</v>
      </c>
    </row>
    <row r="62" spans="1:13" x14ac:dyDescent="0.2">
      <c r="A62" s="1">
        <v>40478</v>
      </c>
      <c r="B62">
        <v>24</v>
      </c>
      <c r="C62" t="s">
        <v>86</v>
      </c>
      <c r="E62">
        <v>110</v>
      </c>
      <c r="F62">
        <v>0</v>
      </c>
      <c r="H62">
        <v>61</v>
      </c>
      <c r="I62">
        <f>COUNTIF(B:B,"=61")</f>
        <v>3</v>
      </c>
    </row>
    <row r="63" spans="1:13" x14ac:dyDescent="0.2">
      <c r="A63" s="1">
        <v>40478</v>
      </c>
      <c r="B63">
        <v>25</v>
      </c>
      <c r="C63" t="s">
        <v>86</v>
      </c>
      <c r="E63">
        <v>101</v>
      </c>
      <c r="F63">
        <v>0</v>
      </c>
      <c r="H63">
        <v>62</v>
      </c>
      <c r="I63">
        <f>COUNTIF(B:B,"=62")</f>
        <v>1</v>
      </c>
    </row>
    <row r="64" spans="1:13" x14ac:dyDescent="0.2">
      <c r="A64" s="1">
        <v>40478</v>
      </c>
      <c r="B64">
        <v>25</v>
      </c>
      <c r="C64" t="s">
        <v>86</v>
      </c>
      <c r="E64">
        <v>98</v>
      </c>
      <c r="F64">
        <v>0</v>
      </c>
      <c r="H64">
        <v>63</v>
      </c>
      <c r="I64">
        <f>COUNTIF(B:B,"=63")</f>
        <v>1</v>
      </c>
    </row>
    <row r="65" spans="1:9" x14ac:dyDescent="0.2">
      <c r="A65" s="1">
        <v>40478</v>
      </c>
      <c r="B65">
        <v>25</v>
      </c>
      <c r="C65" t="s">
        <v>86</v>
      </c>
      <c r="E65">
        <v>102</v>
      </c>
      <c r="F65">
        <v>0</v>
      </c>
      <c r="H65">
        <v>64</v>
      </c>
      <c r="I65">
        <f>COUNTIF(B:B,"=64")</f>
        <v>0</v>
      </c>
    </row>
    <row r="66" spans="1:9" x14ac:dyDescent="0.2">
      <c r="A66" s="1">
        <v>40478</v>
      </c>
      <c r="B66">
        <v>25</v>
      </c>
      <c r="C66" t="s">
        <v>86</v>
      </c>
      <c r="E66">
        <v>100</v>
      </c>
      <c r="F66">
        <v>0</v>
      </c>
      <c r="H66">
        <v>65</v>
      </c>
      <c r="I66">
        <f>COUNTIF(B:B,"=65")</f>
        <v>9</v>
      </c>
    </row>
    <row r="67" spans="1:9" x14ac:dyDescent="0.2">
      <c r="A67" s="1">
        <v>40478</v>
      </c>
      <c r="B67">
        <v>25</v>
      </c>
      <c r="C67" t="s">
        <v>86</v>
      </c>
      <c r="E67">
        <v>110</v>
      </c>
      <c r="F67">
        <v>0</v>
      </c>
      <c r="H67">
        <v>66</v>
      </c>
      <c r="I67">
        <f>COUNTIF(B:B,"=66")</f>
        <v>8</v>
      </c>
    </row>
    <row r="68" spans="1:9" x14ac:dyDescent="0.2">
      <c r="A68" s="1">
        <v>40478</v>
      </c>
      <c r="B68">
        <v>25</v>
      </c>
      <c r="C68" t="s">
        <v>86</v>
      </c>
      <c r="E68">
        <v>98</v>
      </c>
      <c r="F68">
        <v>0</v>
      </c>
      <c r="H68">
        <v>67</v>
      </c>
      <c r="I68">
        <f>COUNTIF(B:B,"=67")</f>
        <v>12</v>
      </c>
    </row>
    <row r="69" spans="1:9" x14ac:dyDescent="0.2">
      <c r="A69" s="1">
        <v>40478</v>
      </c>
      <c r="B69">
        <v>25</v>
      </c>
      <c r="C69" t="s">
        <v>86</v>
      </c>
      <c r="E69">
        <v>95</v>
      </c>
      <c r="F69">
        <v>0</v>
      </c>
      <c r="H69">
        <v>68</v>
      </c>
      <c r="I69">
        <f>COUNTIF(B:B,"=68")</f>
        <v>1</v>
      </c>
    </row>
    <row r="70" spans="1:9" x14ac:dyDescent="0.2">
      <c r="A70" s="1">
        <v>40478</v>
      </c>
      <c r="B70">
        <v>25</v>
      </c>
      <c r="C70" t="s">
        <v>86</v>
      </c>
      <c r="E70">
        <v>138</v>
      </c>
      <c r="F70">
        <v>0</v>
      </c>
      <c r="H70">
        <v>69</v>
      </c>
      <c r="I70">
        <f>COUNTIF(B:B,"=69")</f>
        <v>3</v>
      </c>
    </row>
    <row r="71" spans="1:9" x14ac:dyDescent="0.2">
      <c r="A71" s="1">
        <v>40478</v>
      </c>
      <c r="B71">
        <v>25</v>
      </c>
      <c r="C71" t="s">
        <v>86</v>
      </c>
      <c r="E71">
        <v>156</v>
      </c>
      <c r="F71">
        <v>0</v>
      </c>
      <c r="H71">
        <v>70</v>
      </c>
      <c r="I71">
        <f>COUNTIF(B:B,"=70")</f>
        <v>12</v>
      </c>
    </row>
    <row r="72" spans="1:9" x14ac:dyDescent="0.2">
      <c r="A72" s="1">
        <v>40478</v>
      </c>
      <c r="B72">
        <v>25</v>
      </c>
      <c r="C72" t="s">
        <v>86</v>
      </c>
      <c r="E72">
        <v>137</v>
      </c>
      <c r="F72">
        <v>0</v>
      </c>
      <c r="H72">
        <v>71</v>
      </c>
      <c r="I72">
        <f>COUNTIF(B:B,"=71")</f>
        <v>1</v>
      </c>
    </row>
    <row r="73" spans="1:9" x14ac:dyDescent="0.2">
      <c r="A73" s="1">
        <v>40478</v>
      </c>
      <c r="B73">
        <v>25</v>
      </c>
      <c r="C73" t="s">
        <v>86</v>
      </c>
      <c r="E73">
        <v>129</v>
      </c>
      <c r="F73">
        <v>0</v>
      </c>
      <c r="H73">
        <v>72</v>
      </c>
      <c r="I73">
        <f>COUNTIF(B:B,"=72")</f>
        <v>0</v>
      </c>
    </row>
    <row r="74" spans="1:9" x14ac:dyDescent="0.2">
      <c r="A74" s="1">
        <v>40478</v>
      </c>
      <c r="B74">
        <v>25</v>
      </c>
      <c r="C74" t="s">
        <v>86</v>
      </c>
      <c r="E74">
        <v>125</v>
      </c>
      <c r="F74">
        <v>0</v>
      </c>
      <c r="H74">
        <v>73</v>
      </c>
      <c r="I74">
        <f>COUNTIF(B:B,"=73")</f>
        <v>0</v>
      </c>
    </row>
    <row r="75" spans="1:9" x14ac:dyDescent="0.2">
      <c r="A75" s="1">
        <v>40478</v>
      </c>
      <c r="B75">
        <v>26</v>
      </c>
      <c r="C75" t="s">
        <v>86</v>
      </c>
      <c r="E75">
        <v>141</v>
      </c>
      <c r="F75">
        <v>0</v>
      </c>
      <c r="H75">
        <v>74</v>
      </c>
      <c r="I75">
        <f>COUNTIF(B:B,"=74")</f>
        <v>0</v>
      </c>
    </row>
    <row r="76" spans="1:9" x14ac:dyDescent="0.2">
      <c r="A76" s="1">
        <v>40483</v>
      </c>
      <c r="B76">
        <v>42</v>
      </c>
      <c r="C76" t="s">
        <v>86</v>
      </c>
      <c r="E76">
        <v>110</v>
      </c>
      <c r="F76">
        <v>0</v>
      </c>
      <c r="H76">
        <v>75</v>
      </c>
      <c r="I76">
        <f>COUNTIF(B:B,"=75")</f>
        <v>0</v>
      </c>
    </row>
    <row r="77" spans="1:9" x14ac:dyDescent="0.2">
      <c r="A77" s="1">
        <v>40483</v>
      </c>
      <c r="B77">
        <v>42</v>
      </c>
      <c r="C77" t="s">
        <v>86</v>
      </c>
      <c r="E77">
        <v>97</v>
      </c>
      <c r="F77">
        <v>0</v>
      </c>
      <c r="H77">
        <v>76</v>
      </c>
      <c r="I77">
        <f>COUNTIF(B:B,"=76")</f>
        <v>0</v>
      </c>
    </row>
    <row r="78" spans="1:9" x14ac:dyDescent="0.2">
      <c r="A78" s="1">
        <v>40483</v>
      </c>
      <c r="B78">
        <v>42</v>
      </c>
      <c r="C78" t="s">
        <v>86</v>
      </c>
      <c r="E78">
        <v>106</v>
      </c>
      <c r="F78">
        <v>0</v>
      </c>
      <c r="H78">
        <v>77</v>
      </c>
      <c r="I78">
        <f>COUNTIF(B:B,"=77")</f>
        <v>0</v>
      </c>
    </row>
    <row r="79" spans="1:9" x14ac:dyDescent="0.2">
      <c r="A79" s="1">
        <v>40483</v>
      </c>
      <c r="B79">
        <v>42</v>
      </c>
      <c r="C79" t="s">
        <v>86</v>
      </c>
      <c r="E79">
        <v>111</v>
      </c>
      <c r="F79">
        <v>0</v>
      </c>
      <c r="H79">
        <v>78</v>
      </c>
      <c r="I79">
        <f>COUNTIF(B:B,"=78")</f>
        <v>0</v>
      </c>
    </row>
    <row r="80" spans="1:9" x14ac:dyDescent="0.2">
      <c r="A80" s="1">
        <v>40483</v>
      </c>
      <c r="B80">
        <v>42</v>
      </c>
      <c r="C80" t="s">
        <v>86</v>
      </c>
      <c r="E80">
        <v>99</v>
      </c>
      <c r="F80">
        <v>0</v>
      </c>
      <c r="H80">
        <v>79</v>
      </c>
      <c r="I80">
        <f>COUNTIF(B:B,"=79")</f>
        <v>0</v>
      </c>
    </row>
    <row r="81" spans="1:9" x14ac:dyDescent="0.2">
      <c r="A81" s="1">
        <v>40483</v>
      </c>
      <c r="B81">
        <v>42</v>
      </c>
      <c r="C81" t="s">
        <v>86</v>
      </c>
      <c r="E81">
        <v>102</v>
      </c>
      <c r="F81">
        <v>0</v>
      </c>
      <c r="H81">
        <v>80</v>
      </c>
      <c r="I81">
        <f>COUNTIF(B:B,"=80")</f>
        <v>0</v>
      </c>
    </row>
    <row r="82" spans="1:9" x14ac:dyDescent="0.2">
      <c r="A82" s="1">
        <v>40483</v>
      </c>
      <c r="B82">
        <v>42</v>
      </c>
      <c r="C82" t="s">
        <v>86</v>
      </c>
      <c r="E82">
        <v>141</v>
      </c>
      <c r="F82">
        <v>0</v>
      </c>
      <c r="H82">
        <v>81</v>
      </c>
      <c r="I82">
        <f>COUNTIF(B:B,"=81")</f>
        <v>0</v>
      </c>
    </row>
    <row r="83" spans="1:9" x14ac:dyDescent="0.2">
      <c r="A83" s="1">
        <v>40483</v>
      </c>
      <c r="B83">
        <v>42</v>
      </c>
      <c r="C83" t="s">
        <v>86</v>
      </c>
      <c r="E83">
        <v>135</v>
      </c>
      <c r="F83">
        <v>0</v>
      </c>
      <c r="H83">
        <v>82</v>
      </c>
      <c r="I83">
        <f>COUNTIF(B:B,"=82")</f>
        <v>0</v>
      </c>
    </row>
    <row r="84" spans="1:9" x14ac:dyDescent="0.2">
      <c r="A84" s="1">
        <v>40483</v>
      </c>
      <c r="B84">
        <v>42</v>
      </c>
      <c r="C84" t="s">
        <v>86</v>
      </c>
      <c r="E84">
        <v>144</v>
      </c>
      <c r="F84">
        <v>0</v>
      </c>
      <c r="H84">
        <v>83</v>
      </c>
      <c r="I84">
        <f>COUNTIF(B:B,"=83")</f>
        <v>0</v>
      </c>
    </row>
    <row r="85" spans="1:9" x14ac:dyDescent="0.2">
      <c r="A85" s="1">
        <v>40483</v>
      </c>
      <c r="B85">
        <v>42</v>
      </c>
      <c r="C85" t="s">
        <v>86</v>
      </c>
      <c r="E85">
        <v>137</v>
      </c>
      <c r="F85">
        <v>0</v>
      </c>
      <c r="H85">
        <v>84</v>
      </c>
      <c r="I85">
        <f>COUNTIF(B:B,"=84")</f>
        <v>0</v>
      </c>
    </row>
    <row r="86" spans="1:9" x14ac:dyDescent="0.2">
      <c r="A86" s="1">
        <v>40483</v>
      </c>
      <c r="B86">
        <v>42</v>
      </c>
      <c r="C86" t="s">
        <v>86</v>
      </c>
      <c r="E86">
        <v>130</v>
      </c>
      <c r="F86">
        <v>0</v>
      </c>
      <c r="H86">
        <v>85</v>
      </c>
      <c r="I86">
        <f>COUNTIF(B:B,"=85")</f>
        <v>0</v>
      </c>
    </row>
    <row r="87" spans="1:9" x14ac:dyDescent="0.2">
      <c r="A87" s="1">
        <v>40483</v>
      </c>
      <c r="B87">
        <v>42</v>
      </c>
      <c r="C87" t="s">
        <v>86</v>
      </c>
      <c r="E87">
        <v>128</v>
      </c>
      <c r="F87">
        <v>0</v>
      </c>
      <c r="H87">
        <v>86</v>
      </c>
      <c r="I87">
        <f>COUNTIF(B:B,"=86")</f>
        <v>0</v>
      </c>
    </row>
    <row r="88" spans="1:9" x14ac:dyDescent="0.2">
      <c r="A88" s="1">
        <v>40483</v>
      </c>
      <c r="B88">
        <v>42</v>
      </c>
      <c r="C88" t="s">
        <v>86</v>
      </c>
      <c r="E88">
        <v>134</v>
      </c>
      <c r="F88">
        <v>0</v>
      </c>
      <c r="H88">
        <v>87</v>
      </c>
      <c r="I88">
        <f>COUNTIF(B:B,"=87")</f>
        <v>0</v>
      </c>
    </row>
    <row r="89" spans="1:9" x14ac:dyDescent="0.2">
      <c r="A89" s="1">
        <v>40483</v>
      </c>
      <c r="B89">
        <v>42</v>
      </c>
      <c r="C89" t="s">
        <v>86</v>
      </c>
      <c r="E89">
        <v>138</v>
      </c>
      <c r="F89">
        <v>0</v>
      </c>
      <c r="H89">
        <v>88</v>
      </c>
      <c r="I89">
        <f>COUNTIF(B:B,"=88")</f>
        <v>0</v>
      </c>
    </row>
    <row r="90" spans="1:9" x14ac:dyDescent="0.2">
      <c r="A90" s="1">
        <v>40483</v>
      </c>
      <c r="B90">
        <v>42</v>
      </c>
      <c r="C90" t="s">
        <v>86</v>
      </c>
      <c r="E90">
        <v>127</v>
      </c>
      <c r="F90">
        <v>0</v>
      </c>
      <c r="H90">
        <v>89</v>
      </c>
      <c r="I90">
        <f>COUNTIF(B:B,"=89")</f>
        <v>0</v>
      </c>
    </row>
    <row r="91" spans="1:9" x14ac:dyDescent="0.2">
      <c r="A91" s="1">
        <v>40483</v>
      </c>
      <c r="B91">
        <v>42</v>
      </c>
      <c r="C91" t="s">
        <v>86</v>
      </c>
      <c r="E91">
        <v>146</v>
      </c>
      <c r="F91">
        <v>0</v>
      </c>
      <c r="H91">
        <v>90</v>
      </c>
      <c r="I91">
        <f>COUNTIF(B:B,"=90")</f>
        <v>0</v>
      </c>
    </row>
    <row r="92" spans="1:9" x14ac:dyDescent="0.2">
      <c r="A92" s="1">
        <v>40483</v>
      </c>
      <c r="B92">
        <v>42</v>
      </c>
      <c r="C92" t="s">
        <v>86</v>
      </c>
      <c r="E92">
        <v>120</v>
      </c>
      <c r="F92">
        <v>0</v>
      </c>
      <c r="H92">
        <v>91</v>
      </c>
      <c r="I92">
        <f>COUNTIF(B:B,"=91")</f>
        <v>0</v>
      </c>
    </row>
    <row r="93" spans="1:9" x14ac:dyDescent="0.2">
      <c r="A93" s="1">
        <v>40483</v>
      </c>
      <c r="B93">
        <v>42</v>
      </c>
      <c r="C93" t="s">
        <v>86</v>
      </c>
      <c r="E93">
        <v>130</v>
      </c>
      <c r="F93">
        <v>0</v>
      </c>
      <c r="H93">
        <v>92</v>
      </c>
      <c r="I93">
        <f>COUNTIF(B:B,"=92")</f>
        <v>0</v>
      </c>
    </row>
    <row r="94" spans="1:9" x14ac:dyDescent="0.2">
      <c r="A94" s="1">
        <v>40483</v>
      </c>
      <c r="B94">
        <v>42</v>
      </c>
      <c r="C94" t="s">
        <v>86</v>
      </c>
      <c r="E94">
        <v>137</v>
      </c>
      <c r="F94">
        <v>0</v>
      </c>
      <c r="H94">
        <v>93</v>
      </c>
      <c r="I94">
        <f>COUNTIF(B:B,"=93")</f>
        <v>0</v>
      </c>
    </row>
    <row r="95" spans="1:9" x14ac:dyDescent="0.2">
      <c r="A95" s="1">
        <v>40483</v>
      </c>
      <c r="B95">
        <v>43</v>
      </c>
      <c r="C95" t="s">
        <v>86</v>
      </c>
      <c r="E95">
        <v>140</v>
      </c>
      <c r="F95">
        <v>0</v>
      </c>
      <c r="H95">
        <v>94</v>
      </c>
      <c r="I95">
        <f>COUNTIF(B:B,"=94")</f>
        <v>0</v>
      </c>
    </row>
    <row r="96" spans="1:9" x14ac:dyDescent="0.2">
      <c r="A96" s="1">
        <v>40483</v>
      </c>
      <c r="B96">
        <v>43</v>
      </c>
      <c r="C96" t="s">
        <v>86</v>
      </c>
      <c r="E96">
        <v>131</v>
      </c>
      <c r="F96">
        <v>0</v>
      </c>
      <c r="H96">
        <v>95</v>
      </c>
      <c r="I96">
        <f>COUNTIF(B:B,"=95")</f>
        <v>0</v>
      </c>
    </row>
    <row r="97" spans="1:9" x14ac:dyDescent="0.2">
      <c r="A97" s="1">
        <v>40483</v>
      </c>
      <c r="B97">
        <v>43</v>
      </c>
      <c r="C97" t="s">
        <v>86</v>
      </c>
      <c r="E97">
        <v>140</v>
      </c>
      <c r="F97">
        <v>0</v>
      </c>
      <c r="H97">
        <v>96</v>
      </c>
      <c r="I97">
        <f>COUNTIF(B:B,"=96")</f>
        <v>0</v>
      </c>
    </row>
    <row r="98" spans="1:9" x14ac:dyDescent="0.2">
      <c r="A98" s="1">
        <v>40483</v>
      </c>
      <c r="B98">
        <v>43</v>
      </c>
      <c r="C98" t="s">
        <v>86</v>
      </c>
      <c r="E98">
        <v>123</v>
      </c>
      <c r="F98">
        <v>0</v>
      </c>
    </row>
    <row r="99" spans="1:9" x14ac:dyDescent="0.2">
      <c r="A99" s="1">
        <v>40483</v>
      </c>
      <c r="B99">
        <v>43</v>
      </c>
      <c r="C99" t="s">
        <v>86</v>
      </c>
      <c r="E99">
        <v>141</v>
      </c>
      <c r="F99">
        <v>0</v>
      </c>
    </row>
    <row r="100" spans="1:9" x14ac:dyDescent="0.2">
      <c r="A100" s="1">
        <v>40483</v>
      </c>
      <c r="B100">
        <v>43</v>
      </c>
      <c r="C100" t="s">
        <v>86</v>
      </c>
      <c r="E100">
        <v>126</v>
      </c>
      <c r="F100">
        <v>0</v>
      </c>
    </row>
    <row r="101" spans="1:9" x14ac:dyDescent="0.2">
      <c r="A101" s="1">
        <v>40483</v>
      </c>
      <c r="B101">
        <v>43</v>
      </c>
      <c r="C101" t="s">
        <v>86</v>
      </c>
      <c r="E101">
        <v>136</v>
      </c>
      <c r="F101">
        <v>0</v>
      </c>
    </row>
    <row r="102" spans="1:9" x14ac:dyDescent="0.2">
      <c r="A102" s="1">
        <v>40483</v>
      </c>
      <c r="B102">
        <v>43</v>
      </c>
      <c r="C102" t="s">
        <v>86</v>
      </c>
      <c r="E102">
        <v>132</v>
      </c>
      <c r="F102">
        <v>0</v>
      </c>
    </row>
    <row r="103" spans="1:9" x14ac:dyDescent="0.2">
      <c r="A103" s="1">
        <v>40483</v>
      </c>
      <c r="B103">
        <v>43</v>
      </c>
      <c r="C103" t="s">
        <v>86</v>
      </c>
      <c r="E103">
        <v>127</v>
      </c>
      <c r="F103">
        <v>0</v>
      </c>
    </row>
    <row r="104" spans="1:9" x14ac:dyDescent="0.2">
      <c r="A104" s="1">
        <v>40483</v>
      </c>
      <c r="B104">
        <v>43</v>
      </c>
      <c r="C104" t="s">
        <v>86</v>
      </c>
      <c r="E104">
        <v>141</v>
      </c>
      <c r="F104">
        <v>0</v>
      </c>
    </row>
    <row r="105" spans="1:9" x14ac:dyDescent="0.2">
      <c r="A105" s="1">
        <v>40483</v>
      </c>
      <c r="B105">
        <v>43</v>
      </c>
      <c r="C105" t="s">
        <v>86</v>
      </c>
      <c r="E105">
        <v>137</v>
      </c>
      <c r="F105">
        <v>0</v>
      </c>
    </row>
    <row r="106" spans="1:9" x14ac:dyDescent="0.2">
      <c r="A106" s="1">
        <v>40483</v>
      </c>
      <c r="B106">
        <v>43</v>
      </c>
      <c r="C106" t="s">
        <v>86</v>
      </c>
      <c r="E106">
        <v>131</v>
      </c>
      <c r="F106">
        <v>0</v>
      </c>
    </row>
    <row r="107" spans="1:9" x14ac:dyDescent="0.2">
      <c r="A107" s="1">
        <v>40483</v>
      </c>
      <c r="B107">
        <v>43</v>
      </c>
      <c r="C107" t="s">
        <v>86</v>
      </c>
      <c r="E107">
        <v>102</v>
      </c>
      <c r="F107">
        <v>0</v>
      </c>
    </row>
    <row r="108" spans="1:9" x14ac:dyDescent="0.2">
      <c r="A108" s="1">
        <v>40483</v>
      </c>
      <c r="B108">
        <v>43</v>
      </c>
      <c r="C108" t="s">
        <v>86</v>
      </c>
      <c r="E108">
        <v>111</v>
      </c>
      <c r="F108">
        <v>0</v>
      </c>
    </row>
    <row r="109" spans="1:9" x14ac:dyDescent="0.2">
      <c r="A109" s="1">
        <v>40483</v>
      </c>
      <c r="B109">
        <v>43</v>
      </c>
      <c r="C109" t="s">
        <v>86</v>
      </c>
      <c r="E109">
        <v>98</v>
      </c>
      <c r="F109">
        <v>0</v>
      </c>
    </row>
    <row r="110" spans="1:9" x14ac:dyDescent="0.2">
      <c r="A110" s="1">
        <v>40483</v>
      </c>
      <c r="B110">
        <v>43</v>
      </c>
      <c r="C110" t="s">
        <v>86</v>
      </c>
      <c r="E110">
        <v>108</v>
      </c>
      <c r="F110">
        <v>0</v>
      </c>
    </row>
    <row r="111" spans="1:9" x14ac:dyDescent="0.2">
      <c r="A111" s="1">
        <v>40483</v>
      </c>
      <c r="B111">
        <v>43</v>
      </c>
      <c r="C111" t="s">
        <v>86</v>
      </c>
      <c r="E111">
        <v>102</v>
      </c>
      <c r="F111">
        <v>0</v>
      </c>
    </row>
    <row r="112" spans="1:9" x14ac:dyDescent="0.2">
      <c r="A112" s="1">
        <v>40483</v>
      </c>
      <c r="B112">
        <v>43</v>
      </c>
      <c r="C112" t="s">
        <v>86</v>
      </c>
      <c r="E112">
        <v>104</v>
      </c>
      <c r="F112">
        <v>0</v>
      </c>
    </row>
    <row r="113" spans="1:6" x14ac:dyDescent="0.2">
      <c r="A113" s="1">
        <v>40483</v>
      </c>
      <c r="B113">
        <v>43</v>
      </c>
      <c r="C113" t="s">
        <v>86</v>
      </c>
      <c r="E113">
        <v>102</v>
      </c>
      <c r="F113">
        <v>0</v>
      </c>
    </row>
    <row r="114" spans="1:6" x14ac:dyDescent="0.2">
      <c r="A114" s="1">
        <v>40483</v>
      </c>
      <c r="B114">
        <v>43</v>
      </c>
      <c r="C114" t="s">
        <v>86</v>
      </c>
      <c r="E114">
        <v>101</v>
      </c>
      <c r="F114">
        <v>0</v>
      </c>
    </row>
    <row r="115" spans="1:6" x14ac:dyDescent="0.2">
      <c r="A115" s="1">
        <v>40483</v>
      </c>
      <c r="B115">
        <v>43</v>
      </c>
      <c r="C115" t="s">
        <v>86</v>
      </c>
      <c r="E115">
        <v>91</v>
      </c>
      <c r="F115">
        <v>0</v>
      </c>
    </row>
    <row r="116" spans="1:6" x14ac:dyDescent="0.2">
      <c r="A116" s="1">
        <v>40483</v>
      </c>
      <c r="B116">
        <v>43</v>
      </c>
      <c r="C116" t="s">
        <v>86</v>
      </c>
      <c r="E116">
        <v>101</v>
      </c>
      <c r="F116">
        <v>0</v>
      </c>
    </row>
    <row r="117" spans="1:6" x14ac:dyDescent="0.2">
      <c r="A117" s="1">
        <v>40483</v>
      </c>
      <c r="B117">
        <v>43</v>
      </c>
      <c r="C117" t="s">
        <v>86</v>
      </c>
      <c r="E117">
        <v>110</v>
      </c>
      <c r="F117">
        <v>0</v>
      </c>
    </row>
    <row r="118" spans="1:6" x14ac:dyDescent="0.2">
      <c r="A118" s="1">
        <v>40483</v>
      </c>
      <c r="B118">
        <v>43</v>
      </c>
      <c r="C118" t="s">
        <v>86</v>
      </c>
      <c r="E118">
        <v>98</v>
      </c>
      <c r="F118">
        <v>0</v>
      </c>
    </row>
    <row r="119" spans="1:6" x14ac:dyDescent="0.2">
      <c r="A119" s="1">
        <v>40483</v>
      </c>
      <c r="B119">
        <v>43</v>
      </c>
      <c r="C119" t="s">
        <v>86</v>
      </c>
      <c r="E119">
        <v>101</v>
      </c>
      <c r="F119">
        <v>0</v>
      </c>
    </row>
    <row r="120" spans="1:6" x14ac:dyDescent="0.2">
      <c r="A120" s="1">
        <v>40483</v>
      </c>
      <c r="B120">
        <v>44</v>
      </c>
      <c r="C120" t="s">
        <v>86</v>
      </c>
      <c r="E120">
        <v>141</v>
      </c>
      <c r="F120">
        <v>0</v>
      </c>
    </row>
    <row r="121" spans="1:6" x14ac:dyDescent="0.2">
      <c r="A121" s="1">
        <v>40483</v>
      </c>
      <c r="B121">
        <v>44</v>
      </c>
      <c r="C121" t="s">
        <v>86</v>
      </c>
      <c r="E121">
        <v>145</v>
      </c>
      <c r="F121">
        <v>0</v>
      </c>
    </row>
    <row r="122" spans="1:6" x14ac:dyDescent="0.2">
      <c r="A122" s="1">
        <v>40483</v>
      </c>
      <c r="B122">
        <v>44</v>
      </c>
      <c r="C122" t="s">
        <v>86</v>
      </c>
      <c r="E122">
        <v>134</v>
      </c>
      <c r="F122">
        <v>0</v>
      </c>
    </row>
    <row r="123" spans="1:6" x14ac:dyDescent="0.2">
      <c r="A123" s="1">
        <v>40483</v>
      </c>
      <c r="B123">
        <v>44</v>
      </c>
      <c r="C123" t="s">
        <v>86</v>
      </c>
      <c r="E123">
        <v>134</v>
      </c>
      <c r="F123">
        <v>0</v>
      </c>
    </row>
    <row r="124" spans="1:6" x14ac:dyDescent="0.2">
      <c r="A124" s="1">
        <v>40483</v>
      </c>
      <c r="B124">
        <v>44</v>
      </c>
      <c r="C124" t="s">
        <v>86</v>
      </c>
      <c r="E124">
        <v>118</v>
      </c>
      <c r="F124">
        <v>0</v>
      </c>
    </row>
    <row r="125" spans="1:6" x14ac:dyDescent="0.2">
      <c r="A125" s="1">
        <v>40483</v>
      </c>
      <c r="B125">
        <v>44</v>
      </c>
      <c r="C125" t="s">
        <v>86</v>
      </c>
      <c r="E125">
        <v>100</v>
      </c>
      <c r="F125">
        <v>0</v>
      </c>
    </row>
    <row r="126" spans="1:6" x14ac:dyDescent="0.2">
      <c r="A126" s="1">
        <v>40483</v>
      </c>
      <c r="B126">
        <v>44</v>
      </c>
      <c r="C126" t="s">
        <v>86</v>
      </c>
      <c r="E126">
        <v>101</v>
      </c>
      <c r="F126">
        <v>0</v>
      </c>
    </row>
    <row r="127" spans="1:6" x14ac:dyDescent="0.2">
      <c r="A127" s="1">
        <v>40483</v>
      </c>
      <c r="B127">
        <v>44</v>
      </c>
      <c r="C127" t="s">
        <v>86</v>
      </c>
      <c r="E127">
        <v>101</v>
      </c>
      <c r="F127">
        <v>0</v>
      </c>
    </row>
    <row r="128" spans="1:6" x14ac:dyDescent="0.2">
      <c r="A128" s="1">
        <v>40483</v>
      </c>
      <c r="B128">
        <v>44</v>
      </c>
      <c r="C128" t="s">
        <v>86</v>
      </c>
      <c r="E128">
        <v>93</v>
      </c>
      <c r="F128">
        <v>0</v>
      </c>
    </row>
    <row r="129" spans="1:6" x14ac:dyDescent="0.2">
      <c r="A129" s="1">
        <v>40483</v>
      </c>
      <c r="B129">
        <v>44</v>
      </c>
      <c r="C129" t="s">
        <v>86</v>
      </c>
      <c r="E129">
        <v>95</v>
      </c>
      <c r="F129">
        <v>0</v>
      </c>
    </row>
    <row r="130" spans="1:6" x14ac:dyDescent="0.2">
      <c r="A130" s="1">
        <v>40484</v>
      </c>
      <c r="B130">
        <v>45</v>
      </c>
      <c r="C130" t="s">
        <v>86</v>
      </c>
      <c r="E130">
        <v>133</v>
      </c>
      <c r="F130">
        <v>64</v>
      </c>
    </row>
    <row r="131" spans="1:6" x14ac:dyDescent="0.2">
      <c r="A131" s="1">
        <v>40484</v>
      </c>
      <c r="B131">
        <v>45</v>
      </c>
      <c r="C131" t="s">
        <v>86</v>
      </c>
      <c r="E131">
        <v>132</v>
      </c>
      <c r="F131">
        <v>55</v>
      </c>
    </row>
    <row r="132" spans="1:6" x14ac:dyDescent="0.2">
      <c r="A132" s="1">
        <v>40484</v>
      </c>
      <c r="B132">
        <v>45</v>
      </c>
      <c r="C132" t="s">
        <v>86</v>
      </c>
      <c r="E132">
        <v>127</v>
      </c>
      <c r="F132">
        <v>46</v>
      </c>
    </row>
    <row r="133" spans="1:6" x14ac:dyDescent="0.2">
      <c r="A133" s="1">
        <v>40484</v>
      </c>
      <c r="B133">
        <v>45</v>
      </c>
      <c r="C133" t="s">
        <v>86</v>
      </c>
      <c r="E133">
        <v>140</v>
      </c>
      <c r="F133">
        <v>62</v>
      </c>
    </row>
    <row r="134" spans="1:6" x14ac:dyDescent="0.2">
      <c r="A134" s="1">
        <v>40484</v>
      </c>
      <c r="B134">
        <v>45</v>
      </c>
      <c r="C134" t="s">
        <v>86</v>
      </c>
      <c r="E134">
        <v>122</v>
      </c>
      <c r="F134">
        <v>46</v>
      </c>
    </row>
    <row r="135" spans="1:6" x14ac:dyDescent="0.2">
      <c r="A135" s="1">
        <v>40484</v>
      </c>
      <c r="B135">
        <v>45</v>
      </c>
      <c r="C135" t="s">
        <v>86</v>
      </c>
      <c r="E135">
        <v>127</v>
      </c>
      <c r="F135">
        <v>48</v>
      </c>
    </row>
    <row r="136" spans="1:6" x14ac:dyDescent="0.2">
      <c r="A136" s="1">
        <v>40484</v>
      </c>
      <c r="B136">
        <v>45</v>
      </c>
      <c r="C136" t="s">
        <v>86</v>
      </c>
      <c r="E136">
        <v>130</v>
      </c>
      <c r="F136">
        <v>57</v>
      </c>
    </row>
    <row r="137" spans="1:6" x14ac:dyDescent="0.2">
      <c r="A137" s="1">
        <v>40484</v>
      </c>
      <c r="B137">
        <v>46</v>
      </c>
      <c r="C137" t="s">
        <v>86</v>
      </c>
      <c r="E137">
        <v>131</v>
      </c>
      <c r="F137">
        <v>14</v>
      </c>
    </row>
    <row r="138" spans="1:6" x14ac:dyDescent="0.2">
      <c r="A138" s="1">
        <v>40484</v>
      </c>
      <c r="B138">
        <v>46</v>
      </c>
      <c r="C138" t="s">
        <v>86</v>
      </c>
      <c r="E138">
        <v>140</v>
      </c>
      <c r="F138">
        <v>17</v>
      </c>
    </row>
    <row r="139" spans="1:6" x14ac:dyDescent="0.2">
      <c r="A139" s="1">
        <v>40484</v>
      </c>
      <c r="B139">
        <v>46</v>
      </c>
      <c r="C139" t="s">
        <v>86</v>
      </c>
      <c r="E139">
        <v>131</v>
      </c>
      <c r="F139">
        <v>15</v>
      </c>
    </row>
    <row r="140" spans="1:6" x14ac:dyDescent="0.2">
      <c r="A140" s="1">
        <v>40484</v>
      </c>
      <c r="B140">
        <v>46</v>
      </c>
      <c r="C140" t="s">
        <v>86</v>
      </c>
      <c r="E140">
        <v>134</v>
      </c>
      <c r="F140">
        <v>13</v>
      </c>
    </row>
    <row r="141" spans="1:6" x14ac:dyDescent="0.2">
      <c r="A141" s="1">
        <v>40484</v>
      </c>
      <c r="B141">
        <v>46</v>
      </c>
      <c r="C141" t="s">
        <v>86</v>
      </c>
      <c r="E141">
        <v>104</v>
      </c>
      <c r="F141">
        <v>7</v>
      </c>
    </row>
    <row r="142" spans="1:6" x14ac:dyDescent="0.2">
      <c r="A142" s="1">
        <v>40484</v>
      </c>
      <c r="B142">
        <v>46</v>
      </c>
      <c r="C142" t="s">
        <v>86</v>
      </c>
      <c r="E142">
        <v>104</v>
      </c>
      <c r="F142">
        <v>8</v>
      </c>
    </row>
    <row r="143" spans="1:6" x14ac:dyDescent="0.2">
      <c r="A143" s="1">
        <v>40484</v>
      </c>
      <c r="B143">
        <v>46</v>
      </c>
      <c r="C143" t="s">
        <v>86</v>
      </c>
      <c r="E143">
        <v>107</v>
      </c>
      <c r="F143">
        <v>7</v>
      </c>
    </row>
    <row r="144" spans="1:6" x14ac:dyDescent="0.2">
      <c r="A144" s="1">
        <v>40484</v>
      </c>
      <c r="B144">
        <v>47</v>
      </c>
      <c r="C144" t="s">
        <v>86</v>
      </c>
      <c r="E144">
        <v>155</v>
      </c>
      <c r="F144">
        <v>28</v>
      </c>
    </row>
    <row r="145" spans="1:6" x14ac:dyDescent="0.2">
      <c r="A145" s="1">
        <v>40484</v>
      </c>
      <c r="B145">
        <v>47</v>
      </c>
      <c r="C145" t="s">
        <v>86</v>
      </c>
      <c r="E145">
        <v>131</v>
      </c>
      <c r="F145">
        <v>17</v>
      </c>
    </row>
    <row r="146" spans="1:6" x14ac:dyDescent="0.2">
      <c r="A146" s="1">
        <v>40484</v>
      </c>
      <c r="B146">
        <v>47</v>
      </c>
      <c r="C146" t="s">
        <v>86</v>
      </c>
      <c r="E146">
        <v>130</v>
      </c>
      <c r="F146">
        <v>15</v>
      </c>
    </row>
    <row r="147" spans="1:6" x14ac:dyDescent="0.2">
      <c r="A147" s="1">
        <v>40484</v>
      </c>
      <c r="B147">
        <v>47</v>
      </c>
      <c r="C147" t="s">
        <v>86</v>
      </c>
      <c r="E147">
        <v>131</v>
      </c>
      <c r="F147">
        <v>17</v>
      </c>
    </row>
    <row r="148" spans="1:6" x14ac:dyDescent="0.2">
      <c r="A148" s="1">
        <v>40484</v>
      </c>
      <c r="B148">
        <v>47</v>
      </c>
      <c r="C148" t="s">
        <v>86</v>
      </c>
      <c r="E148">
        <v>132</v>
      </c>
      <c r="F148">
        <v>15</v>
      </c>
    </row>
    <row r="149" spans="1:6" x14ac:dyDescent="0.2">
      <c r="A149" s="1">
        <v>40484</v>
      </c>
      <c r="B149">
        <v>47</v>
      </c>
      <c r="C149" t="s">
        <v>86</v>
      </c>
      <c r="E149">
        <v>121</v>
      </c>
      <c r="F149">
        <v>13</v>
      </c>
    </row>
    <row r="150" spans="1:6" x14ac:dyDescent="0.2">
      <c r="A150" s="1">
        <v>40484</v>
      </c>
      <c r="B150">
        <v>47</v>
      </c>
      <c r="C150" t="s">
        <v>86</v>
      </c>
      <c r="E150">
        <v>132</v>
      </c>
      <c r="F150">
        <v>17</v>
      </c>
    </row>
    <row r="151" spans="1:6" x14ac:dyDescent="0.2">
      <c r="A151" s="1">
        <v>40484</v>
      </c>
      <c r="B151">
        <v>47</v>
      </c>
      <c r="C151" t="s">
        <v>86</v>
      </c>
      <c r="E151">
        <v>131</v>
      </c>
      <c r="F151">
        <v>15</v>
      </c>
    </row>
    <row r="152" spans="1:6" x14ac:dyDescent="0.2">
      <c r="A152" s="1">
        <v>40484</v>
      </c>
      <c r="B152">
        <v>47</v>
      </c>
      <c r="C152" t="s">
        <v>86</v>
      </c>
      <c r="E152">
        <v>131</v>
      </c>
      <c r="F152">
        <v>16</v>
      </c>
    </row>
    <row r="153" spans="1:6" x14ac:dyDescent="0.2">
      <c r="A153" s="1">
        <v>40484</v>
      </c>
      <c r="B153">
        <v>47</v>
      </c>
      <c r="C153" t="s">
        <v>86</v>
      </c>
      <c r="E153">
        <v>124</v>
      </c>
      <c r="F153">
        <v>13</v>
      </c>
    </row>
    <row r="154" spans="1:6" x14ac:dyDescent="0.2">
      <c r="A154" s="1">
        <v>40484</v>
      </c>
      <c r="B154">
        <v>47</v>
      </c>
      <c r="C154" t="s">
        <v>86</v>
      </c>
      <c r="E154">
        <v>127</v>
      </c>
      <c r="F154">
        <v>15</v>
      </c>
    </row>
    <row r="155" spans="1:6" x14ac:dyDescent="0.2">
      <c r="A155" s="1">
        <v>40484</v>
      </c>
      <c r="B155">
        <v>47</v>
      </c>
      <c r="C155" t="s">
        <v>86</v>
      </c>
      <c r="E155">
        <v>113</v>
      </c>
      <c r="F155">
        <v>10</v>
      </c>
    </row>
    <row r="156" spans="1:6" x14ac:dyDescent="0.2">
      <c r="A156" s="1">
        <v>40484</v>
      </c>
      <c r="B156">
        <v>47</v>
      </c>
      <c r="C156" t="s">
        <v>86</v>
      </c>
      <c r="E156">
        <v>111</v>
      </c>
      <c r="F156">
        <v>9</v>
      </c>
    </row>
    <row r="157" spans="1:6" x14ac:dyDescent="0.2">
      <c r="A157" s="1">
        <v>40484</v>
      </c>
      <c r="B157">
        <v>47</v>
      </c>
      <c r="C157" t="s">
        <v>86</v>
      </c>
      <c r="E157">
        <v>112</v>
      </c>
      <c r="F157">
        <v>9</v>
      </c>
    </row>
    <row r="158" spans="1:6" x14ac:dyDescent="0.2">
      <c r="A158" s="1">
        <v>40484</v>
      </c>
      <c r="B158">
        <v>47</v>
      </c>
      <c r="C158" t="s">
        <v>86</v>
      </c>
      <c r="E158">
        <v>124</v>
      </c>
      <c r="F158">
        <v>12</v>
      </c>
    </row>
    <row r="159" spans="1:6" x14ac:dyDescent="0.2">
      <c r="A159" s="1">
        <v>40484</v>
      </c>
      <c r="B159">
        <v>47</v>
      </c>
      <c r="C159" t="s">
        <v>86</v>
      </c>
      <c r="E159">
        <v>103</v>
      </c>
      <c r="F159">
        <v>7</v>
      </c>
    </row>
    <row r="160" spans="1:6" x14ac:dyDescent="0.2">
      <c r="A160" s="1">
        <v>40484</v>
      </c>
      <c r="B160">
        <v>47</v>
      </c>
      <c r="C160" t="s">
        <v>86</v>
      </c>
      <c r="E160">
        <v>107</v>
      </c>
      <c r="F160">
        <v>8</v>
      </c>
    </row>
    <row r="161" spans="1:6" x14ac:dyDescent="0.2">
      <c r="A161" s="1">
        <v>40485</v>
      </c>
      <c r="B161">
        <v>48</v>
      </c>
      <c r="C161" t="s">
        <v>86</v>
      </c>
      <c r="E161">
        <v>98</v>
      </c>
      <c r="F161">
        <v>6</v>
      </c>
    </row>
    <row r="162" spans="1:6" x14ac:dyDescent="0.2">
      <c r="A162" s="1">
        <v>40485</v>
      </c>
      <c r="B162">
        <v>48</v>
      </c>
      <c r="C162" t="s">
        <v>86</v>
      </c>
      <c r="E162">
        <v>100</v>
      </c>
      <c r="F162">
        <v>7</v>
      </c>
    </row>
    <row r="163" spans="1:6" x14ac:dyDescent="0.2">
      <c r="A163" s="1">
        <v>40485</v>
      </c>
      <c r="B163">
        <v>48</v>
      </c>
      <c r="C163" t="s">
        <v>86</v>
      </c>
      <c r="E163">
        <v>109</v>
      </c>
      <c r="F163">
        <v>8</v>
      </c>
    </row>
    <row r="164" spans="1:6" x14ac:dyDescent="0.2">
      <c r="A164" s="1">
        <v>40485</v>
      </c>
      <c r="B164">
        <v>48</v>
      </c>
      <c r="C164" t="s">
        <v>86</v>
      </c>
      <c r="E164">
        <v>92</v>
      </c>
      <c r="F164">
        <v>5</v>
      </c>
    </row>
    <row r="165" spans="1:6" x14ac:dyDescent="0.2">
      <c r="A165" s="1">
        <v>40485</v>
      </c>
      <c r="B165">
        <v>48</v>
      </c>
      <c r="C165" t="s">
        <v>86</v>
      </c>
      <c r="E165">
        <v>93</v>
      </c>
      <c r="F165">
        <v>6</v>
      </c>
    </row>
    <row r="166" spans="1:6" x14ac:dyDescent="0.2">
      <c r="A166" s="1">
        <v>40485</v>
      </c>
      <c r="B166">
        <v>48</v>
      </c>
      <c r="C166" t="s">
        <v>86</v>
      </c>
      <c r="E166">
        <v>92</v>
      </c>
      <c r="F166">
        <v>5</v>
      </c>
    </row>
    <row r="167" spans="1:6" x14ac:dyDescent="0.2">
      <c r="A167" s="1">
        <v>40485</v>
      </c>
      <c r="B167">
        <v>48</v>
      </c>
      <c r="C167" t="s">
        <v>86</v>
      </c>
      <c r="E167">
        <v>97</v>
      </c>
      <c r="F167">
        <v>6</v>
      </c>
    </row>
    <row r="168" spans="1:6" x14ac:dyDescent="0.2">
      <c r="A168" s="1">
        <v>40485</v>
      </c>
      <c r="B168">
        <v>48</v>
      </c>
      <c r="C168" t="s">
        <v>86</v>
      </c>
      <c r="E168">
        <v>147</v>
      </c>
      <c r="F168">
        <v>24</v>
      </c>
    </row>
    <row r="169" spans="1:6" x14ac:dyDescent="0.2">
      <c r="A169" s="1">
        <v>40485</v>
      </c>
      <c r="B169">
        <v>48</v>
      </c>
      <c r="C169" t="s">
        <v>86</v>
      </c>
      <c r="E169">
        <v>136</v>
      </c>
      <c r="F169">
        <v>17</v>
      </c>
    </row>
    <row r="170" spans="1:6" x14ac:dyDescent="0.2">
      <c r="A170" s="1">
        <v>40485</v>
      </c>
      <c r="B170">
        <v>48</v>
      </c>
      <c r="C170" t="s">
        <v>86</v>
      </c>
      <c r="E170">
        <v>133</v>
      </c>
      <c r="F170">
        <v>17</v>
      </c>
    </row>
    <row r="171" spans="1:6" x14ac:dyDescent="0.2">
      <c r="A171" s="1">
        <v>40485</v>
      </c>
      <c r="B171">
        <v>48</v>
      </c>
      <c r="C171" t="s">
        <v>86</v>
      </c>
      <c r="E171">
        <v>122</v>
      </c>
      <c r="F171">
        <v>11</v>
      </c>
    </row>
    <row r="172" spans="1:6" x14ac:dyDescent="0.2">
      <c r="A172" s="1">
        <v>40485</v>
      </c>
      <c r="B172">
        <v>48</v>
      </c>
      <c r="C172" t="s">
        <v>86</v>
      </c>
      <c r="E172">
        <v>127</v>
      </c>
      <c r="F172">
        <v>15</v>
      </c>
    </row>
    <row r="173" spans="1:6" x14ac:dyDescent="0.2">
      <c r="A173" s="1">
        <v>40485</v>
      </c>
      <c r="B173">
        <v>48</v>
      </c>
      <c r="C173" t="s">
        <v>86</v>
      </c>
      <c r="E173">
        <v>131</v>
      </c>
      <c r="F173">
        <v>14</v>
      </c>
    </row>
    <row r="174" spans="1:6" x14ac:dyDescent="0.2">
      <c r="A174" s="1">
        <v>40485</v>
      </c>
      <c r="B174">
        <v>48</v>
      </c>
      <c r="C174" t="s">
        <v>86</v>
      </c>
      <c r="E174">
        <v>134</v>
      </c>
      <c r="F174">
        <v>18</v>
      </c>
    </row>
    <row r="175" spans="1:6" x14ac:dyDescent="0.2">
      <c r="A175" s="1">
        <v>40485</v>
      </c>
      <c r="B175">
        <v>48</v>
      </c>
      <c r="C175" t="s">
        <v>86</v>
      </c>
      <c r="E175">
        <v>135</v>
      </c>
      <c r="F175">
        <v>18</v>
      </c>
    </row>
    <row r="176" spans="1:6" x14ac:dyDescent="0.2">
      <c r="A176" s="1">
        <v>40485</v>
      </c>
      <c r="B176">
        <v>48</v>
      </c>
      <c r="C176" t="s">
        <v>86</v>
      </c>
      <c r="E176">
        <v>140</v>
      </c>
      <c r="F176">
        <v>20</v>
      </c>
    </row>
    <row r="177" spans="1:6" x14ac:dyDescent="0.2">
      <c r="A177" s="1">
        <v>40485</v>
      </c>
      <c r="B177">
        <v>48</v>
      </c>
      <c r="C177" t="s">
        <v>86</v>
      </c>
      <c r="E177">
        <v>127</v>
      </c>
      <c r="F177">
        <v>15</v>
      </c>
    </row>
    <row r="178" spans="1:6" x14ac:dyDescent="0.2">
      <c r="A178" s="1">
        <v>40485</v>
      </c>
      <c r="B178">
        <v>48</v>
      </c>
      <c r="C178" t="s">
        <v>86</v>
      </c>
      <c r="E178">
        <v>143</v>
      </c>
      <c r="F178">
        <v>21</v>
      </c>
    </row>
    <row r="179" spans="1:6" x14ac:dyDescent="0.2">
      <c r="A179" s="1">
        <v>40485</v>
      </c>
      <c r="B179">
        <v>48</v>
      </c>
      <c r="C179" t="s">
        <v>86</v>
      </c>
      <c r="E179">
        <v>118</v>
      </c>
      <c r="F179">
        <v>11</v>
      </c>
    </row>
    <row r="180" spans="1:6" x14ac:dyDescent="0.2">
      <c r="A180" s="1">
        <v>40485</v>
      </c>
      <c r="B180">
        <v>48</v>
      </c>
      <c r="C180" t="s">
        <v>86</v>
      </c>
      <c r="E180">
        <v>115</v>
      </c>
      <c r="F180">
        <v>10</v>
      </c>
    </row>
    <row r="181" spans="1:6" x14ac:dyDescent="0.2">
      <c r="A181" s="1">
        <v>40485</v>
      </c>
      <c r="B181">
        <v>48</v>
      </c>
      <c r="C181" t="s">
        <v>86</v>
      </c>
      <c r="E181">
        <v>142</v>
      </c>
      <c r="F181">
        <v>17</v>
      </c>
    </row>
    <row r="182" spans="1:6" x14ac:dyDescent="0.2">
      <c r="A182" s="1">
        <v>40485</v>
      </c>
      <c r="B182">
        <v>48</v>
      </c>
      <c r="C182" t="s">
        <v>86</v>
      </c>
      <c r="E182">
        <v>145</v>
      </c>
      <c r="F182">
        <v>19</v>
      </c>
    </row>
    <row r="183" spans="1:6" x14ac:dyDescent="0.2">
      <c r="A183" s="1">
        <v>40485</v>
      </c>
      <c r="B183">
        <v>49</v>
      </c>
      <c r="C183" t="s">
        <v>86</v>
      </c>
      <c r="E183">
        <v>139</v>
      </c>
      <c r="F183">
        <v>21</v>
      </c>
    </row>
    <row r="184" spans="1:6" x14ac:dyDescent="0.2">
      <c r="A184" s="1">
        <v>40485</v>
      </c>
      <c r="B184">
        <v>49</v>
      </c>
      <c r="C184" t="s">
        <v>86</v>
      </c>
      <c r="E184">
        <v>136</v>
      </c>
      <c r="F184">
        <v>17</v>
      </c>
    </row>
    <row r="185" spans="1:6" x14ac:dyDescent="0.2">
      <c r="A185" s="1">
        <v>40485</v>
      </c>
      <c r="B185">
        <v>49</v>
      </c>
      <c r="C185" t="s">
        <v>86</v>
      </c>
      <c r="E185">
        <v>147</v>
      </c>
      <c r="F185">
        <v>23</v>
      </c>
    </row>
    <row r="186" spans="1:6" x14ac:dyDescent="0.2">
      <c r="A186" s="1">
        <v>40485</v>
      </c>
      <c r="B186">
        <v>49</v>
      </c>
      <c r="C186" t="s">
        <v>86</v>
      </c>
      <c r="E186">
        <v>134</v>
      </c>
      <c r="F186">
        <v>16</v>
      </c>
    </row>
    <row r="187" spans="1:6" x14ac:dyDescent="0.2">
      <c r="A187" s="1">
        <v>40485</v>
      </c>
      <c r="B187">
        <v>49</v>
      </c>
      <c r="C187" t="s">
        <v>86</v>
      </c>
      <c r="E187">
        <v>126</v>
      </c>
      <c r="F187">
        <v>14</v>
      </c>
    </row>
    <row r="188" spans="1:6" x14ac:dyDescent="0.2">
      <c r="A188" s="1">
        <v>40485</v>
      </c>
      <c r="B188">
        <v>49</v>
      </c>
      <c r="C188" t="s">
        <v>86</v>
      </c>
      <c r="E188">
        <v>128</v>
      </c>
      <c r="F188">
        <v>15</v>
      </c>
    </row>
    <row r="189" spans="1:6" x14ac:dyDescent="0.2">
      <c r="A189" s="1">
        <v>40485</v>
      </c>
      <c r="B189">
        <v>49</v>
      </c>
      <c r="C189" t="s">
        <v>86</v>
      </c>
      <c r="E189">
        <v>145</v>
      </c>
      <c r="F189">
        <v>24</v>
      </c>
    </row>
    <row r="190" spans="1:6" x14ac:dyDescent="0.2">
      <c r="A190" s="1">
        <v>40485</v>
      </c>
      <c r="B190">
        <v>50</v>
      </c>
      <c r="C190" t="s">
        <v>86</v>
      </c>
      <c r="E190">
        <v>148</v>
      </c>
      <c r="F190">
        <v>24</v>
      </c>
    </row>
    <row r="191" spans="1:6" x14ac:dyDescent="0.2">
      <c r="A191" s="1">
        <v>40485</v>
      </c>
      <c r="B191">
        <v>50</v>
      </c>
      <c r="C191" t="s">
        <v>86</v>
      </c>
      <c r="E191">
        <v>130</v>
      </c>
      <c r="F191">
        <v>15</v>
      </c>
    </row>
    <row r="192" spans="1:6" x14ac:dyDescent="0.2">
      <c r="A192" s="1">
        <v>40485</v>
      </c>
      <c r="B192">
        <v>51</v>
      </c>
      <c r="C192" t="s">
        <v>86</v>
      </c>
      <c r="E192">
        <v>109</v>
      </c>
      <c r="F192">
        <v>8</v>
      </c>
    </row>
    <row r="193" spans="1:6" x14ac:dyDescent="0.2">
      <c r="A193" s="1">
        <v>40485</v>
      </c>
      <c r="B193">
        <v>51</v>
      </c>
      <c r="C193" t="s">
        <v>86</v>
      </c>
      <c r="E193">
        <v>112</v>
      </c>
      <c r="F193">
        <v>9</v>
      </c>
    </row>
    <row r="194" spans="1:6" x14ac:dyDescent="0.2">
      <c r="A194" s="1">
        <v>40485</v>
      </c>
      <c r="B194">
        <v>51</v>
      </c>
      <c r="C194" t="s">
        <v>86</v>
      </c>
      <c r="E194">
        <v>102</v>
      </c>
      <c r="F194">
        <v>6</v>
      </c>
    </row>
    <row r="195" spans="1:6" x14ac:dyDescent="0.2">
      <c r="A195" s="1">
        <v>40485</v>
      </c>
      <c r="B195">
        <v>51</v>
      </c>
      <c r="C195" t="s">
        <v>86</v>
      </c>
      <c r="E195">
        <v>100</v>
      </c>
      <c r="F195">
        <v>6</v>
      </c>
    </row>
    <row r="196" spans="1:6" x14ac:dyDescent="0.2">
      <c r="A196" s="1">
        <v>40485</v>
      </c>
      <c r="B196">
        <v>51</v>
      </c>
      <c r="C196" t="s">
        <v>86</v>
      </c>
      <c r="E196">
        <v>101</v>
      </c>
      <c r="F196">
        <v>6</v>
      </c>
    </row>
    <row r="197" spans="1:6" x14ac:dyDescent="0.2">
      <c r="A197" s="1">
        <v>40485</v>
      </c>
      <c r="B197">
        <v>51</v>
      </c>
      <c r="C197" t="s">
        <v>86</v>
      </c>
      <c r="E197">
        <v>105</v>
      </c>
      <c r="F197">
        <v>7</v>
      </c>
    </row>
    <row r="198" spans="1:6" x14ac:dyDescent="0.2">
      <c r="A198" s="1">
        <v>40485</v>
      </c>
      <c r="B198">
        <v>51</v>
      </c>
      <c r="C198" t="s">
        <v>86</v>
      </c>
      <c r="E198">
        <v>137</v>
      </c>
      <c r="F198">
        <v>17</v>
      </c>
    </row>
    <row r="199" spans="1:6" x14ac:dyDescent="0.2">
      <c r="A199" s="1">
        <v>40485</v>
      </c>
      <c r="B199">
        <v>51</v>
      </c>
      <c r="C199" t="s">
        <v>86</v>
      </c>
      <c r="E199">
        <v>133</v>
      </c>
      <c r="F199">
        <v>19</v>
      </c>
    </row>
    <row r="200" spans="1:6" x14ac:dyDescent="0.2">
      <c r="A200" s="1">
        <v>40485</v>
      </c>
      <c r="B200">
        <v>51</v>
      </c>
      <c r="C200" t="s">
        <v>86</v>
      </c>
      <c r="E200">
        <v>134</v>
      </c>
      <c r="F200">
        <v>14</v>
      </c>
    </row>
    <row r="201" spans="1:6" x14ac:dyDescent="0.2">
      <c r="A201" s="1">
        <v>40485</v>
      </c>
      <c r="B201">
        <v>51</v>
      </c>
      <c r="C201" t="s">
        <v>86</v>
      </c>
      <c r="E201">
        <v>140</v>
      </c>
      <c r="F201">
        <v>18</v>
      </c>
    </row>
    <row r="202" spans="1:6" x14ac:dyDescent="0.2">
      <c r="A202" s="1">
        <v>40485</v>
      </c>
      <c r="B202">
        <v>51</v>
      </c>
      <c r="C202" t="s">
        <v>86</v>
      </c>
      <c r="E202">
        <v>146</v>
      </c>
      <c r="F202">
        <v>22</v>
      </c>
    </row>
    <row r="203" spans="1:6" x14ac:dyDescent="0.2">
      <c r="A203" s="1">
        <v>40485</v>
      </c>
      <c r="B203">
        <v>51</v>
      </c>
      <c r="C203" t="s">
        <v>86</v>
      </c>
      <c r="E203">
        <v>136</v>
      </c>
      <c r="F203">
        <v>18</v>
      </c>
    </row>
    <row r="204" spans="1:6" x14ac:dyDescent="0.2">
      <c r="A204" s="1">
        <v>40485</v>
      </c>
      <c r="B204">
        <v>51</v>
      </c>
      <c r="C204" t="s">
        <v>86</v>
      </c>
      <c r="E204">
        <v>153</v>
      </c>
      <c r="F204">
        <v>25</v>
      </c>
    </row>
    <row r="205" spans="1:6" x14ac:dyDescent="0.2">
      <c r="A205" s="1">
        <v>40485</v>
      </c>
      <c r="B205">
        <v>51</v>
      </c>
      <c r="C205" t="s">
        <v>86</v>
      </c>
      <c r="E205">
        <v>138</v>
      </c>
      <c r="F205">
        <v>17</v>
      </c>
    </row>
    <row r="206" spans="1:6" x14ac:dyDescent="0.2">
      <c r="A206" s="1">
        <v>40485</v>
      </c>
      <c r="B206">
        <v>51</v>
      </c>
      <c r="C206" t="s">
        <v>86</v>
      </c>
      <c r="E206">
        <v>146</v>
      </c>
      <c r="F206">
        <v>23</v>
      </c>
    </row>
    <row r="207" spans="1:6" x14ac:dyDescent="0.2">
      <c r="A207" s="1">
        <v>40485</v>
      </c>
      <c r="B207">
        <v>51</v>
      </c>
      <c r="C207" t="s">
        <v>86</v>
      </c>
      <c r="E207">
        <v>140</v>
      </c>
      <c r="F207">
        <v>18</v>
      </c>
    </row>
    <row r="208" spans="1:6" x14ac:dyDescent="0.2">
      <c r="A208" s="1">
        <v>40485</v>
      </c>
      <c r="B208">
        <v>51</v>
      </c>
      <c r="C208" t="s">
        <v>86</v>
      </c>
      <c r="E208">
        <v>123</v>
      </c>
      <c r="F208">
        <v>13</v>
      </c>
    </row>
    <row r="209" spans="1:6" x14ac:dyDescent="0.2">
      <c r="A209" s="1">
        <v>40485</v>
      </c>
      <c r="B209">
        <v>51</v>
      </c>
      <c r="C209" t="s">
        <v>86</v>
      </c>
      <c r="E209">
        <v>135</v>
      </c>
      <c r="F209">
        <v>16</v>
      </c>
    </row>
    <row r="210" spans="1:6" x14ac:dyDescent="0.2">
      <c r="A210" s="1">
        <v>40485</v>
      </c>
      <c r="B210">
        <v>51</v>
      </c>
      <c r="C210" t="s">
        <v>86</v>
      </c>
      <c r="E210">
        <v>140</v>
      </c>
      <c r="F210">
        <v>17</v>
      </c>
    </row>
    <row r="211" spans="1:6" x14ac:dyDescent="0.2">
      <c r="A211" s="1">
        <v>40485</v>
      </c>
      <c r="B211">
        <v>51</v>
      </c>
      <c r="C211" t="s">
        <v>86</v>
      </c>
      <c r="E211">
        <v>124</v>
      </c>
      <c r="F211">
        <v>14</v>
      </c>
    </row>
    <row r="212" spans="1:6" x14ac:dyDescent="0.2">
      <c r="A212" s="1">
        <v>40485</v>
      </c>
      <c r="B212">
        <v>51</v>
      </c>
      <c r="C212" t="s">
        <v>86</v>
      </c>
      <c r="E212">
        <v>122</v>
      </c>
      <c r="F212">
        <v>13</v>
      </c>
    </row>
    <row r="213" spans="1:6" x14ac:dyDescent="0.2">
      <c r="A213" s="1">
        <v>40486</v>
      </c>
      <c r="B213">
        <v>52</v>
      </c>
      <c r="C213" t="s">
        <v>86</v>
      </c>
      <c r="E213">
        <v>106</v>
      </c>
      <c r="F213">
        <v>7</v>
      </c>
    </row>
    <row r="214" spans="1:6" x14ac:dyDescent="0.2">
      <c r="A214" s="1">
        <v>40486</v>
      </c>
      <c r="B214">
        <v>52</v>
      </c>
      <c r="C214" t="s">
        <v>86</v>
      </c>
      <c r="E214">
        <v>115</v>
      </c>
      <c r="F214">
        <v>10</v>
      </c>
    </row>
    <row r="215" spans="1:6" x14ac:dyDescent="0.2">
      <c r="A215" s="1">
        <v>40486</v>
      </c>
      <c r="B215">
        <v>52</v>
      </c>
      <c r="C215" t="s">
        <v>86</v>
      </c>
      <c r="E215">
        <v>106</v>
      </c>
      <c r="F215">
        <v>7</v>
      </c>
    </row>
    <row r="216" spans="1:6" x14ac:dyDescent="0.2">
      <c r="A216" s="1">
        <v>40486</v>
      </c>
      <c r="B216">
        <v>52</v>
      </c>
      <c r="C216" t="s">
        <v>86</v>
      </c>
      <c r="E216">
        <v>108</v>
      </c>
      <c r="F216">
        <v>8</v>
      </c>
    </row>
    <row r="217" spans="1:6" x14ac:dyDescent="0.2">
      <c r="A217" s="1">
        <v>40486</v>
      </c>
      <c r="B217">
        <v>52</v>
      </c>
      <c r="C217" t="s">
        <v>86</v>
      </c>
      <c r="E217">
        <v>108</v>
      </c>
      <c r="F217">
        <v>7</v>
      </c>
    </row>
    <row r="218" spans="1:6" x14ac:dyDescent="0.2">
      <c r="A218" s="1">
        <v>40486</v>
      </c>
      <c r="B218">
        <v>52</v>
      </c>
      <c r="C218" t="s">
        <v>86</v>
      </c>
      <c r="E218">
        <v>130</v>
      </c>
      <c r="F218">
        <v>15</v>
      </c>
    </row>
    <row r="219" spans="1:6" x14ac:dyDescent="0.2">
      <c r="A219" s="1">
        <v>40486</v>
      </c>
      <c r="B219">
        <v>52</v>
      </c>
      <c r="C219" t="s">
        <v>86</v>
      </c>
      <c r="E219">
        <v>131</v>
      </c>
      <c r="F219">
        <v>16</v>
      </c>
    </row>
    <row r="220" spans="1:6" x14ac:dyDescent="0.2">
      <c r="A220" s="1">
        <v>40486</v>
      </c>
      <c r="B220">
        <v>52</v>
      </c>
      <c r="C220" t="s">
        <v>86</v>
      </c>
      <c r="E220">
        <v>130</v>
      </c>
      <c r="F220">
        <v>16</v>
      </c>
    </row>
    <row r="221" spans="1:6" x14ac:dyDescent="0.2">
      <c r="A221" s="1">
        <v>40486</v>
      </c>
      <c r="B221">
        <v>52</v>
      </c>
      <c r="C221" t="s">
        <v>86</v>
      </c>
      <c r="E221">
        <v>111</v>
      </c>
      <c r="F221">
        <v>9</v>
      </c>
    </row>
    <row r="222" spans="1:6" x14ac:dyDescent="0.2">
      <c r="A222" s="1">
        <v>40486</v>
      </c>
      <c r="B222">
        <v>54</v>
      </c>
      <c r="C222" t="s">
        <v>86</v>
      </c>
      <c r="E222">
        <v>190</v>
      </c>
      <c r="F222">
        <v>45</v>
      </c>
    </row>
    <row r="223" spans="1:6" x14ac:dyDescent="0.2">
      <c r="A223" s="1">
        <v>40486</v>
      </c>
      <c r="B223">
        <v>54</v>
      </c>
      <c r="C223" t="s">
        <v>86</v>
      </c>
      <c r="E223">
        <v>132</v>
      </c>
      <c r="F223">
        <v>18</v>
      </c>
    </row>
    <row r="224" spans="1:6" x14ac:dyDescent="0.2">
      <c r="A224" s="1">
        <v>40486</v>
      </c>
      <c r="B224">
        <v>54</v>
      </c>
      <c r="C224" t="s">
        <v>86</v>
      </c>
      <c r="E224">
        <v>128</v>
      </c>
      <c r="F224">
        <v>13</v>
      </c>
    </row>
    <row r="225" spans="1:6" x14ac:dyDescent="0.2">
      <c r="A225" s="1">
        <v>40486</v>
      </c>
      <c r="B225">
        <v>55</v>
      </c>
      <c r="C225" t="s">
        <v>86</v>
      </c>
      <c r="E225">
        <v>111</v>
      </c>
      <c r="F225">
        <v>8</v>
      </c>
    </row>
    <row r="226" spans="1:6" x14ac:dyDescent="0.2">
      <c r="A226" s="1">
        <v>40486</v>
      </c>
      <c r="B226">
        <v>55</v>
      </c>
      <c r="C226" t="s">
        <v>86</v>
      </c>
      <c r="E226">
        <v>121</v>
      </c>
      <c r="F226">
        <v>11</v>
      </c>
    </row>
    <row r="227" spans="1:6" x14ac:dyDescent="0.2">
      <c r="A227" s="1">
        <v>40486</v>
      </c>
      <c r="B227">
        <v>55</v>
      </c>
      <c r="C227" t="s">
        <v>86</v>
      </c>
      <c r="E227">
        <v>103</v>
      </c>
      <c r="F227">
        <v>7</v>
      </c>
    </row>
    <row r="228" spans="1:6" x14ac:dyDescent="0.2">
      <c r="A228" s="1">
        <v>40486</v>
      </c>
      <c r="B228">
        <v>55</v>
      </c>
      <c r="C228" t="s">
        <v>86</v>
      </c>
      <c r="E228">
        <v>104</v>
      </c>
      <c r="F228">
        <v>6</v>
      </c>
    </row>
    <row r="229" spans="1:6" x14ac:dyDescent="0.2">
      <c r="A229" s="1">
        <v>40486</v>
      </c>
      <c r="B229">
        <v>55</v>
      </c>
      <c r="C229" t="s">
        <v>86</v>
      </c>
      <c r="E229">
        <v>115</v>
      </c>
      <c r="F229">
        <v>8</v>
      </c>
    </row>
    <row r="230" spans="1:6" x14ac:dyDescent="0.2">
      <c r="A230" s="1">
        <v>40486</v>
      </c>
      <c r="B230">
        <v>55</v>
      </c>
      <c r="C230" t="s">
        <v>86</v>
      </c>
      <c r="E230">
        <v>115</v>
      </c>
      <c r="F230">
        <v>9</v>
      </c>
    </row>
    <row r="231" spans="1:6" x14ac:dyDescent="0.2">
      <c r="A231" s="1">
        <v>40486</v>
      </c>
      <c r="B231">
        <v>55</v>
      </c>
      <c r="C231" t="s">
        <v>86</v>
      </c>
      <c r="E231">
        <v>107</v>
      </c>
      <c r="F231">
        <v>6</v>
      </c>
    </row>
    <row r="232" spans="1:6" x14ac:dyDescent="0.2">
      <c r="A232" s="1">
        <v>40486</v>
      </c>
      <c r="B232">
        <v>55</v>
      </c>
      <c r="C232" t="s">
        <v>86</v>
      </c>
      <c r="E232">
        <v>105</v>
      </c>
      <c r="F232">
        <v>6</v>
      </c>
    </row>
    <row r="233" spans="1:6" x14ac:dyDescent="0.2">
      <c r="A233" s="1">
        <v>40486</v>
      </c>
      <c r="B233">
        <v>55</v>
      </c>
      <c r="C233" t="s">
        <v>86</v>
      </c>
      <c r="E233">
        <v>116</v>
      </c>
      <c r="F233">
        <v>9</v>
      </c>
    </row>
    <row r="234" spans="1:6" x14ac:dyDescent="0.2">
      <c r="A234" s="1">
        <v>40486</v>
      </c>
      <c r="B234">
        <v>55</v>
      </c>
      <c r="C234" t="s">
        <v>86</v>
      </c>
      <c r="E234">
        <v>134</v>
      </c>
      <c r="F234">
        <v>13</v>
      </c>
    </row>
    <row r="235" spans="1:6" x14ac:dyDescent="0.2">
      <c r="A235" s="1">
        <v>40486</v>
      </c>
      <c r="B235">
        <v>55</v>
      </c>
      <c r="C235" t="s">
        <v>86</v>
      </c>
      <c r="E235">
        <v>148</v>
      </c>
      <c r="F235">
        <v>22</v>
      </c>
    </row>
    <row r="236" spans="1:6" x14ac:dyDescent="0.2">
      <c r="A236" s="1">
        <v>40486</v>
      </c>
      <c r="B236">
        <v>55</v>
      </c>
      <c r="C236" t="s">
        <v>86</v>
      </c>
      <c r="E236">
        <v>138</v>
      </c>
      <c r="F236">
        <v>16</v>
      </c>
    </row>
    <row r="237" spans="1:6" x14ac:dyDescent="0.2">
      <c r="A237" s="1">
        <v>40490</v>
      </c>
      <c r="B237">
        <v>56</v>
      </c>
      <c r="C237" t="s">
        <v>86</v>
      </c>
      <c r="E237">
        <v>123</v>
      </c>
      <c r="F237">
        <v>13</v>
      </c>
    </row>
    <row r="238" spans="1:6" x14ac:dyDescent="0.2">
      <c r="A238" s="1">
        <v>40490</v>
      </c>
      <c r="B238">
        <v>57</v>
      </c>
      <c r="C238" t="s">
        <v>86</v>
      </c>
      <c r="E238">
        <v>100</v>
      </c>
      <c r="F238">
        <v>5</v>
      </c>
    </row>
    <row r="239" spans="1:6" x14ac:dyDescent="0.2">
      <c r="A239" s="1">
        <v>40490</v>
      </c>
      <c r="B239">
        <v>57</v>
      </c>
      <c r="C239" t="s">
        <v>86</v>
      </c>
      <c r="E239">
        <v>119</v>
      </c>
      <c r="F239">
        <v>9</v>
      </c>
    </row>
    <row r="240" spans="1:6" x14ac:dyDescent="0.2">
      <c r="A240" s="1">
        <v>40490</v>
      </c>
      <c r="B240">
        <v>57</v>
      </c>
      <c r="C240" t="s">
        <v>86</v>
      </c>
      <c r="E240">
        <v>100</v>
      </c>
      <c r="F240">
        <v>7</v>
      </c>
    </row>
    <row r="241" spans="1:6" x14ac:dyDescent="0.2">
      <c r="A241" s="1">
        <v>40490</v>
      </c>
      <c r="B241">
        <v>57</v>
      </c>
      <c r="C241" t="s">
        <v>86</v>
      </c>
      <c r="E241">
        <v>99</v>
      </c>
      <c r="F241">
        <v>6</v>
      </c>
    </row>
    <row r="242" spans="1:6" x14ac:dyDescent="0.2">
      <c r="A242" s="1">
        <v>40490</v>
      </c>
      <c r="B242">
        <v>57</v>
      </c>
      <c r="C242" t="s">
        <v>86</v>
      </c>
      <c r="E242">
        <v>103</v>
      </c>
      <c r="F242">
        <v>7</v>
      </c>
    </row>
    <row r="243" spans="1:6" x14ac:dyDescent="0.2">
      <c r="A243" s="1">
        <v>40490</v>
      </c>
      <c r="B243">
        <v>57</v>
      </c>
      <c r="C243" t="s">
        <v>86</v>
      </c>
      <c r="E243">
        <v>106</v>
      </c>
      <c r="F243">
        <v>7</v>
      </c>
    </row>
    <row r="244" spans="1:6" x14ac:dyDescent="0.2">
      <c r="A244" s="1">
        <v>40490</v>
      </c>
      <c r="B244">
        <v>58</v>
      </c>
      <c r="C244" t="s">
        <v>86</v>
      </c>
      <c r="E244">
        <v>149</v>
      </c>
      <c r="F244">
        <v>23</v>
      </c>
    </row>
    <row r="245" spans="1:6" x14ac:dyDescent="0.2">
      <c r="A245" s="1">
        <v>40490</v>
      </c>
      <c r="B245">
        <v>58</v>
      </c>
      <c r="C245" t="s">
        <v>86</v>
      </c>
      <c r="E245">
        <v>127</v>
      </c>
      <c r="F245">
        <v>17</v>
      </c>
    </row>
    <row r="246" spans="1:6" x14ac:dyDescent="0.2">
      <c r="A246" s="1">
        <v>40490</v>
      </c>
      <c r="B246">
        <v>58</v>
      </c>
      <c r="C246" t="s">
        <v>86</v>
      </c>
      <c r="E246">
        <v>119</v>
      </c>
      <c r="F246">
        <v>12</v>
      </c>
    </row>
    <row r="247" spans="1:6" x14ac:dyDescent="0.2">
      <c r="A247" s="1">
        <v>40490</v>
      </c>
      <c r="B247">
        <v>58</v>
      </c>
      <c r="C247" t="s">
        <v>86</v>
      </c>
      <c r="E247">
        <v>141</v>
      </c>
      <c r="F247">
        <v>20</v>
      </c>
    </row>
    <row r="248" spans="1:6" x14ac:dyDescent="0.2">
      <c r="A248" s="1">
        <v>40490</v>
      </c>
      <c r="B248">
        <v>58</v>
      </c>
      <c r="C248" t="s">
        <v>86</v>
      </c>
      <c r="E248">
        <v>121</v>
      </c>
      <c r="F248">
        <v>13</v>
      </c>
    </row>
    <row r="249" spans="1:6" x14ac:dyDescent="0.2">
      <c r="A249" s="1">
        <v>40490</v>
      </c>
      <c r="B249">
        <v>58</v>
      </c>
      <c r="C249" t="s">
        <v>86</v>
      </c>
      <c r="E249">
        <v>136</v>
      </c>
      <c r="F249">
        <v>18</v>
      </c>
    </row>
    <row r="250" spans="1:6" x14ac:dyDescent="0.2">
      <c r="A250" s="1">
        <v>40490</v>
      </c>
      <c r="B250">
        <v>58</v>
      </c>
      <c r="C250" t="s">
        <v>86</v>
      </c>
      <c r="E250">
        <v>128</v>
      </c>
      <c r="F250">
        <v>15</v>
      </c>
    </row>
    <row r="251" spans="1:6" x14ac:dyDescent="0.2">
      <c r="A251" s="1">
        <v>40490</v>
      </c>
      <c r="B251">
        <v>58</v>
      </c>
      <c r="C251" t="s">
        <v>86</v>
      </c>
      <c r="E251">
        <v>100</v>
      </c>
      <c r="F251">
        <v>6</v>
      </c>
    </row>
    <row r="252" spans="1:6" x14ac:dyDescent="0.2">
      <c r="A252" s="1">
        <v>40490</v>
      </c>
      <c r="B252">
        <v>58</v>
      </c>
      <c r="C252" t="s">
        <v>86</v>
      </c>
      <c r="E252">
        <v>106</v>
      </c>
      <c r="F252">
        <v>8</v>
      </c>
    </row>
    <row r="253" spans="1:6" x14ac:dyDescent="0.2">
      <c r="A253" s="1">
        <v>40490</v>
      </c>
      <c r="B253">
        <v>58</v>
      </c>
      <c r="C253" t="s">
        <v>86</v>
      </c>
      <c r="E253">
        <v>100</v>
      </c>
      <c r="F253">
        <v>6</v>
      </c>
    </row>
    <row r="254" spans="1:6" x14ac:dyDescent="0.2">
      <c r="A254" s="1">
        <v>40490</v>
      </c>
      <c r="B254">
        <v>58</v>
      </c>
      <c r="C254" t="s">
        <v>86</v>
      </c>
      <c r="E254">
        <v>103</v>
      </c>
      <c r="F254">
        <v>7</v>
      </c>
    </row>
    <row r="255" spans="1:6" x14ac:dyDescent="0.2">
      <c r="A255" s="1">
        <v>40490</v>
      </c>
      <c r="B255">
        <v>58</v>
      </c>
      <c r="C255" t="s">
        <v>86</v>
      </c>
      <c r="E255">
        <v>94</v>
      </c>
      <c r="F255">
        <v>5</v>
      </c>
    </row>
    <row r="256" spans="1:6" x14ac:dyDescent="0.2">
      <c r="A256" s="1">
        <v>40490</v>
      </c>
      <c r="B256">
        <v>58</v>
      </c>
      <c r="C256" t="s">
        <v>86</v>
      </c>
      <c r="E256">
        <v>105</v>
      </c>
      <c r="F256">
        <v>6</v>
      </c>
    </row>
    <row r="257" spans="1:6" x14ac:dyDescent="0.2">
      <c r="A257" s="1">
        <v>40490</v>
      </c>
      <c r="B257">
        <v>59</v>
      </c>
      <c r="C257" t="s">
        <v>86</v>
      </c>
      <c r="E257">
        <v>96</v>
      </c>
      <c r="F257">
        <v>6</v>
      </c>
    </row>
    <row r="258" spans="1:6" x14ac:dyDescent="0.2">
      <c r="A258" s="1">
        <v>40490</v>
      </c>
      <c r="B258">
        <v>59</v>
      </c>
      <c r="C258" t="s">
        <v>86</v>
      </c>
      <c r="E258">
        <v>102</v>
      </c>
      <c r="F258">
        <v>6</v>
      </c>
    </row>
    <row r="259" spans="1:6" x14ac:dyDescent="0.2">
      <c r="A259" s="1">
        <v>40490</v>
      </c>
      <c r="B259">
        <v>59</v>
      </c>
      <c r="C259" t="s">
        <v>86</v>
      </c>
      <c r="E259">
        <v>111</v>
      </c>
      <c r="F259">
        <v>7</v>
      </c>
    </row>
    <row r="260" spans="1:6" x14ac:dyDescent="0.2">
      <c r="A260" s="1">
        <v>40490</v>
      </c>
      <c r="B260">
        <v>59</v>
      </c>
      <c r="C260" t="s">
        <v>86</v>
      </c>
      <c r="E260">
        <v>102</v>
      </c>
      <c r="F260">
        <v>6</v>
      </c>
    </row>
    <row r="261" spans="1:6" x14ac:dyDescent="0.2">
      <c r="A261" s="1">
        <v>40490</v>
      </c>
      <c r="B261">
        <v>59</v>
      </c>
      <c r="C261" t="s">
        <v>86</v>
      </c>
      <c r="E261">
        <v>106</v>
      </c>
      <c r="F261">
        <v>7</v>
      </c>
    </row>
    <row r="262" spans="1:6" x14ac:dyDescent="0.2">
      <c r="A262" s="1">
        <v>40490</v>
      </c>
      <c r="B262">
        <v>59</v>
      </c>
      <c r="C262" t="s">
        <v>86</v>
      </c>
      <c r="E262">
        <v>104</v>
      </c>
      <c r="F262">
        <v>6</v>
      </c>
    </row>
    <row r="263" spans="1:6" x14ac:dyDescent="0.2">
      <c r="A263" s="1">
        <v>40490</v>
      </c>
      <c r="B263">
        <v>59</v>
      </c>
      <c r="C263" t="s">
        <v>86</v>
      </c>
      <c r="E263">
        <v>105</v>
      </c>
      <c r="F263">
        <v>6</v>
      </c>
    </row>
    <row r="264" spans="1:6" x14ac:dyDescent="0.2">
      <c r="A264" s="1">
        <v>40491</v>
      </c>
      <c r="B264">
        <v>60</v>
      </c>
      <c r="C264" t="s">
        <v>86</v>
      </c>
      <c r="E264">
        <v>107</v>
      </c>
      <c r="F264">
        <v>7</v>
      </c>
    </row>
    <row r="265" spans="1:6" x14ac:dyDescent="0.2">
      <c r="A265" s="1">
        <v>40491</v>
      </c>
      <c r="B265">
        <v>60</v>
      </c>
      <c r="C265" t="s">
        <v>86</v>
      </c>
      <c r="E265">
        <v>106</v>
      </c>
      <c r="F265">
        <v>6</v>
      </c>
    </row>
    <row r="266" spans="1:6" x14ac:dyDescent="0.2">
      <c r="A266" s="1">
        <v>40491</v>
      </c>
      <c r="B266">
        <v>60</v>
      </c>
      <c r="C266" t="s">
        <v>86</v>
      </c>
      <c r="E266">
        <v>111</v>
      </c>
      <c r="F266">
        <v>7</v>
      </c>
    </row>
    <row r="267" spans="1:6" x14ac:dyDescent="0.2">
      <c r="A267" s="1">
        <v>40491</v>
      </c>
      <c r="B267">
        <v>60</v>
      </c>
      <c r="C267" t="s">
        <v>86</v>
      </c>
      <c r="E267">
        <v>126</v>
      </c>
      <c r="F267">
        <v>13</v>
      </c>
    </row>
    <row r="268" spans="1:6" x14ac:dyDescent="0.2">
      <c r="A268" s="1">
        <v>40491</v>
      </c>
      <c r="B268">
        <v>60</v>
      </c>
      <c r="C268" t="s">
        <v>86</v>
      </c>
      <c r="E268">
        <v>129</v>
      </c>
      <c r="F268">
        <v>13</v>
      </c>
    </row>
    <row r="269" spans="1:6" x14ac:dyDescent="0.2">
      <c r="A269" s="1">
        <v>40491</v>
      </c>
      <c r="B269">
        <v>60</v>
      </c>
      <c r="C269" t="s">
        <v>86</v>
      </c>
      <c r="E269">
        <v>143</v>
      </c>
      <c r="F269">
        <v>22</v>
      </c>
    </row>
    <row r="270" spans="1:6" x14ac:dyDescent="0.2">
      <c r="A270" s="1">
        <v>40491</v>
      </c>
      <c r="B270">
        <v>60</v>
      </c>
      <c r="C270" t="s">
        <v>86</v>
      </c>
      <c r="E270">
        <v>137</v>
      </c>
      <c r="F270">
        <v>17</v>
      </c>
    </row>
    <row r="271" spans="1:6" x14ac:dyDescent="0.2">
      <c r="A271" s="1">
        <v>40491</v>
      </c>
      <c r="B271">
        <v>60</v>
      </c>
      <c r="C271" t="s">
        <v>86</v>
      </c>
      <c r="E271">
        <v>130</v>
      </c>
      <c r="F271">
        <v>14</v>
      </c>
    </row>
    <row r="272" spans="1:6" x14ac:dyDescent="0.2">
      <c r="A272" s="1">
        <v>40491</v>
      </c>
      <c r="B272">
        <v>61</v>
      </c>
      <c r="C272" t="s">
        <v>86</v>
      </c>
      <c r="E272">
        <v>110</v>
      </c>
      <c r="F272">
        <v>7</v>
      </c>
    </row>
    <row r="273" spans="1:6" x14ac:dyDescent="0.2">
      <c r="A273" s="1">
        <v>40491</v>
      </c>
      <c r="B273">
        <v>61</v>
      </c>
      <c r="C273" t="s">
        <v>86</v>
      </c>
      <c r="E273">
        <v>106</v>
      </c>
      <c r="F273">
        <v>7</v>
      </c>
    </row>
    <row r="274" spans="1:6" x14ac:dyDescent="0.2">
      <c r="A274" s="1">
        <v>40491</v>
      </c>
      <c r="B274">
        <v>61</v>
      </c>
      <c r="C274" t="s">
        <v>86</v>
      </c>
      <c r="E274">
        <v>104</v>
      </c>
      <c r="F274">
        <v>6</v>
      </c>
    </row>
    <row r="275" spans="1:6" x14ac:dyDescent="0.2">
      <c r="A275" s="1">
        <v>40491</v>
      </c>
      <c r="B275">
        <v>62</v>
      </c>
      <c r="C275" t="s">
        <v>86</v>
      </c>
      <c r="E275">
        <v>104</v>
      </c>
      <c r="F275">
        <v>7</v>
      </c>
    </row>
    <row r="276" spans="1:6" x14ac:dyDescent="0.2">
      <c r="A276" s="1">
        <v>40499</v>
      </c>
      <c r="B276">
        <v>33</v>
      </c>
      <c r="C276" t="s">
        <v>86</v>
      </c>
      <c r="E276">
        <v>131</v>
      </c>
      <c r="F276">
        <v>12</v>
      </c>
    </row>
    <row r="277" spans="1:6" x14ac:dyDescent="0.2">
      <c r="A277" s="1">
        <v>40499</v>
      </c>
      <c r="B277">
        <v>33</v>
      </c>
      <c r="C277" t="s">
        <v>86</v>
      </c>
      <c r="E277">
        <v>136</v>
      </c>
      <c r="F277">
        <v>16</v>
      </c>
    </row>
    <row r="278" spans="1:6" x14ac:dyDescent="0.2">
      <c r="A278" s="1">
        <v>40499</v>
      </c>
      <c r="B278">
        <v>33</v>
      </c>
      <c r="C278" t="s">
        <v>86</v>
      </c>
      <c r="E278">
        <v>128</v>
      </c>
      <c r="F278">
        <v>12</v>
      </c>
    </row>
    <row r="279" spans="1:6" x14ac:dyDescent="0.2">
      <c r="A279" s="1">
        <v>40499</v>
      </c>
      <c r="B279">
        <v>33</v>
      </c>
      <c r="C279" t="s">
        <v>86</v>
      </c>
      <c r="E279">
        <v>127</v>
      </c>
      <c r="F279">
        <v>12</v>
      </c>
    </row>
    <row r="280" spans="1:6" x14ac:dyDescent="0.2">
      <c r="A280" s="1">
        <v>40499</v>
      </c>
      <c r="B280">
        <v>33</v>
      </c>
      <c r="C280" t="s">
        <v>86</v>
      </c>
      <c r="E280">
        <v>129</v>
      </c>
      <c r="F280">
        <v>12</v>
      </c>
    </row>
    <row r="281" spans="1:6" x14ac:dyDescent="0.2">
      <c r="A281" s="1">
        <v>40499</v>
      </c>
      <c r="B281">
        <v>33</v>
      </c>
      <c r="C281" t="s">
        <v>86</v>
      </c>
      <c r="E281">
        <v>129</v>
      </c>
      <c r="F281">
        <v>12</v>
      </c>
    </row>
    <row r="282" spans="1:6" x14ac:dyDescent="0.2">
      <c r="A282" s="1">
        <v>40499</v>
      </c>
      <c r="B282">
        <v>33</v>
      </c>
      <c r="C282" t="s">
        <v>86</v>
      </c>
      <c r="E282">
        <v>126</v>
      </c>
      <c r="F282">
        <v>12</v>
      </c>
    </row>
    <row r="283" spans="1:6" x14ac:dyDescent="0.2">
      <c r="A283" s="1">
        <v>40499</v>
      </c>
      <c r="B283">
        <v>33</v>
      </c>
      <c r="C283" t="s">
        <v>86</v>
      </c>
      <c r="E283">
        <v>124</v>
      </c>
      <c r="F283">
        <v>10</v>
      </c>
    </row>
    <row r="284" spans="1:6" x14ac:dyDescent="0.2">
      <c r="A284" s="1">
        <v>40499</v>
      </c>
      <c r="B284">
        <v>33</v>
      </c>
      <c r="C284" t="s">
        <v>86</v>
      </c>
      <c r="E284">
        <v>108</v>
      </c>
      <c r="F284">
        <v>8</v>
      </c>
    </row>
    <row r="285" spans="1:6" x14ac:dyDescent="0.2">
      <c r="A285" s="1">
        <v>40499</v>
      </c>
      <c r="B285">
        <v>33</v>
      </c>
      <c r="C285" t="s">
        <v>86</v>
      </c>
      <c r="E285">
        <v>109</v>
      </c>
      <c r="F285">
        <v>8</v>
      </c>
    </row>
    <row r="286" spans="1:6" x14ac:dyDescent="0.2">
      <c r="A286" s="1">
        <v>40499</v>
      </c>
      <c r="B286">
        <v>33</v>
      </c>
      <c r="C286" t="s">
        <v>86</v>
      </c>
      <c r="E286">
        <v>103</v>
      </c>
      <c r="F286">
        <v>6</v>
      </c>
    </row>
    <row r="287" spans="1:6" x14ac:dyDescent="0.2">
      <c r="A287" s="1">
        <v>40499</v>
      </c>
      <c r="B287">
        <v>33</v>
      </c>
      <c r="C287" t="s">
        <v>86</v>
      </c>
      <c r="E287">
        <v>105</v>
      </c>
      <c r="F287">
        <v>8</v>
      </c>
    </row>
    <row r="288" spans="1:6" x14ac:dyDescent="0.2">
      <c r="A288" s="1">
        <v>40499</v>
      </c>
      <c r="B288">
        <v>33</v>
      </c>
      <c r="C288" t="s">
        <v>86</v>
      </c>
      <c r="E288">
        <v>108</v>
      </c>
      <c r="F288">
        <v>8</v>
      </c>
    </row>
    <row r="289" spans="1:6" x14ac:dyDescent="0.2">
      <c r="A289" s="1">
        <v>40499</v>
      </c>
      <c r="B289">
        <v>33</v>
      </c>
      <c r="C289" t="s">
        <v>86</v>
      </c>
      <c r="E289">
        <v>106</v>
      </c>
      <c r="F289">
        <v>6</v>
      </c>
    </row>
    <row r="290" spans="1:6" x14ac:dyDescent="0.2">
      <c r="A290" s="1">
        <v>40499</v>
      </c>
      <c r="B290">
        <v>34</v>
      </c>
      <c r="C290" t="s">
        <v>86</v>
      </c>
      <c r="E290">
        <v>108</v>
      </c>
      <c r="F290">
        <v>8</v>
      </c>
    </row>
    <row r="291" spans="1:6" x14ac:dyDescent="0.2">
      <c r="A291" s="1">
        <v>40499</v>
      </c>
      <c r="B291">
        <v>34</v>
      </c>
      <c r="C291" t="s">
        <v>86</v>
      </c>
      <c r="E291">
        <v>108</v>
      </c>
      <c r="F291">
        <v>0</v>
      </c>
    </row>
    <row r="292" spans="1:6" x14ac:dyDescent="0.2">
      <c r="A292" s="1">
        <v>40499</v>
      </c>
      <c r="B292">
        <v>35</v>
      </c>
      <c r="C292" t="s">
        <v>86</v>
      </c>
      <c r="E292">
        <v>111</v>
      </c>
      <c r="F292">
        <v>0</v>
      </c>
    </row>
    <row r="293" spans="1:6" x14ac:dyDescent="0.2">
      <c r="A293" s="1">
        <v>40499</v>
      </c>
      <c r="B293">
        <v>35</v>
      </c>
      <c r="C293" t="s">
        <v>86</v>
      </c>
      <c r="E293">
        <v>104</v>
      </c>
      <c r="F293">
        <v>0</v>
      </c>
    </row>
    <row r="294" spans="1:6" x14ac:dyDescent="0.2">
      <c r="A294" s="1">
        <v>40499</v>
      </c>
      <c r="B294">
        <v>35</v>
      </c>
      <c r="C294" t="s">
        <v>86</v>
      </c>
      <c r="E294">
        <v>103</v>
      </c>
      <c r="F294">
        <v>0</v>
      </c>
    </row>
    <row r="295" spans="1:6" x14ac:dyDescent="0.2">
      <c r="A295" s="1">
        <v>40499</v>
      </c>
      <c r="B295">
        <v>35</v>
      </c>
      <c r="C295" t="s">
        <v>86</v>
      </c>
      <c r="E295">
        <v>122</v>
      </c>
      <c r="F295">
        <v>0</v>
      </c>
    </row>
    <row r="296" spans="1:6" x14ac:dyDescent="0.2">
      <c r="A296" s="1">
        <v>40499</v>
      </c>
      <c r="B296">
        <v>35</v>
      </c>
      <c r="C296" t="s">
        <v>86</v>
      </c>
      <c r="E296">
        <v>132</v>
      </c>
      <c r="F296">
        <v>0</v>
      </c>
    </row>
    <row r="297" spans="1:6" x14ac:dyDescent="0.2">
      <c r="A297" s="1">
        <v>40499</v>
      </c>
      <c r="B297">
        <v>35</v>
      </c>
      <c r="C297" t="s">
        <v>86</v>
      </c>
      <c r="E297">
        <v>135</v>
      </c>
      <c r="F297">
        <v>0</v>
      </c>
    </row>
    <row r="298" spans="1:6" x14ac:dyDescent="0.2">
      <c r="A298" s="1">
        <v>40499</v>
      </c>
      <c r="B298">
        <v>35</v>
      </c>
      <c r="C298" t="s">
        <v>86</v>
      </c>
      <c r="E298">
        <v>145</v>
      </c>
      <c r="F298">
        <v>0</v>
      </c>
    </row>
    <row r="299" spans="1:6" x14ac:dyDescent="0.2">
      <c r="A299" s="1">
        <v>40499</v>
      </c>
      <c r="B299">
        <v>35</v>
      </c>
      <c r="C299" t="s">
        <v>86</v>
      </c>
      <c r="E299">
        <v>133</v>
      </c>
      <c r="F299">
        <v>0</v>
      </c>
    </row>
    <row r="300" spans="1:6" x14ac:dyDescent="0.2">
      <c r="A300" s="1">
        <v>40499</v>
      </c>
      <c r="B300">
        <v>35</v>
      </c>
      <c r="C300" t="s">
        <v>86</v>
      </c>
      <c r="E300">
        <v>122</v>
      </c>
      <c r="F300">
        <v>0</v>
      </c>
    </row>
    <row r="301" spans="1:6" x14ac:dyDescent="0.2">
      <c r="A301" s="1">
        <v>40499</v>
      </c>
      <c r="B301">
        <v>36</v>
      </c>
      <c r="C301" t="s">
        <v>86</v>
      </c>
      <c r="E301">
        <v>110</v>
      </c>
      <c r="F301">
        <v>0</v>
      </c>
    </row>
    <row r="302" spans="1:6" x14ac:dyDescent="0.2">
      <c r="A302" s="1">
        <v>40499</v>
      </c>
      <c r="B302">
        <v>36</v>
      </c>
      <c r="C302" t="s">
        <v>86</v>
      </c>
      <c r="E302">
        <v>111</v>
      </c>
      <c r="F302">
        <v>0</v>
      </c>
    </row>
    <row r="303" spans="1:6" x14ac:dyDescent="0.2">
      <c r="A303" s="1">
        <v>40499</v>
      </c>
      <c r="B303">
        <v>36</v>
      </c>
      <c r="C303" t="s">
        <v>86</v>
      </c>
      <c r="E303">
        <v>102</v>
      </c>
      <c r="F303">
        <v>0</v>
      </c>
    </row>
    <row r="304" spans="1:6" x14ac:dyDescent="0.2">
      <c r="A304" s="1">
        <v>40499</v>
      </c>
      <c r="B304">
        <v>36</v>
      </c>
      <c r="C304" t="s">
        <v>86</v>
      </c>
      <c r="E304">
        <v>96</v>
      </c>
      <c r="F304">
        <v>0</v>
      </c>
    </row>
    <row r="305" spans="1:6" x14ac:dyDescent="0.2">
      <c r="A305" s="1">
        <v>40499</v>
      </c>
      <c r="B305">
        <v>36</v>
      </c>
      <c r="C305" t="s">
        <v>86</v>
      </c>
      <c r="E305">
        <v>104</v>
      </c>
      <c r="F305">
        <v>0</v>
      </c>
    </row>
    <row r="306" spans="1:6" x14ac:dyDescent="0.2">
      <c r="A306" s="1">
        <v>40499</v>
      </c>
      <c r="B306">
        <v>36</v>
      </c>
      <c r="C306" t="s">
        <v>86</v>
      </c>
      <c r="E306">
        <v>142</v>
      </c>
      <c r="F306">
        <v>0</v>
      </c>
    </row>
    <row r="307" spans="1:6" x14ac:dyDescent="0.2">
      <c r="A307" s="1">
        <v>40499</v>
      </c>
      <c r="B307">
        <v>36</v>
      </c>
      <c r="C307" t="s">
        <v>86</v>
      </c>
      <c r="E307">
        <v>139</v>
      </c>
      <c r="F307">
        <v>0</v>
      </c>
    </row>
    <row r="308" spans="1:6" x14ac:dyDescent="0.2">
      <c r="A308" s="1">
        <v>40499</v>
      </c>
      <c r="B308">
        <v>36</v>
      </c>
      <c r="C308" t="s">
        <v>86</v>
      </c>
      <c r="E308">
        <v>123</v>
      </c>
      <c r="F308">
        <v>0</v>
      </c>
    </row>
    <row r="309" spans="1:6" x14ac:dyDescent="0.2">
      <c r="A309" s="1">
        <v>40499</v>
      </c>
      <c r="B309">
        <v>36</v>
      </c>
      <c r="C309" t="s">
        <v>86</v>
      </c>
      <c r="E309">
        <v>150</v>
      </c>
      <c r="F309">
        <v>0</v>
      </c>
    </row>
    <row r="310" spans="1:6" x14ac:dyDescent="0.2">
      <c r="A310" s="1">
        <v>40499</v>
      </c>
      <c r="B310">
        <v>36</v>
      </c>
      <c r="C310" t="s">
        <v>86</v>
      </c>
      <c r="E310">
        <v>139</v>
      </c>
      <c r="F310">
        <v>0</v>
      </c>
    </row>
    <row r="311" spans="1:6" x14ac:dyDescent="0.2">
      <c r="A311" s="1">
        <v>40499</v>
      </c>
      <c r="B311">
        <v>36</v>
      </c>
      <c r="C311" t="s">
        <v>86</v>
      </c>
      <c r="E311">
        <v>125</v>
      </c>
      <c r="F311">
        <v>0</v>
      </c>
    </row>
    <row r="312" spans="1:6" x14ac:dyDescent="0.2">
      <c r="A312" s="1">
        <v>40499</v>
      </c>
      <c r="B312">
        <v>36</v>
      </c>
      <c r="C312" t="s">
        <v>86</v>
      </c>
      <c r="E312">
        <v>135</v>
      </c>
      <c r="F312">
        <v>0</v>
      </c>
    </row>
    <row r="313" spans="1:6" x14ac:dyDescent="0.2">
      <c r="A313" s="1">
        <v>40499</v>
      </c>
      <c r="B313">
        <v>63</v>
      </c>
      <c r="C313" t="s">
        <v>86</v>
      </c>
      <c r="E313">
        <v>112</v>
      </c>
      <c r="F313">
        <v>7</v>
      </c>
    </row>
    <row r="314" spans="1:6" x14ac:dyDescent="0.2">
      <c r="A314" s="1">
        <v>40499</v>
      </c>
      <c r="B314">
        <v>65</v>
      </c>
      <c r="C314" t="s">
        <v>86</v>
      </c>
      <c r="E314">
        <v>113</v>
      </c>
      <c r="F314">
        <v>8</v>
      </c>
    </row>
    <row r="315" spans="1:6" x14ac:dyDescent="0.2">
      <c r="A315" s="1">
        <v>40499</v>
      </c>
      <c r="B315">
        <v>65</v>
      </c>
      <c r="C315" t="s">
        <v>86</v>
      </c>
      <c r="E315">
        <v>117</v>
      </c>
      <c r="F315">
        <v>8</v>
      </c>
    </row>
    <row r="316" spans="1:6" x14ac:dyDescent="0.2">
      <c r="A316" s="1">
        <v>40499</v>
      </c>
      <c r="B316">
        <v>65</v>
      </c>
      <c r="C316" t="s">
        <v>86</v>
      </c>
      <c r="E316">
        <v>108</v>
      </c>
      <c r="F316">
        <v>7</v>
      </c>
    </row>
    <row r="317" spans="1:6" x14ac:dyDescent="0.2">
      <c r="A317" s="1">
        <v>40499</v>
      </c>
      <c r="B317">
        <v>65</v>
      </c>
      <c r="C317" t="s">
        <v>86</v>
      </c>
      <c r="E317">
        <v>105</v>
      </c>
      <c r="F317">
        <v>7</v>
      </c>
    </row>
    <row r="318" spans="1:6" x14ac:dyDescent="0.2">
      <c r="A318" s="1">
        <v>40499</v>
      </c>
      <c r="B318">
        <v>65</v>
      </c>
      <c r="C318" t="s">
        <v>86</v>
      </c>
      <c r="E318">
        <v>104</v>
      </c>
      <c r="F318">
        <v>7</v>
      </c>
    </row>
    <row r="319" spans="1:6" x14ac:dyDescent="0.2">
      <c r="A319" s="1">
        <v>40499</v>
      </c>
      <c r="B319">
        <v>65</v>
      </c>
      <c r="C319" t="s">
        <v>86</v>
      </c>
      <c r="E319">
        <v>111</v>
      </c>
      <c r="F319">
        <v>8</v>
      </c>
    </row>
    <row r="320" spans="1:6" x14ac:dyDescent="0.2">
      <c r="A320" s="1">
        <v>40499</v>
      </c>
      <c r="B320">
        <v>65</v>
      </c>
      <c r="C320" t="s">
        <v>86</v>
      </c>
      <c r="E320">
        <v>113</v>
      </c>
      <c r="F320">
        <v>9</v>
      </c>
    </row>
    <row r="321" spans="1:6" x14ac:dyDescent="0.2">
      <c r="A321" s="1">
        <v>40499</v>
      </c>
      <c r="B321">
        <v>65</v>
      </c>
      <c r="C321" t="s">
        <v>86</v>
      </c>
      <c r="E321">
        <v>110</v>
      </c>
      <c r="F321">
        <v>8</v>
      </c>
    </row>
    <row r="322" spans="1:6" x14ac:dyDescent="0.2">
      <c r="A322" s="1">
        <v>40499</v>
      </c>
      <c r="B322">
        <v>65</v>
      </c>
      <c r="C322" t="s">
        <v>86</v>
      </c>
      <c r="E322">
        <v>105</v>
      </c>
      <c r="F322">
        <v>7</v>
      </c>
    </row>
    <row r="323" spans="1:6" x14ac:dyDescent="0.2">
      <c r="A323" s="1">
        <v>40500</v>
      </c>
      <c r="B323">
        <v>37</v>
      </c>
      <c r="C323" t="s">
        <v>86</v>
      </c>
      <c r="E323">
        <v>102</v>
      </c>
      <c r="F323">
        <v>0</v>
      </c>
    </row>
    <row r="324" spans="1:6" x14ac:dyDescent="0.2">
      <c r="A324" s="1">
        <v>40500</v>
      </c>
      <c r="B324">
        <v>37</v>
      </c>
      <c r="C324" t="s">
        <v>86</v>
      </c>
      <c r="E324">
        <v>110</v>
      </c>
      <c r="F324">
        <v>0</v>
      </c>
    </row>
    <row r="325" spans="1:6" x14ac:dyDescent="0.2">
      <c r="A325" s="1">
        <v>40500</v>
      </c>
      <c r="B325">
        <v>37</v>
      </c>
      <c r="C325" t="s">
        <v>86</v>
      </c>
      <c r="E325">
        <v>148</v>
      </c>
      <c r="F325">
        <v>0</v>
      </c>
    </row>
    <row r="326" spans="1:6" x14ac:dyDescent="0.2">
      <c r="A326" s="1">
        <v>40500</v>
      </c>
      <c r="B326">
        <v>37</v>
      </c>
      <c r="C326" t="s">
        <v>86</v>
      </c>
      <c r="E326">
        <v>139</v>
      </c>
      <c r="F326">
        <v>0</v>
      </c>
    </row>
    <row r="327" spans="1:6" x14ac:dyDescent="0.2">
      <c r="A327" s="1">
        <v>40500</v>
      </c>
      <c r="B327">
        <v>37</v>
      </c>
      <c r="C327" t="s">
        <v>86</v>
      </c>
      <c r="E327">
        <v>138</v>
      </c>
      <c r="F327">
        <v>0</v>
      </c>
    </row>
    <row r="328" spans="1:6" x14ac:dyDescent="0.2">
      <c r="A328" s="1">
        <v>40500</v>
      </c>
      <c r="B328">
        <v>37</v>
      </c>
      <c r="C328" t="s">
        <v>86</v>
      </c>
      <c r="E328">
        <v>130</v>
      </c>
      <c r="F328">
        <v>0</v>
      </c>
    </row>
    <row r="329" spans="1:6" x14ac:dyDescent="0.2">
      <c r="A329" s="1">
        <v>40500</v>
      </c>
      <c r="B329">
        <v>37</v>
      </c>
      <c r="C329" t="s">
        <v>86</v>
      </c>
      <c r="E329">
        <v>128</v>
      </c>
      <c r="F329">
        <v>0</v>
      </c>
    </row>
    <row r="330" spans="1:6" x14ac:dyDescent="0.2">
      <c r="A330" s="1">
        <v>40500</v>
      </c>
      <c r="B330">
        <v>37</v>
      </c>
      <c r="C330" t="s">
        <v>86</v>
      </c>
      <c r="E330">
        <v>137</v>
      </c>
      <c r="F330">
        <v>0</v>
      </c>
    </row>
    <row r="331" spans="1:6" x14ac:dyDescent="0.2">
      <c r="A331" s="1">
        <v>40500</v>
      </c>
      <c r="B331">
        <v>37</v>
      </c>
      <c r="C331" t="s">
        <v>86</v>
      </c>
      <c r="E331">
        <v>128</v>
      </c>
      <c r="F331">
        <v>0</v>
      </c>
    </row>
    <row r="332" spans="1:6" x14ac:dyDescent="0.2">
      <c r="A332" s="1">
        <v>40500</v>
      </c>
      <c r="B332">
        <v>37</v>
      </c>
      <c r="C332" t="s">
        <v>86</v>
      </c>
      <c r="E332">
        <v>122</v>
      </c>
      <c r="F332">
        <v>0</v>
      </c>
    </row>
    <row r="333" spans="1:6" x14ac:dyDescent="0.2">
      <c r="A333" s="1">
        <v>40500</v>
      </c>
      <c r="B333">
        <v>38</v>
      </c>
      <c r="C333" t="s">
        <v>86</v>
      </c>
      <c r="E333">
        <v>139</v>
      </c>
      <c r="F333">
        <v>0</v>
      </c>
    </row>
    <row r="334" spans="1:6" x14ac:dyDescent="0.2">
      <c r="A334" s="1">
        <v>40500</v>
      </c>
      <c r="B334">
        <v>38</v>
      </c>
      <c r="C334" t="s">
        <v>86</v>
      </c>
      <c r="E334">
        <v>137</v>
      </c>
      <c r="F334">
        <v>0</v>
      </c>
    </row>
    <row r="335" spans="1:6" x14ac:dyDescent="0.2">
      <c r="A335" s="1">
        <v>40500</v>
      </c>
      <c r="B335">
        <v>38</v>
      </c>
      <c r="C335" t="s">
        <v>86</v>
      </c>
      <c r="E335">
        <v>141</v>
      </c>
      <c r="F335">
        <v>0</v>
      </c>
    </row>
    <row r="336" spans="1:6" x14ac:dyDescent="0.2">
      <c r="A336" s="1">
        <v>40500</v>
      </c>
      <c r="B336">
        <v>38</v>
      </c>
      <c r="C336" t="s">
        <v>86</v>
      </c>
      <c r="E336">
        <v>129</v>
      </c>
      <c r="F336">
        <v>0</v>
      </c>
    </row>
    <row r="337" spans="1:6" x14ac:dyDescent="0.2">
      <c r="A337" s="1">
        <v>40500</v>
      </c>
      <c r="B337">
        <v>38</v>
      </c>
      <c r="C337" t="s">
        <v>86</v>
      </c>
      <c r="E337">
        <v>135</v>
      </c>
      <c r="F337">
        <v>0</v>
      </c>
    </row>
    <row r="338" spans="1:6" x14ac:dyDescent="0.2">
      <c r="A338" s="1">
        <v>40500</v>
      </c>
      <c r="B338">
        <v>38</v>
      </c>
      <c r="C338" t="s">
        <v>86</v>
      </c>
      <c r="E338">
        <v>130</v>
      </c>
      <c r="F338">
        <v>0</v>
      </c>
    </row>
    <row r="339" spans="1:6" x14ac:dyDescent="0.2">
      <c r="A339" s="1">
        <v>40500</v>
      </c>
      <c r="B339">
        <v>38</v>
      </c>
      <c r="C339" t="s">
        <v>86</v>
      </c>
      <c r="E339">
        <v>111</v>
      </c>
      <c r="F339">
        <v>0</v>
      </c>
    </row>
    <row r="340" spans="1:6" x14ac:dyDescent="0.2">
      <c r="A340" s="1">
        <v>40500</v>
      </c>
      <c r="B340">
        <v>38</v>
      </c>
      <c r="C340" t="s">
        <v>86</v>
      </c>
      <c r="E340">
        <v>106</v>
      </c>
      <c r="F340">
        <v>0</v>
      </c>
    </row>
    <row r="341" spans="1:6" x14ac:dyDescent="0.2">
      <c r="A341" s="1">
        <v>40513</v>
      </c>
      <c r="B341">
        <v>66</v>
      </c>
      <c r="C341" t="s">
        <v>86</v>
      </c>
      <c r="E341">
        <v>98</v>
      </c>
      <c r="F341">
        <v>0</v>
      </c>
    </row>
    <row r="342" spans="1:6" x14ac:dyDescent="0.2">
      <c r="A342" s="1">
        <v>40513</v>
      </c>
      <c r="B342">
        <v>66</v>
      </c>
      <c r="C342" t="s">
        <v>86</v>
      </c>
      <c r="E342">
        <v>128</v>
      </c>
      <c r="F342">
        <v>0</v>
      </c>
    </row>
    <row r="343" spans="1:6" x14ac:dyDescent="0.2">
      <c r="A343" s="1">
        <v>40513</v>
      </c>
      <c r="B343">
        <v>66</v>
      </c>
      <c r="C343" t="s">
        <v>86</v>
      </c>
      <c r="E343">
        <v>142</v>
      </c>
      <c r="F343">
        <v>0</v>
      </c>
    </row>
    <row r="344" spans="1:6" x14ac:dyDescent="0.2">
      <c r="A344" s="1">
        <v>40513</v>
      </c>
      <c r="B344">
        <v>66</v>
      </c>
      <c r="C344" t="s">
        <v>86</v>
      </c>
      <c r="E344">
        <v>135</v>
      </c>
      <c r="F344">
        <v>0</v>
      </c>
    </row>
    <row r="345" spans="1:6" x14ac:dyDescent="0.2">
      <c r="A345" s="1">
        <v>40513</v>
      </c>
      <c r="B345">
        <v>66</v>
      </c>
      <c r="C345" t="s">
        <v>86</v>
      </c>
      <c r="E345">
        <v>123</v>
      </c>
      <c r="F345">
        <v>0</v>
      </c>
    </row>
    <row r="346" spans="1:6" x14ac:dyDescent="0.2">
      <c r="A346" s="1">
        <v>40513</v>
      </c>
      <c r="B346">
        <v>66</v>
      </c>
      <c r="C346" t="s">
        <v>86</v>
      </c>
      <c r="E346">
        <v>142</v>
      </c>
      <c r="F346">
        <v>0</v>
      </c>
    </row>
    <row r="347" spans="1:6" x14ac:dyDescent="0.2">
      <c r="A347" s="1">
        <v>40513</v>
      </c>
      <c r="B347">
        <v>66</v>
      </c>
      <c r="C347" t="s">
        <v>86</v>
      </c>
      <c r="E347">
        <v>136</v>
      </c>
      <c r="F347">
        <v>0</v>
      </c>
    </row>
    <row r="348" spans="1:6" x14ac:dyDescent="0.2">
      <c r="A348" s="1">
        <v>40513</v>
      </c>
      <c r="B348">
        <v>66</v>
      </c>
      <c r="C348" t="s">
        <v>86</v>
      </c>
      <c r="E348">
        <v>133</v>
      </c>
      <c r="F348">
        <v>0</v>
      </c>
    </row>
    <row r="349" spans="1:6" x14ac:dyDescent="0.2">
      <c r="A349" s="1">
        <v>40513</v>
      </c>
      <c r="B349">
        <v>67</v>
      </c>
      <c r="C349" t="s">
        <v>86</v>
      </c>
      <c r="E349">
        <v>101</v>
      </c>
      <c r="F349">
        <v>0</v>
      </c>
    </row>
    <row r="350" spans="1:6" x14ac:dyDescent="0.2">
      <c r="A350" s="1">
        <v>40513</v>
      </c>
      <c r="B350">
        <v>67</v>
      </c>
      <c r="C350" t="s">
        <v>86</v>
      </c>
      <c r="E350">
        <v>133</v>
      </c>
      <c r="F350">
        <v>0</v>
      </c>
    </row>
    <row r="351" spans="1:6" x14ac:dyDescent="0.2">
      <c r="A351" s="1">
        <v>40513</v>
      </c>
      <c r="B351">
        <v>67</v>
      </c>
      <c r="C351" t="s">
        <v>86</v>
      </c>
      <c r="E351">
        <v>139</v>
      </c>
      <c r="F351">
        <v>0</v>
      </c>
    </row>
    <row r="352" spans="1:6" x14ac:dyDescent="0.2">
      <c r="A352" s="1">
        <v>40513</v>
      </c>
      <c r="B352">
        <v>67</v>
      </c>
      <c r="C352" t="s">
        <v>86</v>
      </c>
      <c r="E352">
        <v>140</v>
      </c>
      <c r="F352">
        <v>0</v>
      </c>
    </row>
    <row r="353" spans="1:6" x14ac:dyDescent="0.2">
      <c r="A353" s="1">
        <v>40513</v>
      </c>
      <c r="B353">
        <v>67</v>
      </c>
      <c r="C353" t="s">
        <v>86</v>
      </c>
      <c r="E353">
        <v>136</v>
      </c>
      <c r="F353">
        <v>0</v>
      </c>
    </row>
    <row r="354" spans="1:6" x14ac:dyDescent="0.2">
      <c r="A354" s="1">
        <v>40513</v>
      </c>
      <c r="B354">
        <v>67</v>
      </c>
      <c r="C354" t="s">
        <v>86</v>
      </c>
      <c r="E354">
        <v>123</v>
      </c>
      <c r="F354">
        <v>0</v>
      </c>
    </row>
    <row r="355" spans="1:6" x14ac:dyDescent="0.2">
      <c r="A355" s="1">
        <v>40513</v>
      </c>
      <c r="B355">
        <v>67</v>
      </c>
      <c r="C355" t="s">
        <v>86</v>
      </c>
      <c r="E355">
        <v>140</v>
      </c>
      <c r="F355">
        <v>0</v>
      </c>
    </row>
    <row r="356" spans="1:6" x14ac:dyDescent="0.2">
      <c r="A356" s="1">
        <v>40513</v>
      </c>
      <c r="B356">
        <v>67</v>
      </c>
      <c r="C356" t="s">
        <v>86</v>
      </c>
      <c r="E356">
        <v>122</v>
      </c>
      <c r="F356">
        <v>0</v>
      </c>
    </row>
    <row r="357" spans="1:6" x14ac:dyDescent="0.2">
      <c r="A357" s="1">
        <v>40513</v>
      </c>
      <c r="B357">
        <v>67</v>
      </c>
      <c r="C357" t="s">
        <v>86</v>
      </c>
      <c r="E357">
        <v>142</v>
      </c>
      <c r="F357">
        <v>0</v>
      </c>
    </row>
    <row r="358" spans="1:6" x14ac:dyDescent="0.2">
      <c r="A358" s="1">
        <v>40513</v>
      </c>
      <c r="B358">
        <v>67</v>
      </c>
      <c r="C358" t="s">
        <v>86</v>
      </c>
      <c r="E358">
        <v>130</v>
      </c>
      <c r="F358">
        <v>0</v>
      </c>
    </row>
    <row r="359" spans="1:6" x14ac:dyDescent="0.2">
      <c r="A359" s="1">
        <v>40513</v>
      </c>
      <c r="B359">
        <v>67</v>
      </c>
      <c r="C359" t="s">
        <v>86</v>
      </c>
      <c r="E359">
        <v>134</v>
      </c>
      <c r="F359">
        <v>0</v>
      </c>
    </row>
    <row r="360" spans="1:6" x14ac:dyDescent="0.2">
      <c r="A360" s="1">
        <v>40513</v>
      </c>
      <c r="B360">
        <v>67</v>
      </c>
      <c r="C360" t="s">
        <v>86</v>
      </c>
      <c r="E360">
        <v>132</v>
      </c>
      <c r="F360">
        <v>0</v>
      </c>
    </row>
    <row r="361" spans="1:6" x14ac:dyDescent="0.2">
      <c r="A361" s="1">
        <v>40513</v>
      </c>
      <c r="B361">
        <v>68</v>
      </c>
      <c r="C361" t="s">
        <v>86</v>
      </c>
      <c r="E361">
        <v>96</v>
      </c>
      <c r="F361">
        <v>0</v>
      </c>
    </row>
    <row r="362" spans="1:6" x14ac:dyDescent="0.2">
      <c r="A362" s="1">
        <v>40520</v>
      </c>
      <c r="B362">
        <v>69</v>
      </c>
      <c r="C362" t="s">
        <v>86</v>
      </c>
      <c r="E362">
        <v>112</v>
      </c>
      <c r="F362">
        <v>0</v>
      </c>
    </row>
    <row r="363" spans="1:6" x14ac:dyDescent="0.2">
      <c r="A363" s="1">
        <v>40520</v>
      </c>
      <c r="B363">
        <v>69</v>
      </c>
      <c r="C363" t="s">
        <v>86</v>
      </c>
      <c r="E363">
        <v>114</v>
      </c>
      <c r="F363">
        <v>0</v>
      </c>
    </row>
    <row r="364" spans="1:6" x14ac:dyDescent="0.2">
      <c r="A364" s="1">
        <v>40520</v>
      </c>
      <c r="B364">
        <v>69</v>
      </c>
      <c r="C364" t="s">
        <v>86</v>
      </c>
      <c r="E364">
        <v>105</v>
      </c>
      <c r="F364">
        <v>0</v>
      </c>
    </row>
    <row r="365" spans="1:6" x14ac:dyDescent="0.2">
      <c r="A365" s="1">
        <v>40520</v>
      </c>
      <c r="B365">
        <v>70</v>
      </c>
      <c r="C365" t="s">
        <v>86</v>
      </c>
      <c r="E365">
        <v>149</v>
      </c>
      <c r="F365">
        <v>0</v>
      </c>
    </row>
    <row r="366" spans="1:6" x14ac:dyDescent="0.2">
      <c r="A366" s="1">
        <v>40520</v>
      </c>
      <c r="B366">
        <v>70</v>
      </c>
      <c r="C366" t="s">
        <v>86</v>
      </c>
      <c r="E366">
        <v>130</v>
      </c>
      <c r="F366">
        <v>0</v>
      </c>
    </row>
    <row r="367" spans="1:6" x14ac:dyDescent="0.2">
      <c r="A367" s="1">
        <v>40520</v>
      </c>
      <c r="B367">
        <v>70</v>
      </c>
      <c r="C367" t="s">
        <v>86</v>
      </c>
      <c r="E367">
        <v>140</v>
      </c>
      <c r="F367">
        <v>0</v>
      </c>
    </row>
    <row r="368" spans="1:6" x14ac:dyDescent="0.2">
      <c r="A368" s="1">
        <v>40520</v>
      </c>
      <c r="B368">
        <v>70</v>
      </c>
      <c r="C368" t="s">
        <v>86</v>
      </c>
      <c r="E368">
        <v>131</v>
      </c>
      <c r="F368">
        <v>0</v>
      </c>
    </row>
    <row r="369" spans="1:6" x14ac:dyDescent="0.2">
      <c r="A369" s="1">
        <v>40520</v>
      </c>
      <c r="B369">
        <v>70</v>
      </c>
      <c r="C369" t="s">
        <v>86</v>
      </c>
      <c r="E369">
        <v>123</v>
      </c>
      <c r="F369">
        <v>0</v>
      </c>
    </row>
    <row r="370" spans="1:6" x14ac:dyDescent="0.2">
      <c r="A370" s="1">
        <v>40520</v>
      </c>
      <c r="B370">
        <v>70</v>
      </c>
      <c r="C370" t="s">
        <v>86</v>
      </c>
      <c r="E370">
        <v>110</v>
      </c>
      <c r="F370">
        <v>0</v>
      </c>
    </row>
    <row r="371" spans="1:6" x14ac:dyDescent="0.2">
      <c r="A371" s="1">
        <v>40520</v>
      </c>
      <c r="B371">
        <v>70</v>
      </c>
      <c r="C371" t="s">
        <v>86</v>
      </c>
      <c r="E371">
        <v>108</v>
      </c>
      <c r="F371">
        <v>0</v>
      </c>
    </row>
    <row r="372" spans="1:6" x14ac:dyDescent="0.2">
      <c r="A372" s="1">
        <v>40520</v>
      </c>
      <c r="B372">
        <v>70</v>
      </c>
      <c r="C372" t="s">
        <v>86</v>
      </c>
      <c r="E372">
        <v>111</v>
      </c>
      <c r="F372">
        <v>0</v>
      </c>
    </row>
    <row r="373" spans="1:6" x14ac:dyDescent="0.2">
      <c r="A373" s="1">
        <v>40520</v>
      </c>
      <c r="B373">
        <v>70</v>
      </c>
      <c r="C373" t="s">
        <v>86</v>
      </c>
      <c r="E373">
        <v>112</v>
      </c>
      <c r="F373">
        <v>0</v>
      </c>
    </row>
    <row r="374" spans="1:6" x14ac:dyDescent="0.2">
      <c r="A374" s="1">
        <v>40520</v>
      </c>
      <c r="B374">
        <v>70</v>
      </c>
      <c r="C374" t="s">
        <v>86</v>
      </c>
      <c r="E374">
        <v>126</v>
      </c>
      <c r="F374">
        <v>0</v>
      </c>
    </row>
    <row r="375" spans="1:6" x14ac:dyDescent="0.2">
      <c r="A375" s="1">
        <v>40520</v>
      </c>
      <c r="B375">
        <v>70</v>
      </c>
      <c r="C375" t="s">
        <v>86</v>
      </c>
      <c r="E375">
        <v>122</v>
      </c>
      <c r="F375">
        <v>0</v>
      </c>
    </row>
    <row r="376" spans="1:6" x14ac:dyDescent="0.2">
      <c r="A376" s="1">
        <v>40520</v>
      </c>
      <c r="B376">
        <v>70</v>
      </c>
      <c r="C376" t="s">
        <v>86</v>
      </c>
      <c r="E376">
        <v>118</v>
      </c>
      <c r="F376">
        <v>0</v>
      </c>
    </row>
    <row r="377" spans="1:6" x14ac:dyDescent="0.2">
      <c r="A377" s="1">
        <v>40520</v>
      </c>
      <c r="B377">
        <v>71</v>
      </c>
      <c r="C377" t="s">
        <v>86</v>
      </c>
      <c r="E377">
        <v>115</v>
      </c>
      <c r="F377">
        <v>0</v>
      </c>
    </row>
    <row r="378" spans="1:6" x14ac:dyDescent="0.2">
      <c r="A378" s="1">
        <v>40851</v>
      </c>
      <c r="B378">
        <v>53</v>
      </c>
      <c r="C378" t="s">
        <v>86</v>
      </c>
      <c r="E378">
        <v>115</v>
      </c>
      <c r="F378">
        <v>9</v>
      </c>
    </row>
    <row r="379" spans="1:6" x14ac:dyDescent="0.2">
      <c r="A379" s="1">
        <v>40851</v>
      </c>
      <c r="B379">
        <v>53</v>
      </c>
      <c r="C379" t="s">
        <v>86</v>
      </c>
      <c r="E379">
        <v>119</v>
      </c>
      <c r="F379">
        <v>10</v>
      </c>
    </row>
    <row r="380" spans="1:6" x14ac:dyDescent="0.2">
      <c r="A380" s="1">
        <v>40851</v>
      </c>
      <c r="B380">
        <v>53</v>
      </c>
      <c r="C380" t="s">
        <v>86</v>
      </c>
      <c r="E380">
        <v>116</v>
      </c>
      <c r="F380">
        <v>9</v>
      </c>
    </row>
    <row r="381" spans="1:6" x14ac:dyDescent="0.2">
      <c r="A381" s="1">
        <v>40851</v>
      </c>
      <c r="B381">
        <v>53</v>
      </c>
      <c r="C381" t="s">
        <v>86</v>
      </c>
      <c r="E381">
        <v>106</v>
      </c>
      <c r="F381">
        <v>6</v>
      </c>
    </row>
    <row r="382" spans="1:6" x14ac:dyDescent="0.2">
      <c r="A382" s="1">
        <v>40851</v>
      </c>
      <c r="B382">
        <v>53</v>
      </c>
      <c r="C382" t="s">
        <v>86</v>
      </c>
      <c r="E382">
        <v>141</v>
      </c>
      <c r="F382">
        <v>18</v>
      </c>
    </row>
    <row r="383" spans="1:6" x14ac:dyDescent="0.2">
      <c r="A383" s="1">
        <v>40851</v>
      </c>
      <c r="B383">
        <v>53</v>
      </c>
      <c r="C383" t="s">
        <v>86</v>
      </c>
      <c r="E383">
        <v>144</v>
      </c>
      <c r="F383">
        <v>19</v>
      </c>
    </row>
    <row r="384" spans="1:6" x14ac:dyDescent="0.2">
      <c r="A384" s="1">
        <v>40851</v>
      </c>
      <c r="B384">
        <v>53</v>
      </c>
      <c r="C384" t="s">
        <v>86</v>
      </c>
      <c r="E384">
        <v>134</v>
      </c>
      <c r="F384">
        <v>16</v>
      </c>
    </row>
    <row r="385" spans="1:6" x14ac:dyDescent="0.2">
      <c r="A385" s="1">
        <v>40851</v>
      </c>
      <c r="B385">
        <v>53</v>
      </c>
      <c r="C385" t="s">
        <v>86</v>
      </c>
      <c r="E385">
        <v>148</v>
      </c>
      <c r="F385">
        <v>21</v>
      </c>
    </row>
    <row r="386" spans="1:6" x14ac:dyDescent="0.2">
      <c r="A386" s="1"/>
    </row>
    <row r="387" spans="1:6" x14ac:dyDescent="0.2">
      <c r="A387" s="1"/>
    </row>
    <row r="388" spans="1:6" x14ac:dyDescent="0.2">
      <c r="A388" s="1"/>
    </row>
    <row r="389" spans="1:6" x14ac:dyDescent="0.2">
      <c r="A389" s="1"/>
    </row>
    <row r="390" spans="1:6" x14ac:dyDescent="0.2">
      <c r="A390" s="1"/>
    </row>
    <row r="391" spans="1:6" x14ac:dyDescent="0.2">
      <c r="A391" s="1"/>
    </row>
    <row r="392" spans="1:6" x14ac:dyDescent="0.2">
      <c r="A392" s="1"/>
    </row>
    <row r="393" spans="1:6" x14ac:dyDescent="0.2">
      <c r="A393" s="1"/>
    </row>
    <row r="394" spans="1:6" x14ac:dyDescent="0.2">
      <c r="A394" s="1"/>
    </row>
    <row r="395" spans="1:6" x14ac:dyDescent="0.2">
      <c r="A395" s="1"/>
    </row>
    <row r="396" spans="1:6" x14ac:dyDescent="0.2">
      <c r="A396" s="1"/>
    </row>
    <row r="397" spans="1:6" x14ac:dyDescent="0.2">
      <c r="A397" s="1"/>
    </row>
    <row r="398" spans="1:6" x14ac:dyDescent="0.2">
      <c r="A398" s="1"/>
    </row>
    <row r="399" spans="1:6" x14ac:dyDescent="0.2">
      <c r="A399" s="1"/>
    </row>
    <row r="400" spans="1:6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</sheetData>
  <sortState ref="K22:K47">
    <sortCondition ref="K22"/>
  </sortState>
  <pageMargins left="0.75" right="0.75" top="1" bottom="1" header="0.5" footer="0.5"/>
  <headerFooter alignWithMargins="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5"/>
  <sheetViews>
    <sheetView workbookViewId="0">
      <selection activeCell="O25" sqref="O25"/>
    </sheetView>
  </sheetViews>
  <sheetFormatPr defaultRowHeight="12.75" x14ac:dyDescent="0.2"/>
  <cols>
    <col min="1" max="1" width="10.140625" style="1" bestFit="1" customWidth="1"/>
    <col min="2" max="2" width="6.140625" bestFit="1" customWidth="1"/>
    <col min="3" max="3" width="8" bestFit="1" customWidth="1"/>
    <col min="4" max="4" width="2" customWidth="1"/>
    <col min="5" max="5" width="6.7109375" bestFit="1" customWidth="1"/>
    <col min="6" max="6" width="7.140625" bestFit="1" customWidth="1"/>
    <col min="7" max="7" width="4.140625" customWidth="1"/>
    <col min="8" max="8" width="4.85546875" customWidth="1"/>
    <col min="9" max="9" width="4.140625" customWidth="1"/>
    <col min="244" max="244" width="6" bestFit="1" customWidth="1"/>
    <col min="245" max="245" width="10.140625" bestFit="1" customWidth="1"/>
    <col min="246" max="246" width="6.140625" customWidth="1"/>
    <col min="247" max="247" width="5" bestFit="1" customWidth="1"/>
    <col min="249" max="249" width="6.7109375" bestFit="1" customWidth="1"/>
    <col min="252" max="252" width="6.140625" bestFit="1" customWidth="1"/>
    <col min="253" max="254" width="6.7109375" bestFit="1" customWidth="1"/>
    <col min="255" max="256" width="8.42578125" bestFit="1" customWidth="1"/>
    <col min="261" max="261" width="6.7109375" bestFit="1" customWidth="1"/>
    <col min="262" max="262" width="7.140625" bestFit="1" customWidth="1"/>
    <col min="264" max="264" width="6.140625" bestFit="1" customWidth="1"/>
    <col min="265" max="265" width="9" bestFit="1" customWidth="1"/>
    <col min="266" max="266" width="4.140625" bestFit="1" customWidth="1"/>
    <col min="267" max="267" width="5.85546875" bestFit="1" customWidth="1"/>
    <col min="268" max="268" width="8.42578125" bestFit="1" customWidth="1"/>
    <col min="269" max="269" width="5.140625" bestFit="1" customWidth="1"/>
    <col min="272" max="272" width="4.42578125" bestFit="1" customWidth="1"/>
    <col min="273" max="273" width="7.85546875" bestFit="1" customWidth="1"/>
    <col min="274" max="274" width="4.28515625" bestFit="1" customWidth="1"/>
    <col min="275" max="275" width="8.5703125" bestFit="1" customWidth="1"/>
    <col min="278" max="278" width="5.5703125" bestFit="1" customWidth="1"/>
    <col min="279" max="279" width="34.140625" bestFit="1" customWidth="1"/>
    <col min="500" max="500" width="6" bestFit="1" customWidth="1"/>
    <col min="501" max="501" width="10.140625" bestFit="1" customWidth="1"/>
    <col min="502" max="502" width="6.140625" customWidth="1"/>
    <col min="503" max="503" width="5" bestFit="1" customWidth="1"/>
    <col min="505" max="505" width="6.7109375" bestFit="1" customWidth="1"/>
    <col min="508" max="508" width="6.140625" bestFit="1" customWidth="1"/>
    <col min="509" max="510" width="6.7109375" bestFit="1" customWidth="1"/>
    <col min="511" max="512" width="8.42578125" bestFit="1" customWidth="1"/>
    <col min="517" max="517" width="6.7109375" bestFit="1" customWidth="1"/>
    <col min="518" max="518" width="7.140625" bestFit="1" customWidth="1"/>
    <col min="520" max="520" width="6.140625" bestFit="1" customWidth="1"/>
    <col min="521" max="521" width="9" bestFit="1" customWidth="1"/>
    <col min="522" max="522" width="4.140625" bestFit="1" customWidth="1"/>
    <col min="523" max="523" width="5.85546875" bestFit="1" customWidth="1"/>
    <col min="524" max="524" width="8.42578125" bestFit="1" customWidth="1"/>
    <col min="525" max="525" width="5.140625" bestFit="1" customWidth="1"/>
    <col min="528" max="528" width="4.42578125" bestFit="1" customWidth="1"/>
    <col min="529" max="529" width="7.85546875" bestFit="1" customWidth="1"/>
    <col min="530" max="530" width="4.28515625" bestFit="1" customWidth="1"/>
    <col min="531" max="531" width="8.5703125" bestFit="1" customWidth="1"/>
    <col min="534" max="534" width="5.5703125" bestFit="1" customWidth="1"/>
    <col min="535" max="535" width="34.140625" bestFit="1" customWidth="1"/>
    <col min="756" max="756" width="6" bestFit="1" customWidth="1"/>
    <col min="757" max="757" width="10.140625" bestFit="1" customWidth="1"/>
    <col min="758" max="758" width="6.140625" customWidth="1"/>
    <col min="759" max="759" width="5" bestFit="1" customWidth="1"/>
    <col min="761" max="761" width="6.7109375" bestFit="1" customWidth="1"/>
    <col min="764" max="764" width="6.140625" bestFit="1" customWidth="1"/>
    <col min="765" max="766" width="6.7109375" bestFit="1" customWidth="1"/>
    <col min="767" max="768" width="8.42578125" bestFit="1" customWidth="1"/>
    <col min="773" max="773" width="6.7109375" bestFit="1" customWidth="1"/>
    <col min="774" max="774" width="7.140625" bestFit="1" customWidth="1"/>
    <col min="776" max="776" width="6.140625" bestFit="1" customWidth="1"/>
    <col min="777" max="777" width="9" bestFit="1" customWidth="1"/>
    <col min="778" max="778" width="4.140625" bestFit="1" customWidth="1"/>
    <col min="779" max="779" width="5.85546875" bestFit="1" customWidth="1"/>
    <col min="780" max="780" width="8.42578125" bestFit="1" customWidth="1"/>
    <col min="781" max="781" width="5.140625" bestFit="1" customWidth="1"/>
    <col min="784" max="784" width="4.42578125" bestFit="1" customWidth="1"/>
    <col min="785" max="785" width="7.85546875" bestFit="1" customWidth="1"/>
    <col min="786" max="786" width="4.28515625" bestFit="1" customWidth="1"/>
    <col min="787" max="787" width="8.5703125" bestFit="1" customWidth="1"/>
    <col min="790" max="790" width="5.5703125" bestFit="1" customWidth="1"/>
    <col min="791" max="791" width="34.140625" bestFit="1" customWidth="1"/>
    <col min="1012" max="1012" width="6" bestFit="1" customWidth="1"/>
    <col min="1013" max="1013" width="10.140625" bestFit="1" customWidth="1"/>
    <col min="1014" max="1014" width="6.140625" customWidth="1"/>
    <col min="1015" max="1015" width="5" bestFit="1" customWidth="1"/>
    <col min="1017" max="1017" width="6.7109375" bestFit="1" customWidth="1"/>
    <col min="1020" max="1020" width="6.140625" bestFit="1" customWidth="1"/>
    <col min="1021" max="1022" width="6.7109375" bestFit="1" customWidth="1"/>
    <col min="1023" max="1024" width="8.42578125" bestFit="1" customWidth="1"/>
    <col min="1029" max="1029" width="6.7109375" bestFit="1" customWidth="1"/>
    <col min="1030" max="1030" width="7.140625" bestFit="1" customWidth="1"/>
    <col min="1032" max="1032" width="6.140625" bestFit="1" customWidth="1"/>
    <col min="1033" max="1033" width="9" bestFit="1" customWidth="1"/>
    <col min="1034" max="1034" width="4.140625" bestFit="1" customWidth="1"/>
    <col min="1035" max="1035" width="5.85546875" bestFit="1" customWidth="1"/>
    <col min="1036" max="1036" width="8.42578125" bestFit="1" customWidth="1"/>
    <col min="1037" max="1037" width="5.140625" bestFit="1" customWidth="1"/>
    <col min="1040" max="1040" width="4.42578125" bestFit="1" customWidth="1"/>
    <col min="1041" max="1041" width="7.85546875" bestFit="1" customWidth="1"/>
    <col min="1042" max="1042" width="4.28515625" bestFit="1" customWidth="1"/>
    <col min="1043" max="1043" width="8.5703125" bestFit="1" customWidth="1"/>
    <col min="1046" max="1046" width="5.5703125" bestFit="1" customWidth="1"/>
    <col min="1047" max="1047" width="34.140625" bestFit="1" customWidth="1"/>
    <col min="1268" max="1268" width="6" bestFit="1" customWidth="1"/>
    <col min="1269" max="1269" width="10.140625" bestFit="1" customWidth="1"/>
    <col min="1270" max="1270" width="6.140625" customWidth="1"/>
    <col min="1271" max="1271" width="5" bestFit="1" customWidth="1"/>
    <col min="1273" max="1273" width="6.7109375" bestFit="1" customWidth="1"/>
    <col min="1276" max="1276" width="6.140625" bestFit="1" customWidth="1"/>
    <col min="1277" max="1278" width="6.7109375" bestFit="1" customWidth="1"/>
    <col min="1279" max="1280" width="8.42578125" bestFit="1" customWidth="1"/>
    <col min="1285" max="1285" width="6.7109375" bestFit="1" customWidth="1"/>
    <col min="1286" max="1286" width="7.140625" bestFit="1" customWidth="1"/>
    <col min="1288" max="1288" width="6.140625" bestFit="1" customWidth="1"/>
    <col min="1289" max="1289" width="9" bestFit="1" customWidth="1"/>
    <col min="1290" max="1290" width="4.140625" bestFit="1" customWidth="1"/>
    <col min="1291" max="1291" width="5.85546875" bestFit="1" customWidth="1"/>
    <col min="1292" max="1292" width="8.42578125" bestFit="1" customWidth="1"/>
    <col min="1293" max="1293" width="5.140625" bestFit="1" customWidth="1"/>
    <col min="1296" max="1296" width="4.42578125" bestFit="1" customWidth="1"/>
    <col min="1297" max="1297" width="7.85546875" bestFit="1" customWidth="1"/>
    <col min="1298" max="1298" width="4.28515625" bestFit="1" customWidth="1"/>
    <col min="1299" max="1299" width="8.5703125" bestFit="1" customWidth="1"/>
    <col min="1302" max="1302" width="5.5703125" bestFit="1" customWidth="1"/>
    <col min="1303" max="1303" width="34.140625" bestFit="1" customWidth="1"/>
    <col min="1524" max="1524" width="6" bestFit="1" customWidth="1"/>
    <col min="1525" max="1525" width="10.140625" bestFit="1" customWidth="1"/>
    <col min="1526" max="1526" width="6.140625" customWidth="1"/>
    <col min="1527" max="1527" width="5" bestFit="1" customWidth="1"/>
    <col min="1529" max="1529" width="6.7109375" bestFit="1" customWidth="1"/>
    <col min="1532" max="1532" width="6.140625" bestFit="1" customWidth="1"/>
    <col min="1533" max="1534" width="6.7109375" bestFit="1" customWidth="1"/>
    <col min="1535" max="1536" width="8.42578125" bestFit="1" customWidth="1"/>
    <col min="1541" max="1541" width="6.7109375" bestFit="1" customWidth="1"/>
    <col min="1542" max="1542" width="7.140625" bestFit="1" customWidth="1"/>
    <col min="1544" max="1544" width="6.140625" bestFit="1" customWidth="1"/>
    <col min="1545" max="1545" width="9" bestFit="1" customWidth="1"/>
    <col min="1546" max="1546" width="4.140625" bestFit="1" customWidth="1"/>
    <col min="1547" max="1547" width="5.85546875" bestFit="1" customWidth="1"/>
    <col min="1548" max="1548" width="8.42578125" bestFit="1" customWidth="1"/>
    <col min="1549" max="1549" width="5.140625" bestFit="1" customWidth="1"/>
    <col min="1552" max="1552" width="4.42578125" bestFit="1" customWidth="1"/>
    <col min="1553" max="1553" width="7.85546875" bestFit="1" customWidth="1"/>
    <col min="1554" max="1554" width="4.28515625" bestFit="1" customWidth="1"/>
    <col min="1555" max="1555" width="8.5703125" bestFit="1" customWidth="1"/>
    <col min="1558" max="1558" width="5.5703125" bestFit="1" customWidth="1"/>
    <col min="1559" max="1559" width="34.140625" bestFit="1" customWidth="1"/>
    <col min="1780" max="1780" width="6" bestFit="1" customWidth="1"/>
    <col min="1781" max="1781" width="10.140625" bestFit="1" customWidth="1"/>
    <col min="1782" max="1782" width="6.140625" customWidth="1"/>
    <col min="1783" max="1783" width="5" bestFit="1" customWidth="1"/>
    <col min="1785" max="1785" width="6.7109375" bestFit="1" customWidth="1"/>
    <col min="1788" max="1788" width="6.140625" bestFit="1" customWidth="1"/>
    <col min="1789" max="1790" width="6.7109375" bestFit="1" customWidth="1"/>
    <col min="1791" max="1792" width="8.42578125" bestFit="1" customWidth="1"/>
    <col min="1797" max="1797" width="6.7109375" bestFit="1" customWidth="1"/>
    <col min="1798" max="1798" width="7.140625" bestFit="1" customWidth="1"/>
    <col min="1800" max="1800" width="6.140625" bestFit="1" customWidth="1"/>
    <col min="1801" max="1801" width="9" bestFit="1" customWidth="1"/>
    <col min="1802" max="1802" width="4.140625" bestFit="1" customWidth="1"/>
    <col min="1803" max="1803" width="5.85546875" bestFit="1" customWidth="1"/>
    <col min="1804" max="1804" width="8.42578125" bestFit="1" customWidth="1"/>
    <col min="1805" max="1805" width="5.140625" bestFit="1" customWidth="1"/>
    <col min="1808" max="1808" width="4.42578125" bestFit="1" customWidth="1"/>
    <col min="1809" max="1809" width="7.85546875" bestFit="1" customWidth="1"/>
    <col min="1810" max="1810" width="4.28515625" bestFit="1" customWidth="1"/>
    <col min="1811" max="1811" width="8.5703125" bestFit="1" customWidth="1"/>
    <col min="1814" max="1814" width="5.5703125" bestFit="1" customWidth="1"/>
    <col min="1815" max="1815" width="34.140625" bestFit="1" customWidth="1"/>
    <col min="2036" max="2036" width="6" bestFit="1" customWidth="1"/>
    <col min="2037" max="2037" width="10.140625" bestFit="1" customWidth="1"/>
    <col min="2038" max="2038" width="6.140625" customWidth="1"/>
    <col min="2039" max="2039" width="5" bestFit="1" customWidth="1"/>
    <col min="2041" max="2041" width="6.7109375" bestFit="1" customWidth="1"/>
    <col min="2044" max="2044" width="6.140625" bestFit="1" customWidth="1"/>
    <col min="2045" max="2046" width="6.7109375" bestFit="1" customWidth="1"/>
    <col min="2047" max="2048" width="8.42578125" bestFit="1" customWidth="1"/>
    <col min="2053" max="2053" width="6.7109375" bestFit="1" customWidth="1"/>
    <col min="2054" max="2054" width="7.140625" bestFit="1" customWidth="1"/>
    <col min="2056" max="2056" width="6.140625" bestFit="1" customWidth="1"/>
    <col min="2057" max="2057" width="9" bestFit="1" customWidth="1"/>
    <col min="2058" max="2058" width="4.140625" bestFit="1" customWidth="1"/>
    <col min="2059" max="2059" width="5.85546875" bestFit="1" customWidth="1"/>
    <col min="2060" max="2060" width="8.42578125" bestFit="1" customWidth="1"/>
    <col min="2061" max="2061" width="5.140625" bestFit="1" customWidth="1"/>
    <col min="2064" max="2064" width="4.42578125" bestFit="1" customWidth="1"/>
    <col min="2065" max="2065" width="7.85546875" bestFit="1" customWidth="1"/>
    <col min="2066" max="2066" width="4.28515625" bestFit="1" customWidth="1"/>
    <col min="2067" max="2067" width="8.5703125" bestFit="1" customWidth="1"/>
    <col min="2070" max="2070" width="5.5703125" bestFit="1" customWidth="1"/>
    <col min="2071" max="2071" width="34.140625" bestFit="1" customWidth="1"/>
    <col min="2292" max="2292" width="6" bestFit="1" customWidth="1"/>
    <col min="2293" max="2293" width="10.140625" bestFit="1" customWidth="1"/>
    <col min="2294" max="2294" width="6.140625" customWidth="1"/>
    <col min="2295" max="2295" width="5" bestFit="1" customWidth="1"/>
    <col min="2297" max="2297" width="6.7109375" bestFit="1" customWidth="1"/>
    <col min="2300" max="2300" width="6.140625" bestFit="1" customWidth="1"/>
    <col min="2301" max="2302" width="6.7109375" bestFit="1" customWidth="1"/>
    <col min="2303" max="2304" width="8.42578125" bestFit="1" customWidth="1"/>
    <col min="2309" max="2309" width="6.7109375" bestFit="1" customWidth="1"/>
    <col min="2310" max="2310" width="7.140625" bestFit="1" customWidth="1"/>
    <col min="2312" max="2312" width="6.140625" bestFit="1" customWidth="1"/>
    <col min="2313" max="2313" width="9" bestFit="1" customWidth="1"/>
    <col min="2314" max="2314" width="4.140625" bestFit="1" customWidth="1"/>
    <col min="2315" max="2315" width="5.85546875" bestFit="1" customWidth="1"/>
    <col min="2316" max="2316" width="8.42578125" bestFit="1" customWidth="1"/>
    <col min="2317" max="2317" width="5.140625" bestFit="1" customWidth="1"/>
    <col min="2320" max="2320" width="4.42578125" bestFit="1" customWidth="1"/>
    <col min="2321" max="2321" width="7.85546875" bestFit="1" customWidth="1"/>
    <col min="2322" max="2322" width="4.28515625" bestFit="1" customWidth="1"/>
    <col min="2323" max="2323" width="8.5703125" bestFit="1" customWidth="1"/>
    <col min="2326" max="2326" width="5.5703125" bestFit="1" customWidth="1"/>
    <col min="2327" max="2327" width="34.140625" bestFit="1" customWidth="1"/>
    <col min="2548" max="2548" width="6" bestFit="1" customWidth="1"/>
    <col min="2549" max="2549" width="10.140625" bestFit="1" customWidth="1"/>
    <col min="2550" max="2550" width="6.140625" customWidth="1"/>
    <col min="2551" max="2551" width="5" bestFit="1" customWidth="1"/>
    <col min="2553" max="2553" width="6.7109375" bestFit="1" customWidth="1"/>
    <col min="2556" max="2556" width="6.140625" bestFit="1" customWidth="1"/>
    <col min="2557" max="2558" width="6.7109375" bestFit="1" customWidth="1"/>
    <col min="2559" max="2560" width="8.42578125" bestFit="1" customWidth="1"/>
    <col min="2565" max="2565" width="6.7109375" bestFit="1" customWidth="1"/>
    <col min="2566" max="2566" width="7.140625" bestFit="1" customWidth="1"/>
    <col min="2568" max="2568" width="6.140625" bestFit="1" customWidth="1"/>
    <col min="2569" max="2569" width="9" bestFit="1" customWidth="1"/>
    <col min="2570" max="2570" width="4.140625" bestFit="1" customWidth="1"/>
    <col min="2571" max="2571" width="5.85546875" bestFit="1" customWidth="1"/>
    <col min="2572" max="2572" width="8.42578125" bestFit="1" customWidth="1"/>
    <col min="2573" max="2573" width="5.140625" bestFit="1" customWidth="1"/>
    <col min="2576" max="2576" width="4.42578125" bestFit="1" customWidth="1"/>
    <col min="2577" max="2577" width="7.85546875" bestFit="1" customWidth="1"/>
    <col min="2578" max="2578" width="4.28515625" bestFit="1" customWidth="1"/>
    <col min="2579" max="2579" width="8.5703125" bestFit="1" customWidth="1"/>
    <col min="2582" max="2582" width="5.5703125" bestFit="1" customWidth="1"/>
    <col min="2583" max="2583" width="34.140625" bestFit="1" customWidth="1"/>
    <col min="2804" max="2804" width="6" bestFit="1" customWidth="1"/>
    <col min="2805" max="2805" width="10.140625" bestFit="1" customWidth="1"/>
    <col min="2806" max="2806" width="6.140625" customWidth="1"/>
    <col min="2807" max="2807" width="5" bestFit="1" customWidth="1"/>
    <col min="2809" max="2809" width="6.7109375" bestFit="1" customWidth="1"/>
    <col min="2812" max="2812" width="6.140625" bestFit="1" customWidth="1"/>
    <col min="2813" max="2814" width="6.7109375" bestFit="1" customWidth="1"/>
    <col min="2815" max="2816" width="8.42578125" bestFit="1" customWidth="1"/>
    <col min="2821" max="2821" width="6.7109375" bestFit="1" customWidth="1"/>
    <col min="2822" max="2822" width="7.140625" bestFit="1" customWidth="1"/>
    <col min="2824" max="2824" width="6.140625" bestFit="1" customWidth="1"/>
    <col min="2825" max="2825" width="9" bestFit="1" customWidth="1"/>
    <col min="2826" max="2826" width="4.140625" bestFit="1" customWidth="1"/>
    <col min="2827" max="2827" width="5.85546875" bestFit="1" customWidth="1"/>
    <col min="2828" max="2828" width="8.42578125" bestFit="1" customWidth="1"/>
    <col min="2829" max="2829" width="5.140625" bestFit="1" customWidth="1"/>
    <col min="2832" max="2832" width="4.42578125" bestFit="1" customWidth="1"/>
    <col min="2833" max="2833" width="7.85546875" bestFit="1" customWidth="1"/>
    <col min="2834" max="2834" width="4.28515625" bestFit="1" customWidth="1"/>
    <col min="2835" max="2835" width="8.5703125" bestFit="1" customWidth="1"/>
    <col min="2838" max="2838" width="5.5703125" bestFit="1" customWidth="1"/>
    <col min="2839" max="2839" width="34.140625" bestFit="1" customWidth="1"/>
    <col min="3060" max="3060" width="6" bestFit="1" customWidth="1"/>
    <col min="3061" max="3061" width="10.140625" bestFit="1" customWidth="1"/>
    <col min="3062" max="3062" width="6.140625" customWidth="1"/>
    <col min="3063" max="3063" width="5" bestFit="1" customWidth="1"/>
    <col min="3065" max="3065" width="6.7109375" bestFit="1" customWidth="1"/>
    <col min="3068" max="3068" width="6.140625" bestFit="1" customWidth="1"/>
    <col min="3069" max="3070" width="6.7109375" bestFit="1" customWidth="1"/>
    <col min="3071" max="3072" width="8.42578125" bestFit="1" customWidth="1"/>
    <col min="3077" max="3077" width="6.7109375" bestFit="1" customWidth="1"/>
    <col min="3078" max="3078" width="7.140625" bestFit="1" customWidth="1"/>
    <col min="3080" max="3080" width="6.140625" bestFit="1" customWidth="1"/>
    <col min="3081" max="3081" width="9" bestFit="1" customWidth="1"/>
    <col min="3082" max="3082" width="4.140625" bestFit="1" customWidth="1"/>
    <col min="3083" max="3083" width="5.85546875" bestFit="1" customWidth="1"/>
    <col min="3084" max="3084" width="8.42578125" bestFit="1" customWidth="1"/>
    <col min="3085" max="3085" width="5.140625" bestFit="1" customWidth="1"/>
    <col min="3088" max="3088" width="4.42578125" bestFit="1" customWidth="1"/>
    <col min="3089" max="3089" width="7.85546875" bestFit="1" customWidth="1"/>
    <col min="3090" max="3090" width="4.28515625" bestFit="1" customWidth="1"/>
    <col min="3091" max="3091" width="8.5703125" bestFit="1" customWidth="1"/>
    <col min="3094" max="3094" width="5.5703125" bestFit="1" customWidth="1"/>
    <col min="3095" max="3095" width="34.140625" bestFit="1" customWidth="1"/>
    <col min="3316" max="3316" width="6" bestFit="1" customWidth="1"/>
    <col min="3317" max="3317" width="10.140625" bestFit="1" customWidth="1"/>
    <col min="3318" max="3318" width="6.140625" customWidth="1"/>
    <col min="3319" max="3319" width="5" bestFit="1" customWidth="1"/>
    <col min="3321" max="3321" width="6.7109375" bestFit="1" customWidth="1"/>
    <col min="3324" max="3324" width="6.140625" bestFit="1" customWidth="1"/>
    <col min="3325" max="3326" width="6.7109375" bestFit="1" customWidth="1"/>
    <col min="3327" max="3328" width="8.42578125" bestFit="1" customWidth="1"/>
    <col min="3333" max="3333" width="6.7109375" bestFit="1" customWidth="1"/>
    <col min="3334" max="3334" width="7.140625" bestFit="1" customWidth="1"/>
    <col min="3336" max="3336" width="6.140625" bestFit="1" customWidth="1"/>
    <col min="3337" max="3337" width="9" bestFit="1" customWidth="1"/>
    <col min="3338" max="3338" width="4.140625" bestFit="1" customWidth="1"/>
    <col min="3339" max="3339" width="5.85546875" bestFit="1" customWidth="1"/>
    <col min="3340" max="3340" width="8.42578125" bestFit="1" customWidth="1"/>
    <col min="3341" max="3341" width="5.140625" bestFit="1" customWidth="1"/>
    <col min="3344" max="3344" width="4.42578125" bestFit="1" customWidth="1"/>
    <col min="3345" max="3345" width="7.85546875" bestFit="1" customWidth="1"/>
    <col min="3346" max="3346" width="4.28515625" bestFit="1" customWidth="1"/>
    <col min="3347" max="3347" width="8.5703125" bestFit="1" customWidth="1"/>
    <col min="3350" max="3350" width="5.5703125" bestFit="1" customWidth="1"/>
    <col min="3351" max="3351" width="34.140625" bestFit="1" customWidth="1"/>
    <col min="3572" max="3572" width="6" bestFit="1" customWidth="1"/>
    <col min="3573" max="3573" width="10.140625" bestFit="1" customWidth="1"/>
    <col min="3574" max="3574" width="6.140625" customWidth="1"/>
    <col min="3575" max="3575" width="5" bestFit="1" customWidth="1"/>
    <col min="3577" max="3577" width="6.7109375" bestFit="1" customWidth="1"/>
    <col min="3580" max="3580" width="6.140625" bestFit="1" customWidth="1"/>
    <col min="3581" max="3582" width="6.7109375" bestFit="1" customWidth="1"/>
    <col min="3583" max="3584" width="8.42578125" bestFit="1" customWidth="1"/>
    <col min="3589" max="3589" width="6.7109375" bestFit="1" customWidth="1"/>
    <col min="3590" max="3590" width="7.140625" bestFit="1" customWidth="1"/>
    <col min="3592" max="3592" width="6.140625" bestFit="1" customWidth="1"/>
    <col min="3593" max="3593" width="9" bestFit="1" customWidth="1"/>
    <col min="3594" max="3594" width="4.140625" bestFit="1" customWidth="1"/>
    <col min="3595" max="3595" width="5.85546875" bestFit="1" customWidth="1"/>
    <col min="3596" max="3596" width="8.42578125" bestFit="1" customWidth="1"/>
    <col min="3597" max="3597" width="5.140625" bestFit="1" customWidth="1"/>
    <col min="3600" max="3600" width="4.42578125" bestFit="1" customWidth="1"/>
    <col min="3601" max="3601" width="7.85546875" bestFit="1" customWidth="1"/>
    <col min="3602" max="3602" width="4.28515625" bestFit="1" customWidth="1"/>
    <col min="3603" max="3603" width="8.5703125" bestFit="1" customWidth="1"/>
    <col min="3606" max="3606" width="5.5703125" bestFit="1" customWidth="1"/>
    <col min="3607" max="3607" width="34.140625" bestFit="1" customWidth="1"/>
    <col min="3828" max="3828" width="6" bestFit="1" customWidth="1"/>
    <col min="3829" max="3829" width="10.140625" bestFit="1" customWidth="1"/>
    <col min="3830" max="3830" width="6.140625" customWidth="1"/>
    <col min="3831" max="3831" width="5" bestFit="1" customWidth="1"/>
    <col min="3833" max="3833" width="6.7109375" bestFit="1" customWidth="1"/>
    <col min="3836" max="3836" width="6.140625" bestFit="1" customWidth="1"/>
    <col min="3837" max="3838" width="6.7109375" bestFit="1" customWidth="1"/>
    <col min="3839" max="3840" width="8.42578125" bestFit="1" customWidth="1"/>
    <col min="3845" max="3845" width="6.7109375" bestFit="1" customWidth="1"/>
    <col min="3846" max="3846" width="7.140625" bestFit="1" customWidth="1"/>
    <col min="3848" max="3848" width="6.140625" bestFit="1" customWidth="1"/>
    <col min="3849" max="3849" width="9" bestFit="1" customWidth="1"/>
    <col min="3850" max="3850" width="4.140625" bestFit="1" customWidth="1"/>
    <col min="3851" max="3851" width="5.85546875" bestFit="1" customWidth="1"/>
    <col min="3852" max="3852" width="8.42578125" bestFit="1" customWidth="1"/>
    <col min="3853" max="3853" width="5.140625" bestFit="1" customWidth="1"/>
    <col min="3856" max="3856" width="4.42578125" bestFit="1" customWidth="1"/>
    <col min="3857" max="3857" width="7.85546875" bestFit="1" customWidth="1"/>
    <col min="3858" max="3858" width="4.28515625" bestFit="1" customWidth="1"/>
    <col min="3859" max="3859" width="8.5703125" bestFit="1" customWidth="1"/>
    <col min="3862" max="3862" width="5.5703125" bestFit="1" customWidth="1"/>
    <col min="3863" max="3863" width="34.140625" bestFit="1" customWidth="1"/>
    <col min="4084" max="4084" width="6" bestFit="1" customWidth="1"/>
    <col min="4085" max="4085" width="10.140625" bestFit="1" customWidth="1"/>
    <col min="4086" max="4086" width="6.140625" customWidth="1"/>
    <col min="4087" max="4087" width="5" bestFit="1" customWidth="1"/>
    <col min="4089" max="4089" width="6.7109375" bestFit="1" customWidth="1"/>
    <col min="4092" max="4092" width="6.140625" bestFit="1" customWidth="1"/>
    <col min="4093" max="4094" width="6.7109375" bestFit="1" customWidth="1"/>
    <col min="4095" max="4096" width="8.42578125" bestFit="1" customWidth="1"/>
    <col min="4101" max="4101" width="6.7109375" bestFit="1" customWidth="1"/>
    <col min="4102" max="4102" width="7.140625" bestFit="1" customWidth="1"/>
    <col min="4104" max="4104" width="6.140625" bestFit="1" customWidth="1"/>
    <col min="4105" max="4105" width="9" bestFit="1" customWidth="1"/>
    <col min="4106" max="4106" width="4.140625" bestFit="1" customWidth="1"/>
    <col min="4107" max="4107" width="5.85546875" bestFit="1" customWidth="1"/>
    <col min="4108" max="4108" width="8.42578125" bestFit="1" customWidth="1"/>
    <col min="4109" max="4109" width="5.140625" bestFit="1" customWidth="1"/>
    <col min="4112" max="4112" width="4.42578125" bestFit="1" customWidth="1"/>
    <col min="4113" max="4113" width="7.85546875" bestFit="1" customWidth="1"/>
    <col min="4114" max="4114" width="4.28515625" bestFit="1" customWidth="1"/>
    <col min="4115" max="4115" width="8.5703125" bestFit="1" customWidth="1"/>
    <col min="4118" max="4118" width="5.5703125" bestFit="1" customWidth="1"/>
    <col min="4119" max="4119" width="34.140625" bestFit="1" customWidth="1"/>
    <col min="4340" max="4340" width="6" bestFit="1" customWidth="1"/>
    <col min="4341" max="4341" width="10.140625" bestFit="1" customWidth="1"/>
    <col min="4342" max="4342" width="6.140625" customWidth="1"/>
    <col min="4343" max="4343" width="5" bestFit="1" customWidth="1"/>
    <col min="4345" max="4345" width="6.7109375" bestFit="1" customWidth="1"/>
    <col min="4348" max="4348" width="6.140625" bestFit="1" customWidth="1"/>
    <col min="4349" max="4350" width="6.7109375" bestFit="1" customWidth="1"/>
    <col min="4351" max="4352" width="8.42578125" bestFit="1" customWidth="1"/>
    <col min="4357" max="4357" width="6.7109375" bestFit="1" customWidth="1"/>
    <col min="4358" max="4358" width="7.140625" bestFit="1" customWidth="1"/>
    <col min="4360" max="4360" width="6.140625" bestFit="1" customWidth="1"/>
    <col min="4361" max="4361" width="9" bestFit="1" customWidth="1"/>
    <col min="4362" max="4362" width="4.140625" bestFit="1" customWidth="1"/>
    <col min="4363" max="4363" width="5.85546875" bestFit="1" customWidth="1"/>
    <col min="4364" max="4364" width="8.42578125" bestFit="1" customWidth="1"/>
    <col min="4365" max="4365" width="5.140625" bestFit="1" customWidth="1"/>
    <col min="4368" max="4368" width="4.42578125" bestFit="1" customWidth="1"/>
    <col min="4369" max="4369" width="7.85546875" bestFit="1" customWidth="1"/>
    <col min="4370" max="4370" width="4.28515625" bestFit="1" customWidth="1"/>
    <col min="4371" max="4371" width="8.5703125" bestFit="1" customWidth="1"/>
    <col min="4374" max="4374" width="5.5703125" bestFit="1" customWidth="1"/>
    <col min="4375" max="4375" width="34.140625" bestFit="1" customWidth="1"/>
    <col min="4596" max="4596" width="6" bestFit="1" customWidth="1"/>
    <col min="4597" max="4597" width="10.140625" bestFit="1" customWidth="1"/>
    <col min="4598" max="4598" width="6.140625" customWidth="1"/>
    <col min="4599" max="4599" width="5" bestFit="1" customWidth="1"/>
    <col min="4601" max="4601" width="6.7109375" bestFit="1" customWidth="1"/>
    <col min="4604" max="4604" width="6.140625" bestFit="1" customWidth="1"/>
    <col min="4605" max="4606" width="6.7109375" bestFit="1" customWidth="1"/>
    <col min="4607" max="4608" width="8.42578125" bestFit="1" customWidth="1"/>
    <col min="4613" max="4613" width="6.7109375" bestFit="1" customWidth="1"/>
    <col min="4614" max="4614" width="7.140625" bestFit="1" customWidth="1"/>
    <col min="4616" max="4616" width="6.140625" bestFit="1" customWidth="1"/>
    <col min="4617" max="4617" width="9" bestFit="1" customWidth="1"/>
    <col min="4618" max="4618" width="4.140625" bestFit="1" customWidth="1"/>
    <col min="4619" max="4619" width="5.85546875" bestFit="1" customWidth="1"/>
    <col min="4620" max="4620" width="8.42578125" bestFit="1" customWidth="1"/>
    <col min="4621" max="4621" width="5.140625" bestFit="1" customWidth="1"/>
    <col min="4624" max="4624" width="4.42578125" bestFit="1" customWidth="1"/>
    <col min="4625" max="4625" width="7.85546875" bestFit="1" customWidth="1"/>
    <col min="4626" max="4626" width="4.28515625" bestFit="1" customWidth="1"/>
    <col min="4627" max="4627" width="8.5703125" bestFit="1" customWidth="1"/>
    <col min="4630" max="4630" width="5.5703125" bestFit="1" customWidth="1"/>
    <col min="4631" max="4631" width="34.140625" bestFit="1" customWidth="1"/>
    <col min="4852" max="4852" width="6" bestFit="1" customWidth="1"/>
    <col min="4853" max="4853" width="10.140625" bestFit="1" customWidth="1"/>
    <col min="4854" max="4854" width="6.140625" customWidth="1"/>
    <col min="4855" max="4855" width="5" bestFit="1" customWidth="1"/>
    <col min="4857" max="4857" width="6.7109375" bestFit="1" customWidth="1"/>
    <col min="4860" max="4860" width="6.140625" bestFit="1" customWidth="1"/>
    <col min="4861" max="4862" width="6.7109375" bestFit="1" customWidth="1"/>
    <col min="4863" max="4864" width="8.42578125" bestFit="1" customWidth="1"/>
    <col min="4869" max="4869" width="6.7109375" bestFit="1" customWidth="1"/>
    <col min="4870" max="4870" width="7.140625" bestFit="1" customWidth="1"/>
    <col min="4872" max="4872" width="6.140625" bestFit="1" customWidth="1"/>
    <col min="4873" max="4873" width="9" bestFit="1" customWidth="1"/>
    <col min="4874" max="4874" width="4.140625" bestFit="1" customWidth="1"/>
    <col min="4875" max="4875" width="5.85546875" bestFit="1" customWidth="1"/>
    <col min="4876" max="4876" width="8.42578125" bestFit="1" customWidth="1"/>
    <col min="4877" max="4877" width="5.140625" bestFit="1" customWidth="1"/>
    <col min="4880" max="4880" width="4.42578125" bestFit="1" customWidth="1"/>
    <col min="4881" max="4881" width="7.85546875" bestFit="1" customWidth="1"/>
    <col min="4882" max="4882" width="4.28515625" bestFit="1" customWidth="1"/>
    <col min="4883" max="4883" width="8.5703125" bestFit="1" customWidth="1"/>
    <col min="4886" max="4886" width="5.5703125" bestFit="1" customWidth="1"/>
    <col min="4887" max="4887" width="34.140625" bestFit="1" customWidth="1"/>
    <col min="5108" max="5108" width="6" bestFit="1" customWidth="1"/>
    <col min="5109" max="5109" width="10.140625" bestFit="1" customWidth="1"/>
    <col min="5110" max="5110" width="6.140625" customWidth="1"/>
    <col min="5111" max="5111" width="5" bestFit="1" customWidth="1"/>
    <col min="5113" max="5113" width="6.7109375" bestFit="1" customWidth="1"/>
    <col min="5116" max="5116" width="6.140625" bestFit="1" customWidth="1"/>
    <col min="5117" max="5118" width="6.7109375" bestFit="1" customWidth="1"/>
    <col min="5119" max="5120" width="8.42578125" bestFit="1" customWidth="1"/>
    <col min="5125" max="5125" width="6.7109375" bestFit="1" customWidth="1"/>
    <col min="5126" max="5126" width="7.140625" bestFit="1" customWidth="1"/>
    <col min="5128" max="5128" width="6.140625" bestFit="1" customWidth="1"/>
    <col min="5129" max="5129" width="9" bestFit="1" customWidth="1"/>
    <col min="5130" max="5130" width="4.140625" bestFit="1" customWidth="1"/>
    <col min="5131" max="5131" width="5.85546875" bestFit="1" customWidth="1"/>
    <col min="5132" max="5132" width="8.42578125" bestFit="1" customWidth="1"/>
    <col min="5133" max="5133" width="5.140625" bestFit="1" customWidth="1"/>
    <col min="5136" max="5136" width="4.42578125" bestFit="1" customWidth="1"/>
    <col min="5137" max="5137" width="7.85546875" bestFit="1" customWidth="1"/>
    <col min="5138" max="5138" width="4.28515625" bestFit="1" customWidth="1"/>
    <col min="5139" max="5139" width="8.5703125" bestFit="1" customWidth="1"/>
    <col min="5142" max="5142" width="5.5703125" bestFit="1" customWidth="1"/>
    <col min="5143" max="5143" width="34.140625" bestFit="1" customWidth="1"/>
    <col min="5364" max="5364" width="6" bestFit="1" customWidth="1"/>
    <col min="5365" max="5365" width="10.140625" bestFit="1" customWidth="1"/>
    <col min="5366" max="5366" width="6.140625" customWidth="1"/>
    <col min="5367" max="5367" width="5" bestFit="1" customWidth="1"/>
    <col min="5369" max="5369" width="6.7109375" bestFit="1" customWidth="1"/>
    <col min="5372" max="5372" width="6.140625" bestFit="1" customWidth="1"/>
    <col min="5373" max="5374" width="6.7109375" bestFit="1" customWidth="1"/>
    <col min="5375" max="5376" width="8.42578125" bestFit="1" customWidth="1"/>
    <col min="5381" max="5381" width="6.7109375" bestFit="1" customWidth="1"/>
    <col min="5382" max="5382" width="7.140625" bestFit="1" customWidth="1"/>
    <col min="5384" max="5384" width="6.140625" bestFit="1" customWidth="1"/>
    <col min="5385" max="5385" width="9" bestFit="1" customWidth="1"/>
    <col min="5386" max="5386" width="4.140625" bestFit="1" customWidth="1"/>
    <col min="5387" max="5387" width="5.85546875" bestFit="1" customWidth="1"/>
    <col min="5388" max="5388" width="8.42578125" bestFit="1" customWidth="1"/>
    <col min="5389" max="5389" width="5.140625" bestFit="1" customWidth="1"/>
    <col min="5392" max="5392" width="4.42578125" bestFit="1" customWidth="1"/>
    <col min="5393" max="5393" width="7.85546875" bestFit="1" customWidth="1"/>
    <col min="5394" max="5394" width="4.28515625" bestFit="1" customWidth="1"/>
    <col min="5395" max="5395" width="8.5703125" bestFit="1" customWidth="1"/>
    <col min="5398" max="5398" width="5.5703125" bestFit="1" customWidth="1"/>
    <col min="5399" max="5399" width="34.140625" bestFit="1" customWidth="1"/>
    <col min="5620" max="5620" width="6" bestFit="1" customWidth="1"/>
    <col min="5621" max="5621" width="10.140625" bestFit="1" customWidth="1"/>
    <col min="5622" max="5622" width="6.140625" customWidth="1"/>
    <col min="5623" max="5623" width="5" bestFit="1" customWidth="1"/>
    <col min="5625" max="5625" width="6.7109375" bestFit="1" customWidth="1"/>
    <col min="5628" max="5628" width="6.140625" bestFit="1" customWidth="1"/>
    <col min="5629" max="5630" width="6.7109375" bestFit="1" customWidth="1"/>
    <col min="5631" max="5632" width="8.42578125" bestFit="1" customWidth="1"/>
    <col min="5637" max="5637" width="6.7109375" bestFit="1" customWidth="1"/>
    <col min="5638" max="5638" width="7.140625" bestFit="1" customWidth="1"/>
    <col min="5640" max="5640" width="6.140625" bestFit="1" customWidth="1"/>
    <col min="5641" max="5641" width="9" bestFit="1" customWidth="1"/>
    <col min="5642" max="5642" width="4.140625" bestFit="1" customWidth="1"/>
    <col min="5643" max="5643" width="5.85546875" bestFit="1" customWidth="1"/>
    <col min="5644" max="5644" width="8.42578125" bestFit="1" customWidth="1"/>
    <col min="5645" max="5645" width="5.140625" bestFit="1" customWidth="1"/>
    <col min="5648" max="5648" width="4.42578125" bestFit="1" customWidth="1"/>
    <col min="5649" max="5649" width="7.85546875" bestFit="1" customWidth="1"/>
    <col min="5650" max="5650" width="4.28515625" bestFit="1" customWidth="1"/>
    <col min="5651" max="5651" width="8.5703125" bestFit="1" customWidth="1"/>
    <col min="5654" max="5654" width="5.5703125" bestFit="1" customWidth="1"/>
    <col min="5655" max="5655" width="34.140625" bestFit="1" customWidth="1"/>
    <col min="5876" max="5876" width="6" bestFit="1" customWidth="1"/>
    <col min="5877" max="5877" width="10.140625" bestFit="1" customWidth="1"/>
    <col min="5878" max="5878" width="6.140625" customWidth="1"/>
    <col min="5879" max="5879" width="5" bestFit="1" customWidth="1"/>
    <col min="5881" max="5881" width="6.7109375" bestFit="1" customWidth="1"/>
    <col min="5884" max="5884" width="6.140625" bestFit="1" customWidth="1"/>
    <col min="5885" max="5886" width="6.7109375" bestFit="1" customWidth="1"/>
    <col min="5887" max="5888" width="8.42578125" bestFit="1" customWidth="1"/>
    <col min="5893" max="5893" width="6.7109375" bestFit="1" customWidth="1"/>
    <col min="5894" max="5894" width="7.140625" bestFit="1" customWidth="1"/>
    <col min="5896" max="5896" width="6.140625" bestFit="1" customWidth="1"/>
    <col min="5897" max="5897" width="9" bestFit="1" customWidth="1"/>
    <col min="5898" max="5898" width="4.140625" bestFit="1" customWidth="1"/>
    <col min="5899" max="5899" width="5.85546875" bestFit="1" customWidth="1"/>
    <col min="5900" max="5900" width="8.42578125" bestFit="1" customWidth="1"/>
    <col min="5901" max="5901" width="5.140625" bestFit="1" customWidth="1"/>
    <col min="5904" max="5904" width="4.42578125" bestFit="1" customWidth="1"/>
    <col min="5905" max="5905" width="7.85546875" bestFit="1" customWidth="1"/>
    <col min="5906" max="5906" width="4.28515625" bestFit="1" customWidth="1"/>
    <col min="5907" max="5907" width="8.5703125" bestFit="1" customWidth="1"/>
    <col min="5910" max="5910" width="5.5703125" bestFit="1" customWidth="1"/>
    <col min="5911" max="5911" width="34.140625" bestFit="1" customWidth="1"/>
    <col min="6132" max="6132" width="6" bestFit="1" customWidth="1"/>
    <col min="6133" max="6133" width="10.140625" bestFit="1" customWidth="1"/>
    <col min="6134" max="6134" width="6.140625" customWidth="1"/>
    <col min="6135" max="6135" width="5" bestFit="1" customWidth="1"/>
    <col min="6137" max="6137" width="6.7109375" bestFit="1" customWidth="1"/>
    <col min="6140" max="6140" width="6.140625" bestFit="1" customWidth="1"/>
    <col min="6141" max="6142" width="6.7109375" bestFit="1" customWidth="1"/>
    <col min="6143" max="6144" width="8.42578125" bestFit="1" customWidth="1"/>
    <col min="6149" max="6149" width="6.7109375" bestFit="1" customWidth="1"/>
    <col min="6150" max="6150" width="7.140625" bestFit="1" customWidth="1"/>
    <col min="6152" max="6152" width="6.140625" bestFit="1" customWidth="1"/>
    <col min="6153" max="6153" width="9" bestFit="1" customWidth="1"/>
    <col min="6154" max="6154" width="4.140625" bestFit="1" customWidth="1"/>
    <col min="6155" max="6155" width="5.85546875" bestFit="1" customWidth="1"/>
    <col min="6156" max="6156" width="8.42578125" bestFit="1" customWidth="1"/>
    <col min="6157" max="6157" width="5.140625" bestFit="1" customWidth="1"/>
    <col min="6160" max="6160" width="4.42578125" bestFit="1" customWidth="1"/>
    <col min="6161" max="6161" width="7.85546875" bestFit="1" customWidth="1"/>
    <col min="6162" max="6162" width="4.28515625" bestFit="1" customWidth="1"/>
    <col min="6163" max="6163" width="8.5703125" bestFit="1" customWidth="1"/>
    <col min="6166" max="6166" width="5.5703125" bestFit="1" customWidth="1"/>
    <col min="6167" max="6167" width="34.140625" bestFit="1" customWidth="1"/>
    <col min="6388" max="6388" width="6" bestFit="1" customWidth="1"/>
    <col min="6389" max="6389" width="10.140625" bestFit="1" customWidth="1"/>
    <col min="6390" max="6390" width="6.140625" customWidth="1"/>
    <col min="6391" max="6391" width="5" bestFit="1" customWidth="1"/>
    <col min="6393" max="6393" width="6.7109375" bestFit="1" customWidth="1"/>
    <col min="6396" max="6396" width="6.140625" bestFit="1" customWidth="1"/>
    <col min="6397" max="6398" width="6.7109375" bestFit="1" customWidth="1"/>
    <col min="6399" max="6400" width="8.42578125" bestFit="1" customWidth="1"/>
    <col min="6405" max="6405" width="6.7109375" bestFit="1" customWidth="1"/>
    <col min="6406" max="6406" width="7.140625" bestFit="1" customWidth="1"/>
    <col min="6408" max="6408" width="6.140625" bestFit="1" customWidth="1"/>
    <col min="6409" max="6409" width="9" bestFit="1" customWidth="1"/>
    <col min="6410" max="6410" width="4.140625" bestFit="1" customWidth="1"/>
    <col min="6411" max="6411" width="5.85546875" bestFit="1" customWidth="1"/>
    <col min="6412" max="6412" width="8.42578125" bestFit="1" customWidth="1"/>
    <col min="6413" max="6413" width="5.140625" bestFit="1" customWidth="1"/>
    <col min="6416" max="6416" width="4.42578125" bestFit="1" customWidth="1"/>
    <col min="6417" max="6417" width="7.85546875" bestFit="1" customWidth="1"/>
    <col min="6418" max="6418" width="4.28515625" bestFit="1" customWidth="1"/>
    <col min="6419" max="6419" width="8.5703125" bestFit="1" customWidth="1"/>
    <col min="6422" max="6422" width="5.5703125" bestFit="1" customWidth="1"/>
    <col min="6423" max="6423" width="34.140625" bestFit="1" customWidth="1"/>
    <col min="6644" max="6644" width="6" bestFit="1" customWidth="1"/>
    <col min="6645" max="6645" width="10.140625" bestFit="1" customWidth="1"/>
    <col min="6646" max="6646" width="6.140625" customWidth="1"/>
    <col min="6647" max="6647" width="5" bestFit="1" customWidth="1"/>
    <col min="6649" max="6649" width="6.7109375" bestFit="1" customWidth="1"/>
    <col min="6652" max="6652" width="6.140625" bestFit="1" customWidth="1"/>
    <col min="6653" max="6654" width="6.7109375" bestFit="1" customWidth="1"/>
    <col min="6655" max="6656" width="8.42578125" bestFit="1" customWidth="1"/>
    <col min="6661" max="6661" width="6.7109375" bestFit="1" customWidth="1"/>
    <col min="6662" max="6662" width="7.140625" bestFit="1" customWidth="1"/>
    <col min="6664" max="6664" width="6.140625" bestFit="1" customWidth="1"/>
    <col min="6665" max="6665" width="9" bestFit="1" customWidth="1"/>
    <col min="6666" max="6666" width="4.140625" bestFit="1" customWidth="1"/>
    <col min="6667" max="6667" width="5.85546875" bestFit="1" customWidth="1"/>
    <col min="6668" max="6668" width="8.42578125" bestFit="1" customWidth="1"/>
    <col min="6669" max="6669" width="5.140625" bestFit="1" customWidth="1"/>
    <col min="6672" max="6672" width="4.42578125" bestFit="1" customWidth="1"/>
    <col min="6673" max="6673" width="7.85546875" bestFit="1" customWidth="1"/>
    <col min="6674" max="6674" width="4.28515625" bestFit="1" customWidth="1"/>
    <col min="6675" max="6675" width="8.5703125" bestFit="1" customWidth="1"/>
    <col min="6678" max="6678" width="5.5703125" bestFit="1" customWidth="1"/>
    <col min="6679" max="6679" width="34.140625" bestFit="1" customWidth="1"/>
    <col min="6900" max="6900" width="6" bestFit="1" customWidth="1"/>
    <col min="6901" max="6901" width="10.140625" bestFit="1" customWidth="1"/>
    <col min="6902" max="6902" width="6.140625" customWidth="1"/>
    <col min="6903" max="6903" width="5" bestFit="1" customWidth="1"/>
    <col min="6905" max="6905" width="6.7109375" bestFit="1" customWidth="1"/>
    <col min="6908" max="6908" width="6.140625" bestFit="1" customWidth="1"/>
    <col min="6909" max="6910" width="6.7109375" bestFit="1" customWidth="1"/>
    <col min="6911" max="6912" width="8.42578125" bestFit="1" customWidth="1"/>
    <col min="6917" max="6917" width="6.7109375" bestFit="1" customWidth="1"/>
    <col min="6918" max="6918" width="7.140625" bestFit="1" customWidth="1"/>
    <col min="6920" max="6920" width="6.140625" bestFit="1" customWidth="1"/>
    <col min="6921" max="6921" width="9" bestFit="1" customWidth="1"/>
    <col min="6922" max="6922" width="4.140625" bestFit="1" customWidth="1"/>
    <col min="6923" max="6923" width="5.85546875" bestFit="1" customWidth="1"/>
    <col min="6924" max="6924" width="8.42578125" bestFit="1" customWidth="1"/>
    <col min="6925" max="6925" width="5.140625" bestFit="1" customWidth="1"/>
    <col min="6928" max="6928" width="4.42578125" bestFit="1" customWidth="1"/>
    <col min="6929" max="6929" width="7.85546875" bestFit="1" customWidth="1"/>
    <col min="6930" max="6930" width="4.28515625" bestFit="1" customWidth="1"/>
    <col min="6931" max="6931" width="8.5703125" bestFit="1" customWidth="1"/>
    <col min="6934" max="6934" width="5.5703125" bestFit="1" customWidth="1"/>
    <col min="6935" max="6935" width="34.140625" bestFit="1" customWidth="1"/>
    <col min="7156" max="7156" width="6" bestFit="1" customWidth="1"/>
    <col min="7157" max="7157" width="10.140625" bestFit="1" customWidth="1"/>
    <col min="7158" max="7158" width="6.140625" customWidth="1"/>
    <col min="7159" max="7159" width="5" bestFit="1" customWidth="1"/>
    <col min="7161" max="7161" width="6.7109375" bestFit="1" customWidth="1"/>
    <col min="7164" max="7164" width="6.140625" bestFit="1" customWidth="1"/>
    <col min="7165" max="7166" width="6.7109375" bestFit="1" customWidth="1"/>
    <col min="7167" max="7168" width="8.42578125" bestFit="1" customWidth="1"/>
    <col min="7173" max="7173" width="6.7109375" bestFit="1" customWidth="1"/>
    <col min="7174" max="7174" width="7.140625" bestFit="1" customWidth="1"/>
    <col min="7176" max="7176" width="6.140625" bestFit="1" customWidth="1"/>
    <col min="7177" max="7177" width="9" bestFit="1" customWidth="1"/>
    <col min="7178" max="7178" width="4.140625" bestFit="1" customWidth="1"/>
    <col min="7179" max="7179" width="5.85546875" bestFit="1" customWidth="1"/>
    <col min="7180" max="7180" width="8.42578125" bestFit="1" customWidth="1"/>
    <col min="7181" max="7181" width="5.140625" bestFit="1" customWidth="1"/>
    <col min="7184" max="7184" width="4.42578125" bestFit="1" customWidth="1"/>
    <col min="7185" max="7185" width="7.85546875" bestFit="1" customWidth="1"/>
    <col min="7186" max="7186" width="4.28515625" bestFit="1" customWidth="1"/>
    <col min="7187" max="7187" width="8.5703125" bestFit="1" customWidth="1"/>
    <col min="7190" max="7190" width="5.5703125" bestFit="1" customWidth="1"/>
    <col min="7191" max="7191" width="34.140625" bestFit="1" customWidth="1"/>
    <col min="7412" max="7412" width="6" bestFit="1" customWidth="1"/>
    <col min="7413" max="7413" width="10.140625" bestFit="1" customWidth="1"/>
    <col min="7414" max="7414" width="6.140625" customWidth="1"/>
    <col min="7415" max="7415" width="5" bestFit="1" customWidth="1"/>
    <col min="7417" max="7417" width="6.7109375" bestFit="1" customWidth="1"/>
    <col min="7420" max="7420" width="6.140625" bestFit="1" customWidth="1"/>
    <col min="7421" max="7422" width="6.7109375" bestFit="1" customWidth="1"/>
    <col min="7423" max="7424" width="8.42578125" bestFit="1" customWidth="1"/>
    <col min="7429" max="7429" width="6.7109375" bestFit="1" customWidth="1"/>
    <col min="7430" max="7430" width="7.140625" bestFit="1" customWidth="1"/>
    <col min="7432" max="7432" width="6.140625" bestFit="1" customWidth="1"/>
    <col min="7433" max="7433" width="9" bestFit="1" customWidth="1"/>
    <col min="7434" max="7434" width="4.140625" bestFit="1" customWidth="1"/>
    <col min="7435" max="7435" width="5.85546875" bestFit="1" customWidth="1"/>
    <col min="7436" max="7436" width="8.42578125" bestFit="1" customWidth="1"/>
    <col min="7437" max="7437" width="5.140625" bestFit="1" customWidth="1"/>
    <col min="7440" max="7440" width="4.42578125" bestFit="1" customWidth="1"/>
    <col min="7441" max="7441" width="7.85546875" bestFit="1" customWidth="1"/>
    <col min="7442" max="7442" width="4.28515625" bestFit="1" customWidth="1"/>
    <col min="7443" max="7443" width="8.5703125" bestFit="1" customWidth="1"/>
    <col min="7446" max="7446" width="5.5703125" bestFit="1" customWidth="1"/>
    <col min="7447" max="7447" width="34.140625" bestFit="1" customWidth="1"/>
    <col min="7668" max="7668" width="6" bestFit="1" customWidth="1"/>
    <col min="7669" max="7669" width="10.140625" bestFit="1" customWidth="1"/>
    <col min="7670" max="7670" width="6.140625" customWidth="1"/>
    <col min="7671" max="7671" width="5" bestFit="1" customWidth="1"/>
    <col min="7673" max="7673" width="6.7109375" bestFit="1" customWidth="1"/>
    <col min="7676" max="7676" width="6.140625" bestFit="1" customWidth="1"/>
    <col min="7677" max="7678" width="6.7109375" bestFit="1" customWidth="1"/>
    <col min="7679" max="7680" width="8.42578125" bestFit="1" customWidth="1"/>
    <col min="7685" max="7685" width="6.7109375" bestFit="1" customWidth="1"/>
    <col min="7686" max="7686" width="7.140625" bestFit="1" customWidth="1"/>
    <col min="7688" max="7688" width="6.140625" bestFit="1" customWidth="1"/>
    <col min="7689" max="7689" width="9" bestFit="1" customWidth="1"/>
    <col min="7690" max="7690" width="4.140625" bestFit="1" customWidth="1"/>
    <col min="7691" max="7691" width="5.85546875" bestFit="1" customWidth="1"/>
    <col min="7692" max="7692" width="8.42578125" bestFit="1" customWidth="1"/>
    <col min="7693" max="7693" width="5.140625" bestFit="1" customWidth="1"/>
    <col min="7696" max="7696" width="4.42578125" bestFit="1" customWidth="1"/>
    <col min="7697" max="7697" width="7.85546875" bestFit="1" customWidth="1"/>
    <col min="7698" max="7698" width="4.28515625" bestFit="1" customWidth="1"/>
    <col min="7699" max="7699" width="8.5703125" bestFit="1" customWidth="1"/>
    <col min="7702" max="7702" width="5.5703125" bestFit="1" customWidth="1"/>
    <col min="7703" max="7703" width="34.140625" bestFit="1" customWidth="1"/>
    <col min="7924" max="7924" width="6" bestFit="1" customWidth="1"/>
    <col min="7925" max="7925" width="10.140625" bestFit="1" customWidth="1"/>
    <col min="7926" max="7926" width="6.140625" customWidth="1"/>
    <col min="7927" max="7927" width="5" bestFit="1" customWidth="1"/>
    <col min="7929" max="7929" width="6.7109375" bestFit="1" customWidth="1"/>
    <col min="7932" max="7932" width="6.140625" bestFit="1" customWidth="1"/>
    <col min="7933" max="7934" width="6.7109375" bestFit="1" customWidth="1"/>
    <col min="7935" max="7936" width="8.42578125" bestFit="1" customWidth="1"/>
    <col min="7941" max="7941" width="6.7109375" bestFit="1" customWidth="1"/>
    <col min="7942" max="7942" width="7.140625" bestFit="1" customWidth="1"/>
    <col min="7944" max="7944" width="6.140625" bestFit="1" customWidth="1"/>
    <col min="7945" max="7945" width="9" bestFit="1" customWidth="1"/>
    <col min="7946" max="7946" width="4.140625" bestFit="1" customWidth="1"/>
    <col min="7947" max="7947" width="5.85546875" bestFit="1" customWidth="1"/>
    <col min="7948" max="7948" width="8.42578125" bestFit="1" customWidth="1"/>
    <col min="7949" max="7949" width="5.140625" bestFit="1" customWidth="1"/>
    <col min="7952" max="7952" width="4.42578125" bestFit="1" customWidth="1"/>
    <col min="7953" max="7953" width="7.85546875" bestFit="1" customWidth="1"/>
    <col min="7954" max="7954" width="4.28515625" bestFit="1" customWidth="1"/>
    <col min="7955" max="7955" width="8.5703125" bestFit="1" customWidth="1"/>
    <col min="7958" max="7958" width="5.5703125" bestFit="1" customWidth="1"/>
    <col min="7959" max="7959" width="34.140625" bestFit="1" customWidth="1"/>
    <col min="8180" max="8180" width="6" bestFit="1" customWidth="1"/>
    <col min="8181" max="8181" width="10.140625" bestFit="1" customWidth="1"/>
    <col min="8182" max="8182" width="6.140625" customWidth="1"/>
    <col min="8183" max="8183" width="5" bestFit="1" customWidth="1"/>
    <col min="8185" max="8185" width="6.7109375" bestFit="1" customWidth="1"/>
    <col min="8188" max="8188" width="6.140625" bestFit="1" customWidth="1"/>
    <col min="8189" max="8190" width="6.7109375" bestFit="1" customWidth="1"/>
    <col min="8191" max="8192" width="8.42578125" bestFit="1" customWidth="1"/>
    <col min="8197" max="8197" width="6.7109375" bestFit="1" customWidth="1"/>
    <col min="8198" max="8198" width="7.140625" bestFit="1" customWidth="1"/>
    <col min="8200" max="8200" width="6.140625" bestFit="1" customWidth="1"/>
    <col min="8201" max="8201" width="9" bestFit="1" customWidth="1"/>
    <col min="8202" max="8202" width="4.140625" bestFit="1" customWidth="1"/>
    <col min="8203" max="8203" width="5.85546875" bestFit="1" customWidth="1"/>
    <col min="8204" max="8204" width="8.42578125" bestFit="1" customWidth="1"/>
    <col min="8205" max="8205" width="5.140625" bestFit="1" customWidth="1"/>
    <col min="8208" max="8208" width="4.42578125" bestFit="1" customWidth="1"/>
    <col min="8209" max="8209" width="7.85546875" bestFit="1" customWidth="1"/>
    <col min="8210" max="8210" width="4.28515625" bestFit="1" customWidth="1"/>
    <col min="8211" max="8211" width="8.5703125" bestFit="1" customWidth="1"/>
    <col min="8214" max="8214" width="5.5703125" bestFit="1" customWidth="1"/>
    <col min="8215" max="8215" width="34.140625" bestFit="1" customWidth="1"/>
    <col min="8436" max="8436" width="6" bestFit="1" customWidth="1"/>
    <col min="8437" max="8437" width="10.140625" bestFit="1" customWidth="1"/>
    <col min="8438" max="8438" width="6.140625" customWidth="1"/>
    <col min="8439" max="8439" width="5" bestFit="1" customWidth="1"/>
    <col min="8441" max="8441" width="6.7109375" bestFit="1" customWidth="1"/>
    <col min="8444" max="8444" width="6.140625" bestFit="1" customWidth="1"/>
    <col min="8445" max="8446" width="6.7109375" bestFit="1" customWidth="1"/>
    <col min="8447" max="8448" width="8.42578125" bestFit="1" customWidth="1"/>
    <col min="8453" max="8453" width="6.7109375" bestFit="1" customWidth="1"/>
    <col min="8454" max="8454" width="7.140625" bestFit="1" customWidth="1"/>
    <col min="8456" max="8456" width="6.140625" bestFit="1" customWidth="1"/>
    <col min="8457" max="8457" width="9" bestFit="1" customWidth="1"/>
    <col min="8458" max="8458" width="4.140625" bestFit="1" customWidth="1"/>
    <col min="8459" max="8459" width="5.85546875" bestFit="1" customWidth="1"/>
    <col min="8460" max="8460" width="8.42578125" bestFit="1" customWidth="1"/>
    <col min="8461" max="8461" width="5.140625" bestFit="1" customWidth="1"/>
    <col min="8464" max="8464" width="4.42578125" bestFit="1" customWidth="1"/>
    <col min="8465" max="8465" width="7.85546875" bestFit="1" customWidth="1"/>
    <col min="8466" max="8466" width="4.28515625" bestFit="1" customWidth="1"/>
    <col min="8467" max="8467" width="8.5703125" bestFit="1" customWidth="1"/>
    <col min="8470" max="8470" width="5.5703125" bestFit="1" customWidth="1"/>
    <col min="8471" max="8471" width="34.140625" bestFit="1" customWidth="1"/>
    <col min="8692" max="8692" width="6" bestFit="1" customWidth="1"/>
    <col min="8693" max="8693" width="10.140625" bestFit="1" customWidth="1"/>
    <col min="8694" max="8694" width="6.140625" customWidth="1"/>
    <col min="8695" max="8695" width="5" bestFit="1" customWidth="1"/>
    <col min="8697" max="8697" width="6.7109375" bestFit="1" customWidth="1"/>
    <col min="8700" max="8700" width="6.140625" bestFit="1" customWidth="1"/>
    <col min="8701" max="8702" width="6.7109375" bestFit="1" customWidth="1"/>
    <col min="8703" max="8704" width="8.42578125" bestFit="1" customWidth="1"/>
    <col min="8709" max="8709" width="6.7109375" bestFit="1" customWidth="1"/>
    <col min="8710" max="8710" width="7.140625" bestFit="1" customWidth="1"/>
    <col min="8712" max="8712" width="6.140625" bestFit="1" customWidth="1"/>
    <col min="8713" max="8713" width="9" bestFit="1" customWidth="1"/>
    <col min="8714" max="8714" width="4.140625" bestFit="1" customWidth="1"/>
    <col min="8715" max="8715" width="5.85546875" bestFit="1" customWidth="1"/>
    <col min="8716" max="8716" width="8.42578125" bestFit="1" customWidth="1"/>
    <col min="8717" max="8717" width="5.140625" bestFit="1" customWidth="1"/>
    <col min="8720" max="8720" width="4.42578125" bestFit="1" customWidth="1"/>
    <col min="8721" max="8721" width="7.85546875" bestFit="1" customWidth="1"/>
    <col min="8722" max="8722" width="4.28515625" bestFit="1" customWidth="1"/>
    <col min="8723" max="8723" width="8.5703125" bestFit="1" customWidth="1"/>
    <col min="8726" max="8726" width="5.5703125" bestFit="1" customWidth="1"/>
    <col min="8727" max="8727" width="34.140625" bestFit="1" customWidth="1"/>
    <col min="8948" max="8948" width="6" bestFit="1" customWidth="1"/>
    <col min="8949" max="8949" width="10.140625" bestFit="1" customWidth="1"/>
    <col min="8950" max="8950" width="6.140625" customWidth="1"/>
    <col min="8951" max="8951" width="5" bestFit="1" customWidth="1"/>
    <col min="8953" max="8953" width="6.7109375" bestFit="1" customWidth="1"/>
    <col min="8956" max="8956" width="6.140625" bestFit="1" customWidth="1"/>
    <col min="8957" max="8958" width="6.7109375" bestFit="1" customWidth="1"/>
    <col min="8959" max="8960" width="8.42578125" bestFit="1" customWidth="1"/>
    <col min="8965" max="8965" width="6.7109375" bestFit="1" customWidth="1"/>
    <col min="8966" max="8966" width="7.140625" bestFit="1" customWidth="1"/>
    <col min="8968" max="8968" width="6.140625" bestFit="1" customWidth="1"/>
    <col min="8969" max="8969" width="9" bestFit="1" customWidth="1"/>
    <col min="8970" max="8970" width="4.140625" bestFit="1" customWidth="1"/>
    <col min="8971" max="8971" width="5.85546875" bestFit="1" customWidth="1"/>
    <col min="8972" max="8972" width="8.42578125" bestFit="1" customWidth="1"/>
    <col min="8973" max="8973" width="5.140625" bestFit="1" customWidth="1"/>
    <col min="8976" max="8976" width="4.42578125" bestFit="1" customWidth="1"/>
    <col min="8977" max="8977" width="7.85546875" bestFit="1" customWidth="1"/>
    <col min="8978" max="8978" width="4.28515625" bestFit="1" customWidth="1"/>
    <col min="8979" max="8979" width="8.5703125" bestFit="1" customWidth="1"/>
    <col min="8982" max="8982" width="5.5703125" bestFit="1" customWidth="1"/>
    <col min="8983" max="8983" width="34.140625" bestFit="1" customWidth="1"/>
    <col min="9204" max="9204" width="6" bestFit="1" customWidth="1"/>
    <col min="9205" max="9205" width="10.140625" bestFit="1" customWidth="1"/>
    <col min="9206" max="9206" width="6.140625" customWidth="1"/>
    <col min="9207" max="9207" width="5" bestFit="1" customWidth="1"/>
    <col min="9209" max="9209" width="6.7109375" bestFit="1" customWidth="1"/>
    <col min="9212" max="9212" width="6.140625" bestFit="1" customWidth="1"/>
    <col min="9213" max="9214" width="6.7109375" bestFit="1" customWidth="1"/>
    <col min="9215" max="9216" width="8.42578125" bestFit="1" customWidth="1"/>
    <col min="9221" max="9221" width="6.7109375" bestFit="1" customWidth="1"/>
    <col min="9222" max="9222" width="7.140625" bestFit="1" customWidth="1"/>
    <col min="9224" max="9224" width="6.140625" bestFit="1" customWidth="1"/>
    <col min="9225" max="9225" width="9" bestFit="1" customWidth="1"/>
    <col min="9226" max="9226" width="4.140625" bestFit="1" customWidth="1"/>
    <col min="9227" max="9227" width="5.85546875" bestFit="1" customWidth="1"/>
    <col min="9228" max="9228" width="8.42578125" bestFit="1" customWidth="1"/>
    <col min="9229" max="9229" width="5.140625" bestFit="1" customWidth="1"/>
    <col min="9232" max="9232" width="4.42578125" bestFit="1" customWidth="1"/>
    <col min="9233" max="9233" width="7.85546875" bestFit="1" customWidth="1"/>
    <col min="9234" max="9234" width="4.28515625" bestFit="1" customWidth="1"/>
    <col min="9235" max="9235" width="8.5703125" bestFit="1" customWidth="1"/>
    <col min="9238" max="9238" width="5.5703125" bestFit="1" customWidth="1"/>
    <col min="9239" max="9239" width="34.140625" bestFit="1" customWidth="1"/>
    <col min="9460" max="9460" width="6" bestFit="1" customWidth="1"/>
    <col min="9461" max="9461" width="10.140625" bestFit="1" customWidth="1"/>
    <col min="9462" max="9462" width="6.140625" customWidth="1"/>
    <col min="9463" max="9463" width="5" bestFit="1" customWidth="1"/>
    <col min="9465" max="9465" width="6.7109375" bestFit="1" customWidth="1"/>
    <col min="9468" max="9468" width="6.140625" bestFit="1" customWidth="1"/>
    <col min="9469" max="9470" width="6.7109375" bestFit="1" customWidth="1"/>
    <col min="9471" max="9472" width="8.42578125" bestFit="1" customWidth="1"/>
    <col min="9477" max="9477" width="6.7109375" bestFit="1" customWidth="1"/>
    <col min="9478" max="9478" width="7.140625" bestFit="1" customWidth="1"/>
    <col min="9480" max="9480" width="6.140625" bestFit="1" customWidth="1"/>
    <col min="9481" max="9481" width="9" bestFit="1" customWidth="1"/>
    <col min="9482" max="9482" width="4.140625" bestFit="1" customWidth="1"/>
    <col min="9483" max="9483" width="5.85546875" bestFit="1" customWidth="1"/>
    <col min="9484" max="9484" width="8.42578125" bestFit="1" customWidth="1"/>
    <col min="9485" max="9485" width="5.140625" bestFit="1" customWidth="1"/>
    <col min="9488" max="9488" width="4.42578125" bestFit="1" customWidth="1"/>
    <col min="9489" max="9489" width="7.85546875" bestFit="1" customWidth="1"/>
    <col min="9490" max="9490" width="4.28515625" bestFit="1" customWidth="1"/>
    <col min="9491" max="9491" width="8.5703125" bestFit="1" customWidth="1"/>
    <col min="9494" max="9494" width="5.5703125" bestFit="1" customWidth="1"/>
    <col min="9495" max="9495" width="34.140625" bestFit="1" customWidth="1"/>
    <col min="9716" max="9716" width="6" bestFit="1" customWidth="1"/>
    <col min="9717" max="9717" width="10.140625" bestFit="1" customWidth="1"/>
    <col min="9718" max="9718" width="6.140625" customWidth="1"/>
    <col min="9719" max="9719" width="5" bestFit="1" customWidth="1"/>
    <col min="9721" max="9721" width="6.7109375" bestFit="1" customWidth="1"/>
    <col min="9724" max="9724" width="6.140625" bestFit="1" customWidth="1"/>
    <col min="9725" max="9726" width="6.7109375" bestFit="1" customWidth="1"/>
    <col min="9727" max="9728" width="8.42578125" bestFit="1" customWidth="1"/>
    <col min="9733" max="9733" width="6.7109375" bestFit="1" customWidth="1"/>
    <col min="9734" max="9734" width="7.140625" bestFit="1" customWidth="1"/>
    <col min="9736" max="9736" width="6.140625" bestFit="1" customWidth="1"/>
    <col min="9737" max="9737" width="9" bestFit="1" customWidth="1"/>
    <col min="9738" max="9738" width="4.140625" bestFit="1" customWidth="1"/>
    <col min="9739" max="9739" width="5.85546875" bestFit="1" customWidth="1"/>
    <col min="9740" max="9740" width="8.42578125" bestFit="1" customWidth="1"/>
    <col min="9741" max="9741" width="5.140625" bestFit="1" customWidth="1"/>
    <col min="9744" max="9744" width="4.42578125" bestFit="1" customWidth="1"/>
    <col min="9745" max="9745" width="7.85546875" bestFit="1" customWidth="1"/>
    <col min="9746" max="9746" width="4.28515625" bestFit="1" customWidth="1"/>
    <col min="9747" max="9747" width="8.5703125" bestFit="1" customWidth="1"/>
    <col min="9750" max="9750" width="5.5703125" bestFit="1" customWidth="1"/>
    <col min="9751" max="9751" width="34.140625" bestFit="1" customWidth="1"/>
    <col min="9972" max="9972" width="6" bestFit="1" customWidth="1"/>
    <col min="9973" max="9973" width="10.140625" bestFit="1" customWidth="1"/>
    <col min="9974" max="9974" width="6.140625" customWidth="1"/>
    <col min="9975" max="9975" width="5" bestFit="1" customWidth="1"/>
    <col min="9977" max="9977" width="6.7109375" bestFit="1" customWidth="1"/>
    <col min="9980" max="9980" width="6.140625" bestFit="1" customWidth="1"/>
    <col min="9981" max="9982" width="6.7109375" bestFit="1" customWidth="1"/>
    <col min="9983" max="9984" width="8.42578125" bestFit="1" customWidth="1"/>
    <col min="9989" max="9989" width="6.7109375" bestFit="1" customWidth="1"/>
    <col min="9990" max="9990" width="7.140625" bestFit="1" customWidth="1"/>
    <col min="9992" max="9992" width="6.140625" bestFit="1" customWidth="1"/>
    <col min="9993" max="9993" width="9" bestFit="1" customWidth="1"/>
    <col min="9994" max="9994" width="4.140625" bestFit="1" customWidth="1"/>
    <col min="9995" max="9995" width="5.85546875" bestFit="1" customWidth="1"/>
    <col min="9996" max="9996" width="8.42578125" bestFit="1" customWidth="1"/>
    <col min="9997" max="9997" width="5.140625" bestFit="1" customWidth="1"/>
    <col min="10000" max="10000" width="4.42578125" bestFit="1" customWidth="1"/>
    <col min="10001" max="10001" width="7.85546875" bestFit="1" customWidth="1"/>
    <col min="10002" max="10002" width="4.28515625" bestFit="1" customWidth="1"/>
    <col min="10003" max="10003" width="8.5703125" bestFit="1" customWidth="1"/>
    <col min="10006" max="10006" width="5.5703125" bestFit="1" customWidth="1"/>
    <col min="10007" max="10007" width="34.140625" bestFit="1" customWidth="1"/>
    <col min="10228" max="10228" width="6" bestFit="1" customWidth="1"/>
    <col min="10229" max="10229" width="10.140625" bestFit="1" customWidth="1"/>
    <col min="10230" max="10230" width="6.140625" customWidth="1"/>
    <col min="10231" max="10231" width="5" bestFit="1" customWidth="1"/>
    <col min="10233" max="10233" width="6.7109375" bestFit="1" customWidth="1"/>
    <col min="10236" max="10236" width="6.140625" bestFit="1" customWidth="1"/>
    <col min="10237" max="10238" width="6.7109375" bestFit="1" customWidth="1"/>
    <col min="10239" max="10240" width="8.42578125" bestFit="1" customWidth="1"/>
    <col min="10245" max="10245" width="6.7109375" bestFit="1" customWidth="1"/>
    <col min="10246" max="10246" width="7.140625" bestFit="1" customWidth="1"/>
    <col min="10248" max="10248" width="6.140625" bestFit="1" customWidth="1"/>
    <col min="10249" max="10249" width="9" bestFit="1" customWidth="1"/>
    <col min="10250" max="10250" width="4.140625" bestFit="1" customWidth="1"/>
    <col min="10251" max="10251" width="5.85546875" bestFit="1" customWidth="1"/>
    <col min="10252" max="10252" width="8.42578125" bestFit="1" customWidth="1"/>
    <col min="10253" max="10253" width="5.140625" bestFit="1" customWidth="1"/>
    <col min="10256" max="10256" width="4.42578125" bestFit="1" customWidth="1"/>
    <col min="10257" max="10257" width="7.85546875" bestFit="1" customWidth="1"/>
    <col min="10258" max="10258" width="4.28515625" bestFit="1" customWidth="1"/>
    <col min="10259" max="10259" width="8.5703125" bestFit="1" customWidth="1"/>
    <col min="10262" max="10262" width="5.5703125" bestFit="1" customWidth="1"/>
    <col min="10263" max="10263" width="34.140625" bestFit="1" customWidth="1"/>
    <col min="10484" max="10484" width="6" bestFit="1" customWidth="1"/>
    <col min="10485" max="10485" width="10.140625" bestFit="1" customWidth="1"/>
    <col min="10486" max="10486" width="6.140625" customWidth="1"/>
    <col min="10487" max="10487" width="5" bestFit="1" customWidth="1"/>
    <col min="10489" max="10489" width="6.7109375" bestFit="1" customWidth="1"/>
    <col min="10492" max="10492" width="6.140625" bestFit="1" customWidth="1"/>
    <col min="10493" max="10494" width="6.7109375" bestFit="1" customWidth="1"/>
    <col min="10495" max="10496" width="8.42578125" bestFit="1" customWidth="1"/>
    <col min="10501" max="10501" width="6.7109375" bestFit="1" customWidth="1"/>
    <col min="10502" max="10502" width="7.140625" bestFit="1" customWidth="1"/>
    <col min="10504" max="10504" width="6.140625" bestFit="1" customWidth="1"/>
    <col min="10505" max="10505" width="9" bestFit="1" customWidth="1"/>
    <col min="10506" max="10506" width="4.140625" bestFit="1" customWidth="1"/>
    <col min="10507" max="10507" width="5.85546875" bestFit="1" customWidth="1"/>
    <col min="10508" max="10508" width="8.42578125" bestFit="1" customWidth="1"/>
    <col min="10509" max="10509" width="5.140625" bestFit="1" customWidth="1"/>
    <col min="10512" max="10512" width="4.42578125" bestFit="1" customWidth="1"/>
    <col min="10513" max="10513" width="7.85546875" bestFit="1" customWidth="1"/>
    <col min="10514" max="10514" width="4.28515625" bestFit="1" customWidth="1"/>
    <col min="10515" max="10515" width="8.5703125" bestFit="1" customWidth="1"/>
    <col min="10518" max="10518" width="5.5703125" bestFit="1" customWidth="1"/>
    <col min="10519" max="10519" width="34.140625" bestFit="1" customWidth="1"/>
    <col min="10740" max="10740" width="6" bestFit="1" customWidth="1"/>
    <col min="10741" max="10741" width="10.140625" bestFit="1" customWidth="1"/>
    <col min="10742" max="10742" width="6.140625" customWidth="1"/>
    <col min="10743" max="10743" width="5" bestFit="1" customWidth="1"/>
    <col min="10745" max="10745" width="6.7109375" bestFit="1" customWidth="1"/>
    <col min="10748" max="10748" width="6.140625" bestFit="1" customWidth="1"/>
    <col min="10749" max="10750" width="6.7109375" bestFit="1" customWidth="1"/>
    <col min="10751" max="10752" width="8.42578125" bestFit="1" customWidth="1"/>
    <col min="10757" max="10757" width="6.7109375" bestFit="1" customWidth="1"/>
    <col min="10758" max="10758" width="7.140625" bestFit="1" customWidth="1"/>
    <col min="10760" max="10760" width="6.140625" bestFit="1" customWidth="1"/>
    <col min="10761" max="10761" width="9" bestFit="1" customWidth="1"/>
    <col min="10762" max="10762" width="4.140625" bestFit="1" customWidth="1"/>
    <col min="10763" max="10763" width="5.85546875" bestFit="1" customWidth="1"/>
    <col min="10764" max="10764" width="8.42578125" bestFit="1" customWidth="1"/>
    <col min="10765" max="10765" width="5.140625" bestFit="1" customWidth="1"/>
    <col min="10768" max="10768" width="4.42578125" bestFit="1" customWidth="1"/>
    <col min="10769" max="10769" width="7.85546875" bestFit="1" customWidth="1"/>
    <col min="10770" max="10770" width="4.28515625" bestFit="1" customWidth="1"/>
    <col min="10771" max="10771" width="8.5703125" bestFit="1" customWidth="1"/>
    <col min="10774" max="10774" width="5.5703125" bestFit="1" customWidth="1"/>
    <col min="10775" max="10775" width="34.140625" bestFit="1" customWidth="1"/>
    <col min="10996" max="10996" width="6" bestFit="1" customWidth="1"/>
    <col min="10997" max="10997" width="10.140625" bestFit="1" customWidth="1"/>
    <col min="10998" max="10998" width="6.140625" customWidth="1"/>
    <col min="10999" max="10999" width="5" bestFit="1" customWidth="1"/>
    <col min="11001" max="11001" width="6.7109375" bestFit="1" customWidth="1"/>
    <col min="11004" max="11004" width="6.140625" bestFit="1" customWidth="1"/>
    <col min="11005" max="11006" width="6.7109375" bestFit="1" customWidth="1"/>
    <col min="11007" max="11008" width="8.42578125" bestFit="1" customWidth="1"/>
    <col min="11013" max="11013" width="6.7109375" bestFit="1" customWidth="1"/>
    <col min="11014" max="11014" width="7.140625" bestFit="1" customWidth="1"/>
    <col min="11016" max="11016" width="6.140625" bestFit="1" customWidth="1"/>
    <col min="11017" max="11017" width="9" bestFit="1" customWidth="1"/>
    <col min="11018" max="11018" width="4.140625" bestFit="1" customWidth="1"/>
    <col min="11019" max="11019" width="5.85546875" bestFit="1" customWidth="1"/>
    <col min="11020" max="11020" width="8.42578125" bestFit="1" customWidth="1"/>
    <col min="11021" max="11021" width="5.140625" bestFit="1" customWidth="1"/>
    <col min="11024" max="11024" width="4.42578125" bestFit="1" customWidth="1"/>
    <col min="11025" max="11025" width="7.85546875" bestFit="1" customWidth="1"/>
    <col min="11026" max="11026" width="4.28515625" bestFit="1" customWidth="1"/>
    <col min="11027" max="11027" width="8.5703125" bestFit="1" customWidth="1"/>
    <col min="11030" max="11030" width="5.5703125" bestFit="1" customWidth="1"/>
    <col min="11031" max="11031" width="34.140625" bestFit="1" customWidth="1"/>
    <col min="11252" max="11252" width="6" bestFit="1" customWidth="1"/>
    <col min="11253" max="11253" width="10.140625" bestFit="1" customWidth="1"/>
    <col min="11254" max="11254" width="6.140625" customWidth="1"/>
    <col min="11255" max="11255" width="5" bestFit="1" customWidth="1"/>
    <col min="11257" max="11257" width="6.7109375" bestFit="1" customWidth="1"/>
    <col min="11260" max="11260" width="6.140625" bestFit="1" customWidth="1"/>
    <col min="11261" max="11262" width="6.7109375" bestFit="1" customWidth="1"/>
    <col min="11263" max="11264" width="8.42578125" bestFit="1" customWidth="1"/>
    <col min="11269" max="11269" width="6.7109375" bestFit="1" customWidth="1"/>
    <col min="11270" max="11270" width="7.140625" bestFit="1" customWidth="1"/>
    <col min="11272" max="11272" width="6.140625" bestFit="1" customWidth="1"/>
    <col min="11273" max="11273" width="9" bestFit="1" customWidth="1"/>
    <col min="11274" max="11274" width="4.140625" bestFit="1" customWidth="1"/>
    <col min="11275" max="11275" width="5.85546875" bestFit="1" customWidth="1"/>
    <col min="11276" max="11276" width="8.42578125" bestFit="1" customWidth="1"/>
    <col min="11277" max="11277" width="5.140625" bestFit="1" customWidth="1"/>
    <col min="11280" max="11280" width="4.42578125" bestFit="1" customWidth="1"/>
    <col min="11281" max="11281" width="7.85546875" bestFit="1" customWidth="1"/>
    <col min="11282" max="11282" width="4.28515625" bestFit="1" customWidth="1"/>
    <col min="11283" max="11283" width="8.5703125" bestFit="1" customWidth="1"/>
    <col min="11286" max="11286" width="5.5703125" bestFit="1" customWidth="1"/>
    <col min="11287" max="11287" width="34.140625" bestFit="1" customWidth="1"/>
    <col min="11508" max="11508" width="6" bestFit="1" customWidth="1"/>
    <col min="11509" max="11509" width="10.140625" bestFit="1" customWidth="1"/>
    <col min="11510" max="11510" width="6.140625" customWidth="1"/>
    <col min="11511" max="11511" width="5" bestFit="1" customWidth="1"/>
    <col min="11513" max="11513" width="6.7109375" bestFit="1" customWidth="1"/>
    <col min="11516" max="11516" width="6.140625" bestFit="1" customWidth="1"/>
    <col min="11517" max="11518" width="6.7109375" bestFit="1" customWidth="1"/>
    <col min="11519" max="11520" width="8.42578125" bestFit="1" customWidth="1"/>
    <col min="11525" max="11525" width="6.7109375" bestFit="1" customWidth="1"/>
    <col min="11526" max="11526" width="7.140625" bestFit="1" customWidth="1"/>
    <col min="11528" max="11528" width="6.140625" bestFit="1" customWidth="1"/>
    <col min="11529" max="11529" width="9" bestFit="1" customWidth="1"/>
    <col min="11530" max="11530" width="4.140625" bestFit="1" customWidth="1"/>
    <col min="11531" max="11531" width="5.85546875" bestFit="1" customWidth="1"/>
    <col min="11532" max="11532" width="8.42578125" bestFit="1" customWidth="1"/>
    <col min="11533" max="11533" width="5.140625" bestFit="1" customWidth="1"/>
    <col min="11536" max="11536" width="4.42578125" bestFit="1" customWidth="1"/>
    <col min="11537" max="11537" width="7.85546875" bestFit="1" customWidth="1"/>
    <col min="11538" max="11538" width="4.28515625" bestFit="1" customWidth="1"/>
    <col min="11539" max="11539" width="8.5703125" bestFit="1" customWidth="1"/>
    <col min="11542" max="11542" width="5.5703125" bestFit="1" customWidth="1"/>
    <col min="11543" max="11543" width="34.140625" bestFit="1" customWidth="1"/>
    <col min="11764" max="11764" width="6" bestFit="1" customWidth="1"/>
    <col min="11765" max="11765" width="10.140625" bestFit="1" customWidth="1"/>
    <col min="11766" max="11766" width="6.140625" customWidth="1"/>
    <col min="11767" max="11767" width="5" bestFit="1" customWidth="1"/>
    <col min="11769" max="11769" width="6.7109375" bestFit="1" customWidth="1"/>
    <col min="11772" max="11772" width="6.140625" bestFit="1" customWidth="1"/>
    <col min="11773" max="11774" width="6.7109375" bestFit="1" customWidth="1"/>
    <col min="11775" max="11776" width="8.42578125" bestFit="1" customWidth="1"/>
    <col min="11781" max="11781" width="6.7109375" bestFit="1" customWidth="1"/>
    <col min="11782" max="11782" width="7.140625" bestFit="1" customWidth="1"/>
    <col min="11784" max="11784" width="6.140625" bestFit="1" customWidth="1"/>
    <col min="11785" max="11785" width="9" bestFit="1" customWidth="1"/>
    <col min="11786" max="11786" width="4.140625" bestFit="1" customWidth="1"/>
    <col min="11787" max="11787" width="5.85546875" bestFit="1" customWidth="1"/>
    <col min="11788" max="11788" width="8.42578125" bestFit="1" customWidth="1"/>
    <col min="11789" max="11789" width="5.140625" bestFit="1" customWidth="1"/>
    <col min="11792" max="11792" width="4.42578125" bestFit="1" customWidth="1"/>
    <col min="11793" max="11793" width="7.85546875" bestFit="1" customWidth="1"/>
    <col min="11794" max="11794" width="4.28515625" bestFit="1" customWidth="1"/>
    <col min="11795" max="11795" width="8.5703125" bestFit="1" customWidth="1"/>
    <col min="11798" max="11798" width="5.5703125" bestFit="1" customWidth="1"/>
    <col min="11799" max="11799" width="34.140625" bestFit="1" customWidth="1"/>
    <col min="12020" max="12020" width="6" bestFit="1" customWidth="1"/>
    <col min="12021" max="12021" width="10.140625" bestFit="1" customWidth="1"/>
    <col min="12022" max="12022" width="6.140625" customWidth="1"/>
    <col min="12023" max="12023" width="5" bestFit="1" customWidth="1"/>
    <col min="12025" max="12025" width="6.7109375" bestFit="1" customWidth="1"/>
    <col min="12028" max="12028" width="6.140625" bestFit="1" customWidth="1"/>
    <col min="12029" max="12030" width="6.7109375" bestFit="1" customWidth="1"/>
    <col min="12031" max="12032" width="8.42578125" bestFit="1" customWidth="1"/>
    <col min="12037" max="12037" width="6.7109375" bestFit="1" customWidth="1"/>
    <col min="12038" max="12038" width="7.140625" bestFit="1" customWidth="1"/>
    <col min="12040" max="12040" width="6.140625" bestFit="1" customWidth="1"/>
    <col min="12041" max="12041" width="9" bestFit="1" customWidth="1"/>
    <col min="12042" max="12042" width="4.140625" bestFit="1" customWidth="1"/>
    <col min="12043" max="12043" width="5.85546875" bestFit="1" customWidth="1"/>
    <col min="12044" max="12044" width="8.42578125" bestFit="1" customWidth="1"/>
    <col min="12045" max="12045" width="5.140625" bestFit="1" customWidth="1"/>
    <col min="12048" max="12048" width="4.42578125" bestFit="1" customWidth="1"/>
    <col min="12049" max="12049" width="7.85546875" bestFit="1" customWidth="1"/>
    <col min="12050" max="12050" width="4.28515625" bestFit="1" customWidth="1"/>
    <col min="12051" max="12051" width="8.5703125" bestFit="1" customWidth="1"/>
    <col min="12054" max="12054" width="5.5703125" bestFit="1" customWidth="1"/>
    <col min="12055" max="12055" width="34.140625" bestFit="1" customWidth="1"/>
    <col min="12276" max="12276" width="6" bestFit="1" customWidth="1"/>
    <col min="12277" max="12277" width="10.140625" bestFit="1" customWidth="1"/>
    <col min="12278" max="12278" width="6.140625" customWidth="1"/>
    <col min="12279" max="12279" width="5" bestFit="1" customWidth="1"/>
    <col min="12281" max="12281" width="6.7109375" bestFit="1" customWidth="1"/>
    <col min="12284" max="12284" width="6.140625" bestFit="1" customWidth="1"/>
    <col min="12285" max="12286" width="6.7109375" bestFit="1" customWidth="1"/>
    <col min="12287" max="12288" width="8.42578125" bestFit="1" customWidth="1"/>
    <col min="12293" max="12293" width="6.7109375" bestFit="1" customWidth="1"/>
    <col min="12294" max="12294" width="7.140625" bestFit="1" customWidth="1"/>
    <col min="12296" max="12296" width="6.140625" bestFit="1" customWidth="1"/>
    <col min="12297" max="12297" width="9" bestFit="1" customWidth="1"/>
    <col min="12298" max="12298" width="4.140625" bestFit="1" customWidth="1"/>
    <col min="12299" max="12299" width="5.85546875" bestFit="1" customWidth="1"/>
    <col min="12300" max="12300" width="8.42578125" bestFit="1" customWidth="1"/>
    <col min="12301" max="12301" width="5.140625" bestFit="1" customWidth="1"/>
    <col min="12304" max="12304" width="4.42578125" bestFit="1" customWidth="1"/>
    <col min="12305" max="12305" width="7.85546875" bestFit="1" customWidth="1"/>
    <col min="12306" max="12306" width="4.28515625" bestFit="1" customWidth="1"/>
    <col min="12307" max="12307" width="8.5703125" bestFit="1" customWidth="1"/>
    <col min="12310" max="12310" width="5.5703125" bestFit="1" customWidth="1"/>
    <col min="12311" max="12311" width="34.140625" bestFit="1" customWidth="1"/>
    <col min="12532" max="12532" width="6" bestFit="1" customWidth="1"/>
    <col min="12533" max="12533" width="10.140625" bestFit="1" customWidth="1"/>
    <col min="12534" max="12534" width="6.140625" customWidth="1"/>
    <col min="12535" max="12535" width="5" bestFit="1" customWidth="1"/>
    <col min="12537" max="12537" width="6.7109375" bestFit="1" customWidth="1"/>
    <col min="12540" max="12540" width="6.140625" bestFit="1" customWidth="1"/>
    <col min="12541" max="12542" width="6.7109375" bestFit="1" customWidth="1"/>
    <col min="12543" max="12544" width="8.42578125" bestFit="1" customWidth="1"/>
    <col min="12549" max="12549" width="6.7109375" bestFit="1" customWidth="1"/>
    <col min="12550" max="12550" width="7.140625" bestFit="1" customWidth="1"/>
    <col min="12552" max="12552" width="6.140625" bestFit="1" customWidth="1"/>
    <col min="12553" max="12553" width="9" bestFit="1" customWidth="1"/>
    <col min="12554" max="12554" width="4.140625" bestFit="1" customWidth="1"/>
    <col min="12555" max="12555" width="5.85546875" bestFit="1" customWidth="1"/>
    <col min="12556" max="12556" width="8.42578125" bestFit="1" customWidth="1"/>
    <col min="12557" max="12557" width="5.140625" bestFit="1" customWidth="1"/>
    <col min="12560" max="12560" width="4.42578125" bestFit="1" customWidth="1"/>
    <col min="12561" max="12561" width="7.85546875" bestFit="1" customWidth="1"/>
    <col min="12562" max="12562" width="4.28515625" bestFit="1" customWidth="1"/>
    <col min="12563" max="12563" width="8.5703125" bestFit="1" customWidth="1"/>
    <col min="12566" max="12566" width="5.5703125" bestFit="1" customWidth="1"/>
    <col min="12567" max="12567" width="34.140625" bestFit="1" customWidth="1"/>
    <col min="12788" max="12788" width="6" bestFit="1" customWidth="1"/>
    <col min="12789" max="12789" width="10.140625" bestFit="1" customWidth="1"/>
    <col min="12790" max="12790" width="6.140625" customWidth="1"/>
    <col min="12791" max="12791" width="5" bestFit="1" customWidth="1"/>
    <col min="12793" max="12793" width="6.7109375" bestFit="1" customWidth="1"/>
    <col min="12796" max="12796" width="6.140625" bestFit="1" customWidth="1"/>
    <col min="12797" max="12798" width="6.7109375" bestFit="1" customWidth="1"/>
    <col min="12799" max="12800" width="8.42578125" bestFit="1" customWidth="1"/>
    <col min="12805" max="12805" width="6.7109375" bestFit="1" customWidth="1"/>
    <col min="12806" max="12806" width="7.140625" bestFit="1" customWidth="1"/>
    <col min="12808" max="12808" width="6.140625" bestFit="1" customWidth="1"/>
    <col min="12809" max="12809" width="9" bestFit="1" customWidth="1"/>
    <col min="12810" max="12810" width="4.140625" bestFit="1" customWidth="1"/>
    <col min="12811" max="12811" width="5.85546875" bestFit="1" customWidth="1"/>
    <col min="12812" max="12812" width="8.42578125" bestFit="1" customWidth="1"/>
    <col min="12813" max="12813" width="5.140625" bestFit="1" customWidth="1"/>
    <col min="12816" max="12816" width="4.42578125" bestFit="1" customWidth="1"/>
    <col min="12817" max="12817" width="7.85546875" bestFit="1" customWidth="1"/>
    <col min="12818" max="12818" width="4.28515625" bestFit="1" customWidth="1"/>
    <col min="12819" max="12819" width="8.5703125" bestFit="1" customWidth="1"/>
    <col min="12822" max="12822" width="5.5703125" bestFit="1" customWidth="1"/>
    <col min="12823" max="12823" width="34.140625" bestFit="1" customWidth="1"/>
    <col min="13044" max="13044" width="6" bestFit="1" customWidth="1"/>
    <col min="13045" max="13045" width="10.140625" bestFit="1" customWidth="1"/>
    <col min="13046" max="13046" width="6.140625" customWidth="1"/>
    <col min="13047" max="13047" width="5" bestFit="1" customWidth="1"/>
    <col min="13049" max="13049" width="6.7109375" bestFit="1" customWidth="1"/>
    <col min="13052" max="13052" width="6.140625" bestFit="1" customWidth="1"/>
    <col min="13053" max="13054" width="6.7109375" bestFit="1" customWidth="1"/>
    <col min="13055" max="13056" width="8.42578125" bestFit="1" customWidth="1"/>
    <col min="13061" max="13061" width="6.7109375" bestFit="1" customWidth="1"/>
    <col min="13062" max="13062" width="7.140625" bestFit="1" customWidth="1"/>
    <col min="13064" max="13064" width="6.140625" bestFit="1" customWidth="1"/>
    <col min="13065" max="13065" width="9" bestFit="1" customWidth="1"/>
    <col min="13066" max="13066" width="4.140625" bestFit="1" customWidth="1"/>
    <col min="13067" max="13067" width="5.85546875" bestFit="1" customWidth="1"/>
    <col min="13068" max="13068" width="8.42578125" bestFit="1" customWidth="1"/>
    <col min="13069" max="13069" width="5.140625" bestFit="1" customWidth="1"/>
    <col min="13072" max="13072" width="4.42578125" bestFit="1" customWidth="1"/>
    <col min="13073" max="13073" width="7.85546875" bestFit="1" customWidth="1"/>
    <col min="13074" max="13074" width="4.28515625" bestFit="1" customWidth="1"/>
    <col min="13075" max="13075" width="8.5703125" bestFit="1" customWidth="1"/>
    <col min="13078" max="13078" width="5.5703125" bestFit="1" customWidth="1"/>
    <col min="13079" max="13079" width="34.140625" bestFit="1" customWidth="1"/>
    <col min="13300" max="13300" width="6" bestFit="1" customWidth="1"/>
    <col min="13301" max="13301" width="10.140625" bestFit="1" customWidth="1"/>
    <col min="13302" max="13302" width="6.140625" customWidth="1"/>
    <col min="13303" max="13303" width="5" bestFit="1" customWidth="1"/>
    <col min="13305" max="13305" width="6.7109375" bestFit="1" customWidth="1"/>
    <col min="13308" max="13308" width="6.140625" bestFit="1" customWidth="1"/>
    <col min="13309" max="13310" width="6.7109375" bestFit="1" customWidth="1"/>
    <col min="13311" max="13312" width="8.42578125" bestFit="1" customWidth="1"/>
    <col min="13317" max="13317" width="6.7109375" bestFit="1" customWidth="1"/>
    <col min="13318" max="13318" width="7.140625" bestFit="1" customWidth="1"/>
    <col min="13320" max="13320" width="6.140625" bestFit="1" customWidth="1"/>
    <col min="13321" max="13321" width="9" bestFit="1" customWidth="1"/>
    <col min="13322" max="13322" width="4.140625" bestFit="1" customWidth="1"/>
    <col min="13323" max="13323" width="5.85546875" bestFit="1" customWidth="1"/>
    <col min="13324" max="13324" width="8.42578125" bestFit="1" customWidth="1"/>
    <col min="13325" max="13325" width="5.140625" bestFit="1" customWidth="1"/>
    <col min="13328" max="13328" width="4.42578125" bestFit="1" customWidth="1"/>
    <col min="13329" max="13329" width="7.85546875" bestFit="1" customWidth="1"/>
    <col min="13330" max="13330" width="4.28515625" bestFit="1" customWidth="1"/>
    <col min="13331" max="13331" width="8.5703125" bestFit="1" customWidth="1"/>
    <col min="13334" max="13334" width="5.5703125" bestFit="1" customWidth="1"/>
    <col min="13335" max="13335" width="34.140625" bestFit="1" customWidth="1"/>
    <col min="13556" max="13556" width="6" bestFit="1" customWidth="1"/>
    <col min="13557" max="13557" width="10.140625" bestFit="1" customWidth="1"/>
    <col min="13558" max="13558" width="6.140625" customWidth="1"/>
    <col min="13559" max="13559" width="5" bestFit="1" customWidth="1"/>
    <col min="13561" max="13561" width="6.7109375" bestFit="1" customWidth="1"/>
    <col min="13564" max="13564" width="6.140625" bestFit="1" customWidth="1"/>
    <col min="13565" max="13566" width="6.7109375" bestFit="1" customWidth="1"/>
    <col min="13567" max="13568" width="8.42578125" bestFit="1" customWidth="1"/>
    <col min="13573" max="13573" width="6.7109375" bestFit="1" customWidth="1"/>
    <col min="13574" max="13574" width="7.140625" bestFit="1" customWidth="1"/>
    <col min="13576" max="13576" width="6.140625" bestFit="1" customWidth="1"/>
    <col min="13577" max="13577" width="9" bestFit="1" customWidth="1"/>
    <col min="13578" max="13578" width="4.140625" bestFit="1" customWidth="1"/>
    <col min="13579" max="13579" width="5.85546875" bestFit="1" customWidth="1"/>
    <col min="13580" max="13580" width="8.42578125" bestFit="1" customWidth="1"/>
    <col min="13581" max="13581" width="5.140625" bestFit="1" customWidth="1"/>
    <col min="13584" max="13584" width="4.42578125" bestFit="1" customWidth="1"/>
    <col min="13585" max="13585" width="7.85546875" bestFit="1" customWidth="1"/>
    <col min="13586" max="13586" width="4.28515625" bestFit="1" customWidth="1"/>
    <col min="13587" max="13587" width="8.5703125" bestFit="1" customWidth="1"/>
    <col min="13590" max="13590" width="5.5703125" bestFit="1" customWidth="1"/>
    <col min="13591" max="13591" width="34.140625" bestFit="1" customWidth="1"/>
    <col min="13812" max="13812" width="6" bestFit="1" customWidth="1"/>
    <col min="13813" max="13813" width="10.140625" bestFit="1" customWidth="1"/>
    <col min="13814" max="13814" width="6.140625" customWidth="1"/>
    <col min="13815" max="13815" width="5" bestFit="1" customWidth="1"/>
    <col min="13817" max="13817" width="6.7109375" bestFit="1" customWidth="1"/>
    <col min="13820" max="13820" width="6.140625" bestFit="1" customWidth="1"/>
    <col min="13821" max="13822" width="6.7109375" bestFit="1" customWidth="1"/>
    <col min="13823" max="13824" width="8.42578125" bestFit="1" customWidth="1"/>
    <col min="13829" max="13829" width="6.7109375" bestFit="1" customWidth="1"/>
    <col min="13830" max="13830" width="7.140625" bestFit="1" customWidth="1"/>
    <col min="13832" max="13832" width="6.140625" bestFit="1" customWidth="1"/>
    <col min="13833" max="13833" width="9" bestFit="1" customWidth="1"/>
    <col min="13834" max="13834" width="4.140625" bestFit="1" customWidth="1"/>
    <col min="13835" max="13835" width="5.85546875" bestFit="1" customWidth="1"/>
    <col min="13836" max="13836" width="8.42578125" bestFit="1" customWidth="1"/>
    <col min="13837" max="13837" width="5.140625" bestFit="1" customWidth="1"/>
    <col min="13840" max="13840" width="4.42578125" bestFit="1" customWidth="1"/>
    <col min="13841" max="13841" width="7.85546875" bestFit="1" customWidth="1"/>
    <col min="13842" max="13842" width="4.28515625" bestFit="1" customWidth="1"/>
    <col min="13843" max="13843" width="8.5703125" bestFit="1" customWidth="1"/>
    <col min="13846" max="13846" width="5.5703125" bestFit="1" customWidth="1"/>
    <col min="13847" max="13847" width="34.140625" bestFit="1" customWidth="1"/>
    <col min="14068" max="14068" width="6" bestFit="1" customWidth="1"/>
    <col min="14069" max="14069" width="10.140625" bestFit="1" customWidth="1"/>
    <col min="14070" max="14070" width="6.140625" customWidth="1"/>
    <col min="14071" max="14071" width="5" bestFit="1" customWidth="1"/>
    <col min="14073" max="14073" width="6.7109375" bestFit="1" customWidth="1"/>
    <col min="14076" max="14076" width="6.140625" bestFit="1" customWidth="1"/>
    <col min="14077" max="14078" width="6.7109375" bestFit="1" customWidth="1"/>
    <col min="14079" max="14080" width="8.42578125" bestFit="1" customWidth="1"/>
    <col min="14085" max="14085" width="6.7109375" bestFit="1" customWidth="1"/>
    <col min="14086" max="14086" width="7.140625" bestFit="1" customWidth="1"/>
    <col min="14088" max="14088" width="6.140625" bestFit="1" customWidth="1"/>
    <col min="14089" max="14089" width="9" bestFit="1" customWidth="1"/>
    <col min="14090" max="14090" width="4.140625" bestFit="1" customWidth="1"/>
    <col min="14091" max="14091" width="5.85546875" bestFit="1" customWidth="1"/>
    <col min="14092" max="14092" width="8.42578125" bestFit="1" customWidth="1"/>
    <col min="14093" max="14093" width="5.140625" bestFit="1" customWidth="1"/>
    <col min="14096" max="14096" width="4.42578125" bestFit="1" customWidth="1"/>
    <col min="14097" max="14097" width="7.85546875" bestFit="1" customWidth="1"/>
    <col min="14098" max="14098" width="4.28515625" bestFit="1" customWidth="1"/>
    <col min="14099" max="14099" width="8.5703125" bestFit="1" customWidth="1"/>
    <col min="14102" max="14102" width="5.5703125" bestFit="1" customWidth="1"/>
    <col min="14103" max="14103" width="34.140625" bestFit="1" customWidth="1"/>
    <col min="14324" max="14324" width="6" bestFit="1" customWidth="1"/>
    <col min="14325" max="14325" width="10.140625" bestFit="1" customWidth="1"/>
    <col min="14326" max="14326" width="6.140625" customWidth="1"/>
    <col min="14327" max="14327" width="5" bestFit="1" customWidth="1"/>
    <col min="14329" max="14329" width="6.7109375" bestFit="1" customWidth="1"/>
    <col min="14332" max="14332" width="6.140625" bestFit="1" customWidth="1"/>
    <col min="14333" max="14334" width="6.7109375" bestFit="1" customWidth="1"/>
    <col min="14335" max="14336" width="8.42578125" bestFit="1" customWidth="1"/>
    <col min="14341" max="14341" width="6.7109375" bestFit="1" customWidth="1"/>
    <col min="14342" max="14342" width="7.140625" bestFit="1" customWidth="1"/>
    <col min="14344" max="14344" width="6.140625" bestFit="1" customWidth="1"/>
    <col min="14345" max="14345" width="9" bestFit="1" customWidth="1"/>
    <col min="14346" max="14346" width="4.140625" bestFit="1" customWidth="1"/>
    <col min="14347" max="14347" width="5.85546875" bestFit="1" customWidth="1"/>
    <col min="14348" max="14348" width="8.42578125" bestFit="1" customWidth="1"/>
    <col min="14349" max="14349" width="5.140625" bestFit="1" customWidth="1"/>
    <col min="14352" max="14352" width="4.42578125" bestFit="1" customWidth="1"/>
    <col min="14353" max="14353" width="7.85546875" bestFit="1" customWidth="1"/>
    <col min="14354" max="14354" width="4.28515625" bestFit="1" customWidth="1"/>
    <col min="14355" max="14355" width="8.5703125" bestFit="1" customWidth="1"/>
    <col min="14358" max="14358" width="5.5703125" bestFit="1" customWidth="1"/>
    <col min="14359" max="14359" width="34.140625" bestFit="1" customWidth="1"/>
    <col min="14580" max="14580" width="6" bestFit="1" customWidth="1"/>
    <col min="14581" max="14581" width="10.140625" bestFit="1" customWidth="1"/>
    <col min="14582" max="14582" width="6.140625" customWidth="1"/>
    <col min="14583" max="14583" width="5" bestFit="1" customWidth="1"/>
    <col min="14585" max="14585" width="6.7109375" bestFit="1" customWidth="1"/>
    <col min="14588" max="14588" width="6.140625" bestFit="1" customWidth="1"/>
    <col min="14589" max="14590" width="6.7109375" bestFit="1" customWidth="1"/>
    <col min="14591" max="14592" width="8.42578125" bestFit="1" customWidth="1"/>
    <col min="14597" max="14597" width="6.7109375" bestFit="1" customWidth="1"/>
    <col min="14598" max="14598" width="7.140625" bestFit="1" customWidth="1"/>
    <col min="14600" max="14600" width="6.140625" bestFit="1" customWidth="1"/>
    <col min="14601" max="14601" width="9" bestFit="1" customWidth="1"/>
    <col min="14602" max="14602" width="4.140625" bestFit="1" customWidth="1"/>
    <col min="14603" max="14603" width="5.85546875" bestFit="1" customWidth="1"/>
    <col min="14604" max="14604" width="8.42578125" bestFit="1" customWidth="1"/>
    <col min="14605" max="14605" width="5.140625" bestFit="1" customWidth="1"/>
    <col min="14608" max="14608" width="4.42578125" bestFit="1" customWidth="1"/>
    <col min="14609" max="14609" width="7.85546875" bestFit="1" customWidth="1"/>
    <col min="14610" max="14610" width="4.28515625" bestFit="1" customWidth="1"/>
    <col min="14611" max="14611" width="8.5703125" bestFit="1" customWidth="1"/>
    <col min="14614" max="14614" width="5.5703125" bestFit="1" customWidth="1"/>
    <col min="14615" max="14615" width="34.140625" bestFit="1" customWidth="1"/>
    <col min="14836" max="14836" width="6" bestFit="1" customWidth="1"/>
    <col min="14837" max="14837" width="10.140625" bestFit="1" customWidth="1"/>
    <col min="14838" max="14838" width="6.140625" customWidth="1"/>
    <col min="14839" max="14839" width="5" bestFit="1" customWidth="1"/>
    <col min="14841" max="14841" width="6.7109375" bestFit="1" customWidth="1"/>
    <col min="14844" max="14844" width="6.140625" bestFit="1" customWidth="1"/>
    <col min="14845" max="14846" width="6.7109375" bestFit="1" customWidth="1"/>
    <col min="14847" max="14848" width="8.42578125" bestFit="1" customWidth="1"/>
    <col min="14853" max="14853" width="6.7109375" bestFit="1" customWidth="1"/>
    <col min="14854" max="14854" width="7.140625" bestFit="1" customWidth="1"/>
    <col min="14856" max="14856" width="6.140625" bestFit="1" customWidth="1"/>
    <col min="14857" max="14857" width="9" bestFit="1" customWidth="1"/>
    <col min="14858" max="14858" width="4.140625" bestFit="1" customWidth="1"/>
    <col min="14859" max="14859" width="5.85546875" bestFit="1" customWidth="1"/>
    <col min="14860" max="14860" width="8.42578125" bestFit="1" customWidth="1"/>
    <col min="14861" max="14861" width="5.140625" bestFit="1" customWidth="1"/>
    <col min="14864" max="14864" width="4.42578125" bestFit="1" customWidth="1"/>
    <col min="14865" max="14865" width="7.85546875" bestFit="1" customWidth="1"/>
    <col min="14866" max="14866" width="4.28515625" bestFit="1" customWidth="1"/>
    <col min="14867" max="14867" width="8.5703125" bestFit="1" customWidth="1"/>
    <col min="14870" max="14870" width="5.5703125" bestFit="1" customWidth="1"/>
    <col min="14871" max="14871" width="34.140625" bestFit="1" customWidth="1"/>
    <col min="15092" max="15092" width="6" bestFit="1" customWidth="1"/>
    <col min="15093" max="15093" width="10.140625" bestFit="1" customWidth="1"/>
    <col min="15094" max="15094" width="6.140625" customWidth="1"/>
    <col min="15095" max="15095" width="5" bestFit="1" customWidth="1"/>
    <col min="15097" max="15097" width="6.7109375" bestFit="1" customWidth="1"/>
    <col min="15100" max="15100" width="6.140625" bestFit="1" customWidth="1"/>
    <col min="15101" max="15102" width="6.7109375" bestFit="1" customWidth="1"/>
    <col min="15103" max="15104" width="8.42578125" bestFit="1" customWidth="1"/>
    <col min="15109" max="15109" width="6.7109375" bestFit="1" customWidth="1"/>
    <col min="15110" max="15110" width="7.140625" bestFit="1" customWidth="1"/>
    <col min="15112" max="15112" width="6.140625" bestFit="1" customWidth="1"/>
    <col min="15113" max="15113" width="9" bestFit="1" customWidth="1"/>
    <col min="15114" max="15114" width="4.140625" bestFit="1" customWidth="1"/>
    <col min="15115" max="15115" width="5.85546875" bestFit="1" customWidth="1"/>
    <col min="15116" max="15116" width="8.42578125" bestFit="1" customWidth="1"/>
    <col min="15117" max="15117" width="5.140625" bestFit="1" customWidth="1"/>
    <col min="15120" max="15120" width="4.42578125" bestFit="1" customWidth="1"/>
    <col min="15121" max="15121" width="7.85546875" bestFit="1" customWidth="1"/>
    <col min="15122" max="15122" width="4.28515625" bestFit="1" customWidth="1"/>
    <col min="15123" max="15123" width="8.5703125" bestFit="1" customWidth="1"/>
    <col min="15126" max="15126" width="5.5703125" bestFit="1" customWidth="1"/>
    <col min="15127" max="15127" width="34.140625" bestFit="1" customWidth="1"/>
    <col min="15348" max="15348" width="6" bestFit="1" customWidth="1"/>
    <col min="15349" max="15349" width="10.140625" bestFit="1" customWidth="1"/>
    <col min="15350" max="15350" width="6.140625" customWidth="1"/>
    <col min="15351" max="15351" width="5" bestFit="1" customWidth="1"/>
    <col min="15353" max="15353" width="6.7109375" bestFit="1" customWidth="1"/>
    <col min="15356" max="15356" width="6.140625" bestFit="1" customWidth="1"/>
    <col min="15357" max="15358" width="6.7109375" bestFit="1" customWidth="1"/>
    <col min="15359" max="15360" width="8.42578125" bestFit="1" customWidth="1"/>
    <col min="15365" max="15365" width="6.7109375" bestFit="1" customWidth="1"/>
    <col min="15366" max="15366" width="7.140625" bestFit="1" customWidth="1"/>
    <col min="15368" max="15368" width="6.140625" bestFit="1" customWidth="1"/>
    <col min="15369" max="15369" width="9" bestFit="1" customWidth="1"/>
    <col min="15370" max="15370" width="4.140625" bestFit="1" customWidth="1"/>
    <col min="15371" max="15371" width="5.85546875" bestFit="1" customWidth="1"/>
    <col min="15372" max="15372" width="8.42578125" bestFit="1" customWidth="1"/>
    <col min="15373" max="15373" width="5.140625" bestFit="1" customWidth="1"/>
    <col min="15376" max="15376" width="4.42578125" bestFit="1" customWidth="1"/>
    <col min="15377" max="15377" width="7.85546875" bestFit="1" customWidth="1"/>
    <col min="15378" max="15378" width="4.28515625" bestFit="1" customWidth="1"/>
    <col min="15379" max="15379" width="8.5703125" bestFit="1" customWidth="1"/>
    <col min="15382" max="15382" width="5.5703125" bestFit="1" customWidth="1"/>
    <col min="15383" max="15383" width="34.140625" bestFit="1" customWidth="1"/>
    <col min="15604" max="15604" width="6" bestFit="1" customWidth="1"/>
    <col min="15605" max="15605" width="10.140625" bestFit="1" customWidth="1"/>
    <col min="15606" max="15606" width="6.140625" customWidth="1"/>
    <col min="15607" max="15607" width="5" bestFit="1" customWidth="1"/>
    <col min="15609" max="15609" width="6.7109375" bestFit="1" customWidth="1"/>
    <col min="15612" max="15612" width="6.140625" bestFit="1" customWidth="1"/>
    <col min="15613" max="15614" width="6.7109375" bestFit="1" customWidth="1"/>
    <col min="15615" max="15616" width="8.42578125" bestFit="1" customWidth="1"/>
    <col min="15621" max="15621" width="6.7109375" bestFit="1" customWidth="1"/>
    <col min="15622" max="15622" width="7.140625" bestFit="1" customWidth="1"/>
    <col min="15624" max="15624" width="6.140625" bestFit="1" customWidth="1"/>
    <col min="15625" max="15625" width="9" bestFit="1" customWidth="1"/>
    <col min="15626" max="15626" width="4.140625" bestFit="1" customWidth="1"/>
    <col min="15627" max="15627" width="5.85546875" bestFit="1" customWidth="1"/>
    <col min="15628" max="15628" width="8.42578125" bestFit="1" customWidth="1"/>
    <col min="15629" max="15629" width="5.140625" bestFit="1" customWidth="1"/>
    <col min="15632" max="15632" width="4.42578125" bestFit="1" customWidth="1"/>
    <col min="15633" max="15633" width="7.85546875" bestFit="1" customWidth="1"/>
    <col min="15634" max="15634" width="4.28515625" bestFit="1" customWidth="1"/>
    <col min="15635" max="15635" width="8.5703125" bestFit="1" customWidth="1"/>
    <col min="15638" max="15638" width="5.5703125" bestFit="1" customWidth="1"/>
    <col min="15639" max="15639" width="34.140625" bestFit="1" customWidth="1"/>
    <col min="15860" max="15860" width="6" bestFit="1" customWidth="1"/>
    <col min="15861" max="15861" width="10.140625" bestFit="1" customWidth="1"/>
    <col min="15862" max="15862" width="6.140625" customWidth="1"/>
    <col min="15863" max="15863" width="5" bestFit="1" customWidth="1"/>
    <col min="15865" max="15865" width="6.7109375" bestFit="1" customWidth="1"/>
    <col min="15868" max="15868" width="6.140625" bestFit="1" customWidth="1"/>
    <col min="15869" max="15870" width="6.7109375" bestFit="1" customWidth="1"/>
    <col min="15871" max="15872" width="8.42578125" bestFit="1" customWidth="1"/>
    <col min="15877" max="15877" width="6.7109375" bestFit="1" customWidth="1"/>
    <col min="15878" max="15878" width="7.140625" bestFit="1" customWidth="1"/>
    <col min="15880" max="15880" width="6.140625" bestFit="1" customWidth="1"/>
    <col min="15881" max="15881" width="9" bestFit="1" customWidth="1"/>
    <col min="15882" max="15882" width="4.140625" bestFit="1" customWidth="1"/>
    <col min="15883" max="15883" width="5.85546875" bestFit="1" customWidth="1"/>
    <col min="15884" max="15884" width="8.42578125" bestFit="1" customWidth="1"/>
    <col min="15885" max="15885" width="5.140625" bestFit="1" customWidth="1"/>
    <col min="15888" max="15888" width="4.42578125" bestFit="1" customWidth="1"/>
    <col min="15889" max="15889" width="7.85546875" bestFit="1" customWidth="1"/>
    <col min="15890" max="15890" width="4.28515625" bestFit="1" customWidth="1"/>
    <col min="15891" max="15891" width="8.5703125" bestFit="1" customWidth="1"/>
    <col min="15894" max="15894" width="5.5703125" bestFit="1" customWidth="1"/>
    <col min="15895" max="15895" width="34.140625" bestFit="1" customWidth="1"/>
    <col min="16116" max="16116" width="6" bestFit="1" customWidth="1"/>
    <col min="16117" max="16117" width="10.140625" bestFit="1" customWidth="1"/>
    <col min="16118" max="16118" width="6.140625" customWidth="1"/>
    <col min="16119" max="16119" width="5" bestFit="1" customWidth="1"/>
    <col min="16121" max="16121" width="6.7109375" bestFit="1" customWidth="1"/>
    <col min="16124" max="16124" width="6.140625" bestFit="1" customWidth="1"/>
    <col min="16125" max="16126" width="6.7109375" bestFit="1" customWidth="1"/>
    <col min="16127" max="16128" width="8.42578125" bestFit="1" customWidth="1"/>
    <col min="16133" max="16133" width="6.7109375" bestFit="1" customWidth="1"/>
    <col min="16134" max="16134" width="7.140625" bestFit="1" customWidth="1"/>
    <col min="16136" max="16136" width="6.140625" bestFit="1" customWidth="1"/>
    <col min="16137" max="16137" width="9" bestFit="1" customWidth="1"/>
    <col min="16138" max="16138" width="4.140625" bestFit="1" customWidth="1"/>
    <col min="16139" max="16139" width="5.85546875" bestFit="1" customWidth="1"/>
    <col min="16140" max="16140" width="8.42578125" bestFit="1" customWidth="1"/>
    <col min="16141" max="16141" width="5.140625" bestFit="1" customWidth="1"/>
    <col min="16144" max="16144" width="4.42578125" bestFit="1" customWidth="1"/>
    <col min="16145" max="16145" width="7.85546875" bestFit="1" customWidth="1"/>
    <col min="16146" max="16146" width="4.28515625" bestFit="1" customWidth="1"/>
    <col min="16147" max="16147" width="8.5703125" bestFit="1" customWidth="1"/>
    <col min="16150" max="16150" width="5.5703125" bestFit="1" customWidth="1"/>
    <col min="16151" max="16151" width="34.140625" bestFit="1" customWidth="1"/>
  </cols>
  <sheetData>
    <row r="1" spans="1:23" s="2" customFormat="1" ht="13.5" thickBot="1" x14ac:dyDescent="0.25">
      <c r="A1" s="4" t="s">
        <v>1</v>
      </c>
      <c r="B1" s="2" t="s">
        <v>2</v>
      </c>
      <c r="C1" s="2" t="s">
        <v>4</v>
      </c>
      <c r="E1" s="2" t="s">
        <v>5</v>
      </c>
      <c r="F1" s="2" t="s">
        <v>6</v>
      </c>
      <c r="G1"/>
      <c r="H1" t="s">
        <v>53</v>
      </c>
      <c r="I1" t="s">
        <v>54</v>
      </c>
      <c r="J1"/>
      <c r="K1"/>
      <c r="L1">
        <f>SUM(I:I)</f>
        <v>244</v>
      </c>
      <c r="M1"/>
      <c r="N1"/>
      <c r="O1"/>
      <c r="P1"/>
      <c r="Q1"/>
      <c r="R1"/>
      <c r="S1"/>
      <c r="T1"/>
      <c r="U1" s="5"/>
      <c r="V1"/>
      <c r="W1"/>
    </row>
    <row r="2" spans="1:23" x14ac:dyDescent="0.2">
      <c r="A2" s="1">
        <v>40829</v>
      </c>
      <c r="B2">
        <v>1</v>
      </c>
      <c r="C2" t="s">
        <v>86</v>
      </c>
      <c r="E2">
        <v>119</v>
      </c>
      <c r="F2">
        <v>0</v>
      </c>
      <c r="H2">
        <v>1</v>
      </c>
      <c r="I2">
        <f>COUNTIF(B:B,"=1")</f>
        <v>2</v>
      </c>
      <c r="J2" s="10" t="s">
        <v>33</v>
      </c>
      <c r="K2" s="10"/>
    </row>
    <row r="3" spans="1:23" x14ac:dyDescent="0.2">
      <c r="A3" s="1">
        <v>40829</v>
      </c>
      <c r="B3">
        <v>1</v>
      </c>
      <c r="C3" t="s">
        <v>86</v>
      </c>
      <c r="E3">
        <v>108</v>
      </c>
      <c r="F3">
        <v>0</v>
      </c>
      <c r="H3">
        <v>2</v>
      </c>
      <c r="I3">
        <f>COUNTIF(B:B,"=2")</f>
        <v>2</v>
      </c>
      <c r="J3" s="8"/>
      <c r="K3" s="8"/>
    </row>
    <row r="4" spans="1:23" x14ac:dyDescent="0.2">
      <c r="A4" s="1">
        <v>40829</v>
      </c>
      <c r="B4">
        <v>2</v>
      </c>
      <c r="C4" t="s">
        <v>86</v>
      </c>
      <c r="E4">
        <v>148</v>
      </c>
      <c r="F4">
        <v>0</v>
      </c>
      <c r="H4">
        <v>3</v>
      </c>
      <c r="I4">
        <f>COUNTIF(B:B,"=3")</f>
        <v>1</v>
      </c>
      <c r="J4" s="8" t="s">
        <v>34</v>
      </c>
      <c r="K4" s="8">
        <v>3.3888888888888888</v>
      </c>
    </row>
    <row r="5" spans="1:23" x14ac:dyDescent="0.2">
      <c r="A5" s="1">
        <v>40829</v>
      </c>
      <c r="B5">
        <v>2</v>
      </c>
      <c r="C5" t="s">
        <v>86</v>
      </c>
      <c r="E5">
        <v>102</v>
      </c>
      <c r="F5">
        <v>0</v>
      </c>
      <c r="H5">
        <v>4</v>
      </c>
      <c r="I5">
        <f>COUNTIF(B:B,"=4")</f>
        <v>2</v>
      </c>
      <c r="J5" s="8" t="s">
        <v>35</v>
      </c>
      <c r="K5" s="8">
        <v>0.58326812363737945</v>
      </c>
    </row>
    <row r="6" spans="1:23" x14ac:dyDescent="0.2">
      <c r="A6" s="1">
        <v>40829</v>
      </c>
      <c r="B6">
        <v>3</v>
      </c>
      <c r="C6" t="s">
        <v>86</v>
      </c>
      <c r="E6">
        <v>117</v>
      </c>
      <c r="F6">
        <v>0</v>
      </c>
      <c r="H6">
        <v>5</v>
      </c>
      <c r="I6">
        <f>COUNTIF(B:B,"=5")</f>
        <v>0</v>
      </c>
      <c r="J6" s="8" t="s">
        <v>36</v>
      </c>
      <c r="K6" s="8">
        <v>2</v>
      </c>
    </row>
    <row r="7" spans="1:23" x14ac:dyDescent="0.2">
      <c r="A7" s="1">
        <v>40829</v>
      </c>
      <c r="B7">
        <v>4</v>
      </c>
      <c r="C7" t="s">
        <v>86</v>
      </c>
      <c r="E7">
        <v>131</v>
      </c>
      <c r="F7">
        <v>0</v>
      </c>
      <c r="H7">
        <v>6</v>
      </c>
      <c r="I7">
        <f>COUNTIF(B:B,"=6")</f>
        <v>4</v>
      </c>
      <c r="J7" s="8" t="s">
        <v>37</v>
      </c>
      <c r="K7" s="8">
        <v>0</v>
      </c>
    </row>
    <row r="8" spans="1:23" x14ac:dyDescent="0.2">
      <c r="A8" s="1">
        <v>40829</v>
      </c>
      <c r="B8">
        <v>4</v>
      </c>
      <c r="C8" t="s">
        <v>86</v>
      </c>
      <c r="E8">
        <v>128</v>
      </c>
      <c r="F8">
        <v>0</v>
      </c>
      <c r="H8">
        <v>7</v>
      </c>
      <c r="I8">
        <f>COUNTIF(B:B,"=7")</f>
        <v>9</v>
      </c>
      <c r="J8" s="8" t="s">
        <v>38</v>
      </c>
      <c r="K8" s="8">
        <v>4.9491941456873354</v>
      </c>
    </row>
    <row r="9" spans="1:23" x14ac:dyDescent="0.2">
      <c r="A9" s="1">
        <v>40829</v>
      </c>
      <c r="B9">
        <v>6</v>
      </c>
      <c r="C9" t="s">
        <v>86</v>
      </c>
      <c r="E9">
        <v>143</v>
      </c>
      <c r="F9">
        <v>0</v>
      </c>
      <c r="H9">
        <v>8</v>
      </c>
      <c r="I9">
        <f>COUNTIF(B:B,"=8")</f>
        <v>4</v>
      </c>
      <c r="J9" s="8" t="s">
        <v>39</v>
      </c>
      <c r="K9" s="8">
        <v>24.494522691705789</v>
      </c>
    </row>
    <row r="10" spans="1:23" x14ac:dyDescent="0.2">
      <c r="A10" s="1">
        <v>40829</v>
      </c>
      <c r="B10">
        <v>6</v>
      </c>
      <c r="C10" t="s">
        <v>86</v>
      </c>
      <c r="E10">
        <v>146</v>
      </c>
      <c r="F10">
        <v>0</v>
      </c>
      <c r="H10">
        <v>9</v>
      </c>
      <c r="I10">
        <f>COUNTIF(B:B,"=9")</f>
        <v>2</v>
      </c>
      <c r="J10" s="8" t="s">
        <v>40</v>
      </c>
      <c r="K10" s="8">
        <v>8.7953918022756241</v>
      </c>
    </row>
    <row r="11" spans="1:23" x14ac:dyDescent="0.2">
      <c r="A11" s="1">
        <v>40829</v>
      </c>
      <c r="B11">
        <v>6</v>
      </c>
      <c r="C11" t="s">
        <v>86</v>
      </c>
      <c r="E11">
        <v>120</v>
      </c>
      <c r="F11">
        <v>0</v>
      </c>
      <c r="H11">
        <v>10</v>
      </c>
      <c r="I11">
        <f>COUNTIF(B:B,"=10")</f>
        <v>2</v>
      </c>
      <c r="J11" s="8" t="s">
        <v>41</v>
      </c>
      <c r="K11" s="8">
        <v>2.6965232683695284</v>
      </c>
    </row>
    <row r="12" spans="1:23" x14ac:dyDescent="0.2">
      <c r="A12" s="1">
        <v>40829</v>
      </c>
      <c r="B12">
        <v>6</v>
      </c>
      <c r="C12" t="s">
        <v>86</v>
      </c>
      <c r="E12">
        <v>132</v>
      </c>
      <c r="F12">
        <v>0</v>
      </c>
      <c r="H12">
        <v>11</v>
      </c>
      <c r="I12">
        <f>COUNTIF(B:B,"=11")</f>
        <v>1</v>
      </c>
      <c r="J12" s="8" t="s">
        <v>42</v>
      </c>
      <c r="K12" s="8">
        <v>25</v>
      </c>
    </row>
    <row r="13" spans="1:23" x14ac:dyDescent="0.2">
      <c r="A13" s="1">
        <v>40836</v>
      </c>
      <c r="B13">
        <v>7</v>
      </c>
      <c r="C13" t="s">
        <v>86</v>
      </c>
      <c r="E13">
        <v>140</v>
      </c>
      <c r="F13">
        <v>0</v>
      </c>
      <c r="H13">
        <v>12</v>
      </c>
      <c r="I13">
        <f>COUNTIF(B:B,"=12")</f>
        <v>0</v>
      </c>
      <c r="J13" s="8" t="s">
        <v>43</v>
      </c>
      <c r="K13" s="8">
        <v>0</v>
      </c>
    </row>
    <row r="14" spans="1:23" x14ac:dyDescent="0.2">
      <c r="A14" s="1">
        <v>40836</v>
      </c>
      <c r="B14">
        <v>7</v>
      </c>
      <c r="C14" t="s">
        <v>86</v>
      </c>
      <c r="E14">
        <v>153</v>
      </c>
      <c r="F14">
        <v>0</v>
      </c>
      <c r="H14">
        <v>13</v>
      </c>
      <c r="I14">
        <f>COUNTIF(B:B,"=13")</f>
        <v>0</v>
      </c>
      <c r="J14" s="8" t="s">
        <v>44</v>
      </c>
      <c r="K14" s="8">
        <v>25</v>
      </c>
    </row>
    <row r="15" spans="1:23" x14ac:dyDescent="0.2">
      <c r="A15" s="1">
        <v>40836</v>
      </c>
      <c r="B15">
        <v>7</v>
      </c>
      <c r="C15" t="s">
        <v>86</v>
      </c>
      <c r="E15">
        <v>136</v>
      </c>
      <c r="F15">
        <v>0</v>
      </c>
      <c r="H15">
        <v>14</v>
      </c>
      <c r="I15">
        <f>COUNTIF(B:B,"=14")</f>
        <v>0</v>
      </c>
      <c r="J15" s="8" t="s">
        <v>45</v>
      </c>
      <c r="K15" s="8">
        <v>244</v>
      </c>
    </row>
    <row r="16" spans="1:23" x14ac:dyDescent="0.2">
      <c r="A16" s="1">
        <v>40836</v>
      </c>
      <c r="B16">
        <v>7</v>
      </c>
      <c r="C16" t="s">
        <v>86</v>
      </c>
      <c r="E16">
        <v>113</v>
      </c>
      <c r="F16">
        <v>0</v>
      </c>
      <c r="H16">
        <v>15</v>
      </c>
      <c r="I16">
        <f>COUNTIF(B:B,"=15")</f>
        <v>0</v>
      </c>
      <c r="J16" s="8" t="s">
        <v>46</v>
      </c>
      <c r="K16" s="8">
        <v>72</v>
      </c>
    </row>
    <row r="17" spans="1:15" ht="13.5" thickBot="1" x14ac:dyDescent="0.25">
      <c r="A17" s="1">
        <v>40836</v>
      </c>
      <c r="B17">
        <v>7</v>
      </c>
      <c r="C17" t="s">
        <v>86</v>
      </c>
      <c r="E17">
        <v>116</v>
      </c>
      <c r="F17">
        <v>0</v>
      </c>
      <c r="H17">
        <v>16</v>
      </c>
      <c r="I17">
        <f>COUNTIF(B:B,"=16")</f>
        <v>0</v>
      </c>
      <c r="J17" s="9" t="s">
        <v>47</v>
      </c>
      <c r="K17" s="9">
        <v>1.1630036068025158</v>
      </c>
    </row>
    <row r="18" spans="1:15" x14ac:dyDescent="0.2">
      <c r="A18" s="1">
        <v>40836</v>
      </c>
      <c r="B18">
        <v>7</v>
      </c>
      <c r="C18" t="s">
        <v>86</v>
      </c>
      <c r="E18">
        <v>110</v>
      </c>
      <c r="F18">
        <v>0</v>
      </c>
      <c r="H18">
        <v>17</v>
      </c>
      <c r="I18">
        <f>COUNTIF(B:B,"=17")</f>
        <v>25</v>
      </c>
    </row>
    <row r="19" spans="1:15" x14ac:dyDescent="0.2">
      <c r="A19" s="1">
        <v>40836</v>
      </c>
      <c r="B19">
        <v>7</v>
      </c>
      <c r="C19" t="s">
        <v>86</v>
      </c>
      <c r="E19">
        <v>99</v>
      </c>
      <c r="F19">
        <v>0</v>
      </c>
      <c r="H19">
        <v>18</v>
      </c>
      <c r="I19">
        <f>COUNTIF(B:B,"=18")</f>
        <v>0</v>
      </c>
    </row>
    <row r="20" spans="1:15" ht="13.5" thickBot="1" x14ac:dyDescent="0.25">
      <c r="A20" s="1">
        <v>40836</v>
      </c>
      <c r="B20">
        <v>7</v>
      </c>
      <c r="C20" t="s">
        <v>86</v>
      </c>
      <c r="E20">
        <v>102</v>
      </c>
      <c r="F20">
        <v>0</v>
      </c>
      <c r="H20">
        <v>19</v>
      </c>
      <c r="I20">
        <f>COUNTIF(B:B,"=19")</f>
        <v>0</v>
      </c>
    </row>
    <row r="21" spans="1:15" x14ac:dyDescent="0.2">
      <c r="A21" s="1">
        <v>40836</v>
      </c>
      <c r="B21">
        <v>7</v>
      </c>
      <c r="C21" t="s">
        <v>86</v>
      </c>
      <c r="E21">
        <v>101</v>
      </c>
      <c r="F21">
        <v>0</v>
      </c>
      <c r="H21">
        <v>20</v>
      </c>
      <c r="I21">
        <f>COUNTIF(B:B,"=20")</f>
        <v>1</v>
      </c>
      <c r="J21">
        <v>75</v>
      </c>
      <c r="K21" s="11" t="s">
        <v>50</v>
      </c>
      <c r="L21" s="11" t="s">
        <v>52</v>
      </c>
      <c r="M21" s="6"/>
      <c r="O21" t="s">
        <v>32</v>
      </c>
    </row>
    <row r="22" spans="1:15" x14ac:dyDescent="0.2">
      <c r="A22" s="1">
        <v>40836</v>
      </c>
      <c r="B22">
        <v>8</v>
      </c>
      <c r="C22" t="s">
        <v>86</v>
      </c>
      <c r="E22">
        <v>141</v>
      </c>
      <c r="F22">
        <v>20</v>
      </c>
      <c r="H22">
        <v>21</v>
      </c>
      <c r="I22">
        <f>COUNTIF(B:B,"=21")</f>
        <v>0</v>
      </c>
      <c r="J22">
        <v>80</v>
      </c>
      <c r="K22" s="12">
        <v>75</v>
      </c>
      <c r="L22" s="8">
        <v>0</v>
      </c>
      <c r="M22" s="6">
        <f>(L22/244)*100</f>
        <v>0</v>
      </c>
    </row>
    <row r="23" spans="1:15" x14ac:dyDescent="0.2">
      <c r="A23" s="1">
        <v>40836</v>
      </c>
      <c r="B23">
        <v>8</v>
      </c>
      <c r="C23" t="s">
        <v>86</v>
      </c>
      <c r="E23">
        <v>108</v>
      </c>
      <c r="F23">
        <v>0</v>
      </c>
      <c r="H23">
        <v>22</v>
      </c>
      <c r="I23">
        <f>COUNTIF(B:B,"=22")</f>
        <v>0</v>
      </c>
      <c r="J23">
        <v>85</v>
      </c>
      <c r="K23" s="12">
        <v>80</v>
      </c>
      <c r="L23" s="8">
        <v>0</v>
      </c>
      <c r="M23" s="6">
        <f t="shared" ref="M23:M47" si="0">(L23/244)*100</f>
        <v>0</v>
      </c>
    </row>
    <row r="24" spans="1:15" x14ac:dyDescent="0.2">
      <c r="A24" s="1">
        <v>40836</v>
      </c>
      <c r="B24">
        <v>8</v>
      </c>
      <c r="C24" t="s">
        <v>86</v>
      </c>
      <c r="E24">
        <v>103</v>
      </c>
      <c r="F24">
        <v>0</v>
      </c>
      <c r="H24">
        <v>23</v>
      </c>
      <c r="I24">
        <f>COUNTIF(B:B,"=23")</f>
        <v>1</v>
      </c>
      <c r="J24">
        <v>90</v>
      </c>
      <c r="K24" s="12">
        <v>85</v>
      </c>
      <c r="L24" s="8">
        <v>0</v>
      </c>
      <c r="M24" s="6">
        <f t="shared" si="0"/>
        <v>0</v>
      </c>
    </row>
    <row r="25" spans="1:15" x14ac:dyDescent="0.2">
      <c r="A25" s="1">
        <v>40836</v>
      </c>
      <c r="B25">
        <v>8</v>
      </c>
      <c r="C25" t="s">
        <v>86</v>
      </c>
      <c r="E25">
        <v>109</v>
      </c>
      <c r="F25">
        <v>0</v>
      </c>
      <c r="H25">
        <v>24</v>
      </c>
      <c r="I25">
        <f>COUNTIF(B:B,"=24")</f>
        <v>2</v>
      </c>
      <c r="J25">
        <v>95</v>
      </c>
      <c r="K25" s="12">
        <v>90</v>
      </c>
      <c r="L25" s="8">
        <v>0</v>
      </c>
      <c r="M25" s="6">
        <f t="shared" si="0"/>
        <v>0</v>
      </c>
    </row>
    <row r="26" spans="1:15" x14ac:dyDescent="0.2">
      <c r="A26" s="1">
        <v>40836</v>
      </c>
      <c r="B26">
        <v>9</v>
      </c>
      <c r="C26" t="s">
        <v>86</v>
      </c>
      <c r="E26">
        <v>140</v>
      </c>
      <c r="F26">
        <v>0</v>
      </c>
      <c r="H26">
        <v>25</v>
      </c>
      <c r="I26">
        <f>COUNTIF(B:B,"=25")</f>
        <v>1</v>
      </c>
      <c r="J26">
        <v>100</v>
      </c>
      <c r="K26" s="12">
        <v>95</v>
      </c>
      <c r="L26" s="8">
        <v>2</v>
      </c>
      <c r="M26" s="6">
        <f t="shared" si="0"/>
        <v>0.81967213114754101</v>
      </c>
    </row>
    <row r="27" spans="1:15" x14ac:dyDescent="0.2">
      <c r="A27" s="1">
        <v>40836</v>
      </c>
      <c r="B27">
        <v>9</v>
      </c>
      <c r="C27" t="s">
        <v>86</v>
      </c>
      <c r="E27">
        <v>101</v>
      </c>
      <c r="F27">
        <v>0</v>
      </c>
      <c r="H27">
        <v>26</v>
      </c>
      <c r="I27">
        <f>COUNTIF(B:B,"=26")</f>
        <v>2</v>
      </c>
      <c r="J27">
        <v>105</v>
      </c>
      <c r="K27" s="12">
        <v>100</v>
      </c>
      <c r="L27" s="8">
        <v>9</v>
      </c>
      <c r="M27" s="6">
        <f t="shared" si="0"/>
        <v>3.6885245901639343</v>
      </c>
    </row>
    <row r="28" spans="1:15" x14ac:dyDescent="0.2">
      <c r="A28" s="1">
        <v>40836</v>
      </c>
      <c r="B28">
        <v>10</v>
      </c>
      <c r="C28" t="s">
        <v>86</v>
      </c>
      <c r="E28">
        <v>108</v>
      </c>
      <c r="F28">
        <v>0</v>
      </c>
      <c r="H28">
        <v>27</v>
      </c>
      <c r="I28">
        <f>COUNTIF(B:B,"=27")</f>
        <v>0</v>
      </c>
      <c r="J28">
        <v>110</v>
      </c>
      <c r="K28" s="12">
        <v>105</v>
      </c>
      <c r="L28" s="8">
        <v>33</v>
      </c>
      <c r="M28" s="6">
        <f t="shared" si="0"/>
        <v>13.524590163934427</v>
      </c>
    </row>
    <row r="29" spans="1:15" x14ac:dyDescent="0.2">
      <c r="A29" s="1">
        <v>40836</v>
      </c>
      <c r="B29">
        <v>10</v>
      </c>
      <c r="C29" t="s">
        <v>86</v>
      </c>
      <c r="E29">
        <v>101</v>
      </c>
      <c r="F29">
        <v>0</v>
      </c>
      <c r="H29">
        <v>28</v>
      </c>
      <c r="I29">
        <f>COUNTIF(B:B,"=28")</f>
        <v>0</v>
      </c>
      <c r="J29">
        <v>115</v>
      </c>
      <c r="K29" s="12">
        <v>110</v>
      </c>
      <c r="L29" s="8">
        <v>43</v>
      </c>
      <c r="M29" s="6">
        <f t="shared" si="0"/>
        <v>17.622950819672131</v>
      </c>
    </row>
    <row r="30" spans="1:15" x14ac:dyDescent="0.2">
      <c r="A30" s="1">
        <v>40836</v>
      </c>
      <c r="B30">
        <v>11</v>
      </c>
      <c r="C30" t="s">
        <v>86</v>
      </c>
      <c r="E30">
        <v>120</v>
      </c>
      <c r="F30">
        <v>0</v>
      </c>
      <c r="H30">
        <v>29</v>
      </c>
      <c r="I30">
        <f>COUNTIF(B:B,"=29")</f>
        <v>0</v>
      </c>
      <c r="J30">
        <v>120</v>
      </c>
      <c r="K30" s="12">
        <v>115</v>
      </c>
      <c r="L30" s="8">
        <v>26</v>
      </c>
      <c r="M30" s="6">
        <f t="shared" si="0"/>
        <v>10.655737704918032</v>
      </c>
    </row>
    <row r="31" spans="1:15" x14ac:dyDescent="0.2">
      <c r="A31" s="1">
        <v>40841</v>
      </c>
      <c r="B31">
        <v>17</v>
      </c>
      <c r="C31" t="s">
        <v>86</v>
      </c>
      <c r="E31">
        <v>125</v>
      </c>
      <c r="F31">
        <v>0</v>
      </c>
      <c r="H31">
        <v>30</v>
      </c>
      <c r="I31">
        <f>COUNTIF(B:B,"=30")</f>
        <v>1</v>
      </c>
      <c r="J31">
        <v>125</v>
      </c>
      <c r="K31" s="12">
        <v>120</v>
      </c>
      <c r="L31" s="8">
        <v>18</v>
      </c>
      <c r="M31" s="6">
        <f t="shared" si="0"/>
        <v>7.3770491803278686</v>
      </c>
    </row>
    <row r="32" spans="1:15" x14ac:dyDescent="0.2">
      <c r="A32" s="1">
        <v>40841</v>
      </c>
      <c r="B32">
        <v>17</v>
      </c>
      <c r="C32" t="s">
        <v>86</v>
      </c>
      <c r="E32">
        <v>130</v>
      </c>
      <c r="F32">
        <v>0</v>
      </c>
      <c r="H32">
        <v>31</v>
      </c>
      <c r="I32">
        <f>COUNTIF(B:B,"=31")</f>
        <v>2</v>
      </c>
      <c r="J32">
        <v>130</v>
      </c>
      <c r="K32" s="12">
        <v>125</v>
      </c>
      <c r="L32" s="8">
        <v>12</v>
      </c>
      <c r="M32" s="6">
        <f t="shared" si="0"/>
        <v>4.918032786885246</v>
      </c>
    </row>
    <row r="33" spans="1:13" x14ac:dyDescent="0.2">
      <c r="A33" s="1">
        <v>40841</v>
      </c>
      <c r="B33">
        <v>17</v>
      </c>
      <c r="C33" t="s">
        <v>86</v>
      </c>
      <c r="E33">
        <v>124</v>
      </c>
      <c r="F33">
        <v>0</v>
      </c>
      <c r="H33">
        <v>32</v>
      </c>
      <c r="I33">
        <f>COUNTIF(B:B,"=32")</f>
        <v>2</v>
      </c>
      <c r="J33">
        <v>135</v>
      </c>
      <c r="K33" s="12">
        <v>130</v>
      </c>
      <c r="L33" s="8">
        <v>16</v>
      </c>
      <c r="M33" s="6">
        <f t="shared" si="0"/>
        <v>6.557377049180328</v>
      </c>
    </row>
    <row r="34" spans="1:13" x14ac:dyDescent="0.2">
      <c r="A34" s="1">
        <v>40841</v>
      </c>
      <c r="B34">
        <v>17</v>
      </c>
      <c r="C34" t="s">
        <v>86</v>
      </c>
      <c r="E34">
        <v>125</v>
      </c>
      <c r="F34">
        <v>0</v>
      </c>
      <c r="H34">
        <v>33</v>
      </c>
      <c r="I34">
        <f>COUNTIF(B:B,"=33")</f>
        <v>2</v>
      </c>
      <c r="J34">
        <v>140</v>
      </c>
      <c r="K34" s="12">
        <v>135</v>
      </c>
      <c r="L34" s="8">
        <v>19</v>
      </c>
      <c r="M34" s="6">
        <f t="shared" si="0"/>
        <v>7.7868852459016393</v>
      </c>
    </row>
    <row r="35" spans="1:13" x14ac:dyDescent="0.2">
      <c r="A35" s="1">
        <v>40841</v>
      </c>
      <c r="B35">
        <v>17</v>
      </c>
      <c r="C35" t="s">
        <v>86</v>
      </c>
      <c r="E35">
        <v>128</v>
      </c>
      <c r="F35">
        <v>0</v>
      </c>
      <c r="H35">
        <v>34</v>
      </c>
      <c r="I35">
        <f>COUNTIF(B:B,"=34")</f>
        <v>5</v>
      </c>
      <c r="J35">
        <v>145</v>
      </c>
      <c r="K35" s="12">
        <v>140</v>
      </c>
      <c r="L35" s="8">
        <v>24</v>
      </c>
      <c r="M35" s="6">
        <f t="shared" si="0"/>
        <v>9.8360655737704921</v>
      </c>
    </row>
    <row r="36" spans="1:13" x14ac:dyDescent="0.2">
      <c r="A36" s="1">
        <v>40841</v>
      </c>
      <c r="B36">
        <v>17</v>
      </c>
      <c r="C36" t="s">
        <v>86</v>
      </c>
      <c r="E36">
        <v>130</v>
      </c>
      <c r="F36">
        <v>0</v>
      </c>
      <c r="H36">
        <v>35</v>
      </c>
      <c r="I36">
        <f>COUNTIF(B:B,"=35")</f>
        <v>6</v>
      </c>
      <c r="J36">
        <v>150</v>
      </c>
      <c r="K36" s="12">
        <v>145</v>
      </c>
      <c r="L36" s="8">
        <v>24</v>
      </c>
      <c r="M36" s="6">
        <f t="shared" si="0"/>
        <v>9.8360655737704921</v>
      </c>
    </row>
    <row r="37" spans="1:13" x14ac:dyDescent="0.2">
      <c r="A37" s="1">
        <v>40841</v>
      </c>
      <c r="B37">
        <v>17</v>
      </c>
      <c r="C37" t="s">
        <v>86</v>
      </c>
      <c r="E37">
        <v>111</v>
      </c>
      <c r="F37">
        <v>0</v>
      </c>
      <c r="H37">
        <v>36</v>
      </c>
      <c r="I37">
        <f>COUNTIF(B:B,"=36")</f>
        <v>12</v>
      </c>
      <c r="J37">
        <v>155</v>
      </c>
      <c r="K37" s="12">
        <v>150</v>
      </c>
      <c r="L37" s="8">
        <v>12</v>
      </c>
      <c r="M37" s="6">
        <f t="shared" si="0"/>
        <v>4.918032786885246</v>
      </c>
    </row>
    <row r="38" spans="1:13" x14ac:dyDescent="0.2">
      <c r="A38" s="1">
        <v>40841</v>
      </c>
      <c r="B38">
        <v>17</v>
      </c>
      <c r="C38" t="s">
        <v>86</v>
      </c>
      <c r="E38">
        <v>102</v>
      </c>
      <c r="F38">
        <v>0</v>
      </c>
      <c r="H38">
        <v>37</v>
      </c>
      <c r="I38">
        <f>COUNTIF(B:B,"=37")</f>
        <v>2</v>
      </c>
      <c r="J38">
        <v>160</v>
      </c>
      <c r="K38" s="12">
        <v>155</v>
      </c>
      <c r="L38" s="8">
        <v>4</v>
      </c>
      <c r="M38" s="6">
        <f t="shared" si="0"/>
        <v>1.639344262295082</v>
      </c>
    </row>
    <row r="39" spans="1:13" x14ac:dyDescent="0.2">
      <c r="A39" s="1">
        <v>40841</v>
      </c>
      <c r="B39">
        <v>17</v>
      </c>
      <c r="C39" t="s">
        <v>86</v>
      </c>
      <c r="E39">
        <v>107</v>
      </c>
      <c r="F39">
        <v>0</v>
      </c>
      <c r="H39">
        <v>38</v>
      </c>
      <c r="I39">
        <f>COUNTIF(B:B,"=38")</f>
        <v>0</v>
      </c>
      <c r="J39">
        <v>165</v>
      </c>
      <c r="K39" s="12">
        <v>160</v>
      </c>
      <c r="L39" s="8">
        <v>0</v>
      </c>
      <c r="M39" s="6">
        <f t="shared" si="0"/>
        <v>0</v>
      </c>
    </row>
    <row r="40" spans="1:13" x14ac:dyDescent="0.2">
      <c r="A40" s="1">
        <v>40841</v>
      </c>
      <c r="B40">
        <v>17</v>
      </c>
      <c r="C40" t="s">
        <v>86</v>
      </c>
      <c r="E40">
        <v>109</v>
      </c>
      <c r="F40">
        <v>0</v>
      </c>
      <c r="H40">
        <v>39</v>
      </c>
      <c r="I40">
        <f>COUNTIF(B:B,"=39")</f>
        <v>0</v>
      </c>
      <c r="J40">
        <v>170</v>
      </c>
      <c r="K40" s="12">
        <v>165</v>
      </c>
      <c r="L40" s="8">
        <v>1</v>
      </c>
      <c r="M40" s="6">
        <f t="shared" si="0"/>
        <v>0.4098360655737705</v>
      </c>
    </row>
    <row r="41" spans="1:13" x14ac:dyDescent="0.2">
      <c r="A41" s="1">
        <v>40841</v>
      </c>
      <c r="B41">
        <v>17</v>
      </c>
      <c r="C41" t="s">
        <v>86</v>
      </c>
      <c r="E41">
        <v>112</v>
      </c>
      <c r="F41">
        <v>0</v>
      </c>
      <c r="H41">
        <v>40</v>
      </c>
      <c r="I41">
        <f>COUNTIF(B:B,"=40")</f>
        <v>0</v>
      </c>
      <c r="J41">
        <v>175</v>
      </c>
      <c r="K41" s="12">
        <v>170</v>
      </c>
      <c r="L41" s="8">
        <v>0</v>
      </c>
      <c r="M41" s="6">
        <f t="shared" si="0"/>
        <v>0</v>
      </c>
    </row>
    <row r="42" spans="1:13" x14ac:dyDescent="0.2">
      <c r="A42" s="1">
        <v>40841</v>
      </c>
      <c r="B42">
        <v>17</v>
      </c>
      <c r="C42" t="s">
        <v>86</v>
      </c>
      <c r="E42">
        <v>113</v>
      </c>
      <c r="F42">
        <v>0</v>
      </c>
      <c r="H42">
        <v>41</v>
      </c>
      <c r="I42">
        <f>COUNTIF(B:B,"=41")</f>
        <v>0</v>
      </c>
      <c r="J42">
        <v>180</v>
      </c>
      <c r="K42" s="12">
        <v>175</v>
      </c>
      <c r="L42" s="8">
        <v>1</v>
      </c>
      <c r="M42" s="6">
        <f t="shared" si="0"/>
        <v>0.4098360655737705</v>
      </c>
    </row>
    <row r="43" spans="1:13" x14ac:dyDescent="0.2">
      <c r="A43" s="1">
        <v>40841</v>
      </c>
      <c r="B43">
        <v>17</v>
      </c>
      <c r="C43" t="s">
        <v>86</v>
      </c>
      <c r="E43">
        <v>110</v>
      </c>
      <c r="F43">
        <v>0</v>
      </c>
      <c r="H43">
        <v>42</v>
      </c>
      <c r="I43">
        <f>COUNTIF(B:B,"=42")</f>
        <v>3</v>
      </c>
      <c r="J43">
        <v>185</v>
      </c>
      <c r="K43" s="12">
        <v>180</v>
      </c>
      <c r="L43" s="8">
        <v>0</v>
      </c>
      <c r="M43" s="6">
        <f t="shared" si="0"/>
        <v>0</v>
      </c>
    </row>
    <row r="44" spans="1:13" x14ac:dyDescent="0.2">
      <c r="A44" s="1">
        <v>40841</v>
      </c>
      <c r="B44">
        <v>17</v>
      </c>
      <c r="C44" t="s">
        <v>86</v>
      </c>
      <c r="E44">
        <v>104</v>
      </c>
      <c r="F44">
        <v>0</v>
      </c>
      <c r="H44">
        <v>43</v>
      </c>
      <c r="I44">
        <f>COUNTIF(B:B,"=43")</f>
        <v>6</v>
      </c>
      <c r="J44">
        <v>190</v>
      </c>
      <c r="K44" s="12">
        <v>185</v>
      </c>
      <c r="L44" s="8">
        <v>0</v>
      </c>
      <c r="M44" s="6">
        <f t="shared" si="0"/>
        <v>0</v>
      </c>
    </row>
    <row r="45" spans="1:13" x14ac:dyDescent="0.2">
      <c r="A45" s="1">
        <v>40841</v>
      </c>
      <c r="B45">
        <v>17</v>
      </c>
      <c r="C45" t="s">
        <v>86</v>
      </c>
      <c r="E45">
        <v>112</v>
      </c>
      <c r="F45">
        <v>0</v>
      </c>
      <c r="H45">
        <v>44</v>
      </c>
      <c r="I45">
        <f>COUNTIF(B:B,"=44")</f>
        <v>6</v>
      </c>
      <c r="J45">
        <v>195</v>
      </c>
      <c r="K45" s="12">
        <v>190</v>
      </c>
      <c r="L45" s="8">
        <v>0</v>
      </c>
      <c r="M45" s="6">
        <f t="shared" si="0"/>
        <v>0</v>
      </c>
    </row>
    <row r="46" spans="1:13" x14ac:dyDescent="0.2">
      <c r="A46" s="1">
        <v>40841</v>
      </c>
      <c r="B46">
        <v>17</v>
      </c>
      <c r="C46" t="s">
        <v>86</v>
      </c>
      <c r="E46">
        <v>103</v>
      </c>
      <c r="F46">
        <v>0</v>
      </c>
      <c r="H46">
        <v>45</v>
      </c>
      <c r="I46">
        <f>COUNTIF(B:B,"=45")</f>
        <v>13</v>
      </c>
      <c r="J46">
        <v>200</v>
      </c>
      <c r="K46" s="12">
        <v>195</v>
      </c>
      <c r="L46" s="8">
        <v>0</v>
      </c>
      <c r="M46" s="6">
        <f t="shared" si="0"/>
        <v>0</v>
      </c>
    </row>
    <row r="47" spans="1:13" x14ac:dyDescent="0.2">
      <c r="A47" s="1">
        <v>40841</v>
      </c>
      <c r="B47">
        <v>17</v>
      </c>
      <c r="C47" t="s">
        <v>86</v>
      </c>
      <c r="E47">
        <v>108</v>
      </c>
      <c r="F47">
        <v>0</v>
      </c>
      <c r="H47">
        <v>46</v>
      </c>
      <c r="I47">
        <f>COUNTIF(B:B,"=46")</f>
        <v>1</v>
      </c>
      <c r="K47" s="12">
        <v>200</v>
      </c>
      <c r="L47" s="8">
        <v>0</v>
      </c>
      <c r="M47" s="6">
        <f t="shared" si="0"/>
        <v>0</v>
      </c>
    </row>
    <row r="48" spans="1:13" ht="13.5" thickBot="1" x14ac:dyDescent="0.25">
      <c r="A48" s="1">
        <v>40841</v>
      </c>
      <c r="B48">
        <v>17</v>
      </c>
      <c r="C48" t="s">
        <v>86</v>
      </c>
      <c r="E48">
        <v>117</v>
      </c>
      <c r="F48">
        <v>0</v>
      </c>
      <c r="H48">
        <v>47</v>
      </c>
      <c r="I48">
        <f>COUNTIF(B:B,"=47")</f>
        <v>10</v>
      </c>
      <c r="K48" s="9" t="s">
        <v>51</v>
      </c>
      <c r="L48" s="9">
        <v>0</v>
      </c>
      <c r="M48" s="6"/>
    </row>
    <row r="49" spans="1:13" x14ac:dyDescent="0.2">
      <c r="A49" s="1">
        <v>40841</v>
      </c>
      <c r="B49">
        <v>17</v>
      </c>
      <c r="C49" t="s">
        <v>86</v>
      </c>
      <c r="E49">
        <v>108</v>
      </c>
      <c r="F49">
        <v>0</v>
      </c>
      <c r="H49">
        <v>48</v>
      </c>
      <c r="I49">
        <f>COUNTIF(B:B,"=48")</f>
        <v>11</v>
      </c>
      <c r="L49">
        <f>SUM(L22:L48)</f>
        <v>244</v>
      </c>
      <c r="M49" s="6">
        <f>SUM(M22:M48)</f>
        <v>100.00000000000001</v>
      </c>
    </row>
    <row r="50" spans="1:13" x14ac:dyDescent="0.2">
      <c r="A50" s="1">
        <v>40841</v>
      </c>
      <c r="B50">
        <v>17</v>
      </c>
      <c r="C50" t="s">
        <v>86</v>
      </c>
      <c r="E50">
        <v>95</v>
      </c>
      <c r="F50">
        <v>0</v>
      </c>
      <c r="H50">
        <v>49</v>
      </c>
      <c r="I50">
        <f>COUNTIF(B:B,"=49")</f>
        <v>11</v>
      </c>
    </row>
    <row r="51" spans="1:13" x14ac:dyDescent="0.2">
      <c r="A51" s="1">
        <v>40841</v>
      </c>
      <c r="B51">
        <v>17</v>
      </c>
      <c r="C51" t="s">
        <v>86</v>
      </c>
      <c r="E51">
        <v>100</v>
      </c>
      <c r="F51">
        <v>0</v>
      </c>
      <c r="H51">
        <v>50</v>
      </c>
      <c r="I51">
        <f>COUNTIF(B:B,"=50")</f>
        <v>1</v>
      </c>
    </row>
    <row r="52" spans="1:13" x14ac:dyDescent="0.2">
      <c r="A52" s="1">
        <v>40841</v>
      </c>
      <c r="B52">
        <v>17</v>
      </c>
      <c r="C52" t="s">
        <v>86</v>
      </c>
      <c r="E52">
        <v>115</v>
      </c>
      <c r="F52">
        <v>0</v>
      </c>
      <c r="H52">
        <v>51</v>
      </c>
      <c r="I52">
        <f>COUNTIF(B:B,"=51")</f>
        <v>6</v>
      </c>
    </row>
    <row r="53" spans="1:13" x14ac:dyDescent="0.2">
      <c r="A53" s="1">
        <v>40841</v>
      </c>
      <c r="B53">
        <v>17</v>
      </c>
      <c r="C53" t="s">
        <v>86</v>
      </c>
      <c r="E53">
        <v>102</v>
      </c>
      <c r="F53">
        <v>0</v>
      </c>
      <c r="H53">
        <v>52</v>
      </c>
      <c r="I53">
        <f>COUNTIF(B:B,"=52")</f>
        <v>25</v>
      </c>
    </row>
    <row r="54" spans="1:13" x14ac:dyDescent="0.2">
      <c r="A54" s="1">
        <v>40841</v>
      </c>
      <c r="B54">
        <v>17</v>
      </c>
      <c r="C54" t="s">
        <v>86</v>
      </c>
      <c r="E54">
        <v>110</v>
      </c>
      <c r="F54">
        <v>0</v>
      </c>
      <c r="H54">
        <v>53</v>
      </c>
      <c r="I54">
        <f>COUNTIF(B:B,"=53")</f>
        <v>11</v>
      </c>
    </row>
    <row r="55" spans="1:13" x14ac:dyDescent="0.2">
      <c r="A55" s="1">
        <v>40841</v>
      </c>
      <c r="B55">
        <v>17</v>
      </c>
      <c r="C55" t="s">
        <v>86</v>
      </c>
      <c r="E55">
        <v>110</v>
      </c>
      <c r="F55">
        <v>0</v>
      </c>
      <c r="H55">
        <v>54</v>
      </c>
      <c r="I55">
        <f>COUNTIF(B:B,"=54")</f>
        <v>5</v>
      </c>
    </row>
    <row r="56" spans="1:13" x14ac:dyDescent="0.2">
      <c r="A56" s="1">
        <v>40851</v>
      </c>
      <c r="B56">
        <v>20</v>
      </c>
      <c r="C56" t="s">
        <v>86</v>
      </c>
      <c r="E56">
        <v>118</v>
      </c>
      <c r="F56">
        <v>12</v>
      </c>
      <c r="H56">
        <v>55</v>
      </c>
      <c r="I56">
        <f>COUNTIF(B:B,"=55")</f>
        <v>5</v>
      </c>
    </row>
    <row r="57" spans="1:13" x14ac:dyDescent="0.2">
      <c r="A57" s="1">
        <v>40850</v>
      </c>
      <c r="B57">
        <v>23</v>
      </c>
      <c r="C57" t="s">
        <v>86</v>
      </c>
      <c r="E57">
        <v>117</v>
      </c>
      <c r="F57">
        <v>10</v>
      </c>
      <c r="H57">
        <v>56</v>
      </c>
      <c r="I57">
        <f>COUNTIF(B:B,"=56")</f>
        <v>4</v>
      </c>
    </row>
    <row r="58" spans="1:13" x14ac:dyDescent="0.2">
      <c r="A58" s="1">
        <v>40856</v>
      </c>
      <c r="B58">
        <v>24</v>
      </c>
      <c r="C58" t="s">
        <v>86</v>
      </c>
      <c r="E58">
        <v>105</v>
      </c>
      <c r="F58">
        <v>10</v>
      </c>
      <c r="H58">
        <v>57</v>
      </c>
      <c r="I58">
        <f>COUNTIF(B:B,"=57")</f>
        <v>2</v>
      </c>
    </row>
    <row r="59" spans="1:13" x14ac:dyDescent="0.2">
      <c r="A59" s="1">
        <v>40856</v>
      </c>
      <c r="B59">
        <v>24</v>
      </c>
      <c r="C59" t="s">
        <v>86</v>
      </c>
      <c r="E59">
        <v>105</v>
      </c>
      <c r="F59">
        <v>8</v>
      </c>
      <c r="H59">
        <v>58</v>
      </c>
      <c r="I59">
        <f>COUNTIF(B:B,"=58")</f>
        <v>0</v>
      </c>
    </row>
    <row r="60" spans="1:13" x14ac:dyDescent="0.2">
      <c r="A60" s="1">
        <v>40856</v>
      </c>
      <c r="B60">
        <v>25</v>
      </c>
      <c r="C60" t="s">
        <v>86</v>
      </c>
      <c r="E60">
        <v>124</v>
      </c>
      <c r="F60">
        <v>16</v>
      </c>
      <c r="H60">
        <v>59</v>
      </c>
      <c r="I60">
        <f>COUNTIF(B:B,"=59")</f>
        <v>2</v>
      </c>
    </row>
    <row r="61" spans="1:13" x14ac:dyDescent="0.2">
      <c r="A61" s="1">
        <v>40856</v>
      </c>
      <c r="B61">
        <v>26</v>
      </c>
      <c r="C61" t="s">
        <v>86</v>
      </c>
      <c r="E61">
        <v>123</v>
      </c>
      <c r="F61">
        <v>14</v>
      </c>
      <c r="H61">
        <v>60</v>
      </c>
      <c r="I61">
        <f>COUNTIF(B:B,"=60")</f>
        <v>4</v>
      </c>
    </row>
    <row r="62" spans="1:13" x14ac:dyDescent="0.2">
      <c r="A62" s="1">
        <v>40856</v>
      </c>
      <c r="B62">
        <v>26</v>
      </c>
      <c r="C62" t="s">
        <v>86</v>
      </c>
      <c r="E62">
        <v>103</v>
      </c>
      <c r="F62">
        <v>6</v>
      </c>
      <c r="H62">
        <v>61</v>
      </c>
      <c r="I62">
        <f>COUNTIF(B:B,"=61")</f>
        <v>6</v>
      </c>
    </row>
    <row r="63" spans="1:13" x14ac:dyDescent="0.2">
      <c r="A63" s="1">
        <v>40857</v>
      </c>
      <c r="B63">
        <v>30</v>
      </c>
      <c r="C63" t="s">
        <v>86</v>
      </c>
      <c r="E63">
        <v>111</v>
      </c>
      <c r="F63">
        <v>10</v>
      </c>
      <c r="H63">
        <v>62</v>
      </c>
      <c r="I63">
        <f>COUNTIF(B:B,"=62")</f>
        <v>5</v>
      </c>
    </row>
    <row r="64" spans="1:13" x14ac:dyDescent="0.2">
      <c r="A64" s="1">
        <v>40857</v>
      </c>
      <c r="B64">
        <v>31</v>
      </c>
      <c r="C64" t="s">
        <v>86</v>
      </c>
      <c r="E64">
        <v>140</v>
      </c>
      <c r="F64">
        <v>18</v>
      </c>
      <c r="H64">
        <v>63</v>
      </c>
      <c r="I64">
        <f>COUNTIF(B:B,"=63")</f>
        <v>5</v>
      </c>
    </row>
    <row r="65" spans="1:9" x14ac:dyDescent="0.2">
      <c r="A65" s="1">
        <v>40857</v>
      </c>
      <c r="B65">
        <v>31</v>
      </c>
      <c r="C65" t="s">
        <v>86</v>
      </c>
      <c r="E65">
        <v>135</v>
      </c>
      <c r="F65">
        <v>16</v>
      </c>
      <c r="H65">
        <v>64</v>
      </c>
      <c r="I65">
        <f>COUNTIF(B:B,"=64")</f>
        <v>2</v>
      </c>
    </row>
    <row r="66" spans="1:9" x14ac:dyDescent="0.2">
      <c r="A66" s="1">
        <v>40857</v>
      </c>
      <c r="B66">
        <v>32</v>
      </c>
      <c r="C66" t="s">
        <v>86</v>
      </c>
      <c r="E66">
        <v>121</v>
      </c>
      <c r="F66">
        <v>12</v>
      </c>
      <c r="H66">
        <v>65</v>
      </c>
      <c r="I66">
        <f>COUNTIF(B:B,"=65")</f>
        <v>0</v>
      </c>
    </row>
    <row r="67" spans="1:9" x14ac:dyDescent="0.2">
      <c r="A67" s="1">
        <v>40857</v>
      </c>
      <c r="B67">
        <v>32</v>
      </c>
      <c r="C67" t="s">
        <v>86</v>
      </c>
      <c r="E67">
        <v>137</v>
      </c>
      <c r="F67">
        <v>18</v>
      </c>
      <c r="H67">
        <v>66</v>
      </c>
      <c r="I67">
        <f>COUNTIF(B:B,"=66")</f>
        <v>2</v>
      </c>
    </row>
    <row r="68" spans="1:9" x14ac:dyDescent="0.2">
      <c r="A68" s="1">
        <v>40864</v>
      </c>
      <c r="B68">
        <v>33</v>
      </c>
      <c r="C68" t="s">
        <v>86</v>
      </c>
      <c r="E68">
        <v>143</v>
      </c>
      <c r="F68">
        <v>0</v>
      </c>
      <c r="H68">
        <v>67</v>
      </c>
      <c r="I68">
        <f>COUNTIF(B:B,"=67")</f>
        <v>2</v>
      </c>
    </row>
    <row r="69" spans="1:9" x14ac:dyDescent="0.2">
      <c r="A69" s="1">
        <v>40864</v>
      </c>
      <c r="B69">
        <v>33</v>
      </c>
      <c r="C69" t="s">
        <v>86</v>
      </c>
      <c r="E69">
        <v>146</v>
      </c>
      <c r="F69">
        <v>0</v>
      </c>
      <c r="H69">
        <v>68</v>
      </c>
      <c r="I69">
        <f>COUNTIF(B:B,"=68")</f>
        <v>3</v>
      </c>
    </row>
    <row r="70" spans="1:9" x14ac:dyDescent="0.2">
      <c r="A70" s="1">
        <v>40865</v>
      </c>
      <c r="B70">
        <v>34</v>
      </c>
      <c r="C70" t="s">
        <v>86</v>
      </c>
      <c r="E70">
        <v>127</v>
      </c>
      <c r="F70">
        <v>0</v>
      </c>
      <c r="H70">
        <v>69</v>
      </c>
      <c r="I70">
        <f>COUNTIF(B:B,"=69")</f>
        <v>0</v>
      </c>
    </row>
    <row r="71" spans="1:9" x14ac:dyDescent="0.2">
      <c r="A71" s="1">
        <v>40865</v>
      </c>
      <c r="B71">
        <v>34</v>
      </c>
      <c r="C71" t="s">
        <v>86</v>
      </c>
      <c r="E71">
        <v>148</v>
      </c>
      <c r="F71">
        <v>0</v>
      </c>
      <c r="H71">
        <v>70</v>
      </c>
      <c r="I71">
        <f>COUNTIF(B:B,"=70")</f>
        <v>0</v>
      </c>
    </row>
    <row r="72" spans="1:9" x14ac:dyDescent="0.2">
      <c r="A72" s="1">
        <v>40865</v>
      </c>
      <c r="B72">
        <v>34</v>
      </c>
      <c r="C72" t="s">
        <v>86</v>
      </c>
      <c r="E72">
        <v>127</v>
      </c>
      <c r="F72">
        <v>0</v>
      </c>
      <c r="H72">
        <v>71</v>
      </c>
      <c r="I72">
        <f>COUNTIF(B:B,"=71")</f>
        <v>0</v>
      </c>
    </row>
    <row r="73" spans="1:9" x14ac:dyDescent="0.2">
      <c r="A73" s="1">
        <v>40865</v>
      </c>
      <c r="B73">
        <v>34</v>
      </c>
      <c r="C73" t="s">
        <v>86</v>
      </c>
      <c r="E73">
        <v>120</v>
      </c>
      <c r="F73">
        <v>0</v>
      </c>
      <c r="H73">
        <v>72</v>
      </c>
      <c r="I73">
        <f>COUNTIF(B:B,"=72")</f>
        <v>0</v>
      </c>
    </row>
    <row r="74" spans="1:9" x14ac:dyDescent="0.2">
      <c r="A74" s="1">
        <v>40865</v>
      </c>
      <c r="B74">
        <v>34</v>
      </c>
      <c r="C74" t="s">
        <v>86</v>
      </c>
      <c r="E74">
        <v>104</v>
      </c>
      <c r="F74">
        <v>0</v>
      </c>
      <c r="H74">
        <v>73</v>
      </c>
      <c r="I74">
        <f>COUNTIF(B:B,"=73")</f>
        <v>0</v>
      </c>
    </row>
    <row r="75" spans="1:9" x14ac:dyDescent="0.2">
      <c r="A75" s="1">
        <v>40865</v>
      </c>
      <c r="B75">
        <v>35</v>
      </c>
      <c r="C75" t="s">
        <v>86</v>
      </c>
      <c r="E75">
        <v>162</v>
      </c>
      <c r="F75">
        <v>0</v>
      </c>
      <c r="H75">
        <v>74</v>
      </c>
      <c r="I75">
        <f>COUNTIF(B:B,"=74")</f>
        <v>0</v>
      </c>
    </row>
    <row r="76" spans="1:9" x14ac:dyDescent="0.2">
      <c r="A76" s="1">
        <v>40865</v>
      </c>
      <c r="B76">
        <v>35</v>
      </c>
      <c r="C76" t="s">
        <v>86</v>
      </c>
      <c r="E76">
        <v>141</v>
      </c>
      <c r="F76">
        <v>0</v>
      </c>
      <c r="H76">
        <v>75</v>
      </c>
      <c r="I76">
        <f>COUNTIF(B:B,"=75")</f>
        <v>0</v>
      </c>
    </row>
    <row r="77" spans="1:9" x14ac:dyDescent="0.2">
      <c r="A77" s="1">
        <v>40865</v>
      </c>
      <c r="B77">
        <v>35</v>
      </c>
      <c r="C77" t="s">
        <v>86</v>
      </c>
      <c r="E77">
        <v>149</v>
      </c>
      <c r="F77">
        <v>0</v>
      </c>
      <c r="H77">
        <v>76</v>
      </c>
      <c r="I77">
        <f>COUNTIF(B:B,"=76")</f>
        <v>0</v>
      </c>
    </row>
    <row r="78" spans="1:9" x14ac:dyDescent="0.2">
      <c r="A78" s="1">
        <v>40865</v>
      </c>
      <c r="B78">
        <v>35</v>
      </c>
      <c r="C78" t="s">
        <v>86</v>
      </c>
      <c r="E78">
        <v>135</v>
      </c>
      <c r="F78">
        <v>0</v>
      </c>
      <c r="H78">
        <v>77</v>
      </c>
      <c r="I78">
        <f>COUNTIF(B:B,"=77")</f>
        <v>0</v>
      </c>
    </row>
    <row r="79" spans="1:9" x14ac:dyDescent="0.2">
      <c r="A79" s="1">
        <v>40865</v>
      </c>
      <c r="B79">
        <v>35</v>
      </c>
      <c r="C79" t="s">
        <v>86</v>
      </c>
      <c r="E79">
        <v>125</v>
      </c>
      <c r="F79">
        <v>0</v>
      </c>
      <c r="H79">
        <v>78</v>
      </c>
      <c r="I79">
        <f>COUNTIF(B:B,"=78")</f>
        <v>0</v>
      </c>
    </row>
    <row r="80" spans="1:9" x14ac:dyDescent="0.2">
      <c r="A80" s="1">
        <v>40865</v>
      </c>
      <c r="B80">
        <v>35</v>
      </c>
      <c r="C80" t="s">
        <v>86</v>
      </c>
      <c r="E80">
        <v>108</v>
      </c>
      <c r="F80">
        <v>0</v>
      </c>
      <c r="H80">
        <v>79</v>
      </c>
      <c r="I80">
        <f>COUNTIF(B:B,"=79")</f>
        <v>0</v>
      </c>
    </row>
    <row r="81" spans="1:9" x14ac:dyDescent="0.2">
      <c r="A81" s="1">
        <v>40865</v>
      </c>
      <c r="B81">
        <v>36</v>
      </c>
      <c r="C81" t="s">
        <v>86</v>
      </c>
      <c r="E81">
        <v>110</v>
      </c>
      <c r="F81">
        <v>0</v>
      </c>
      <c r="H81">
        <v>80</v>
      </c>
      <c r="I81">
        <f>COUNTIF(B:B,"=80")</f>
        <v>0</v>
      </c>
    </row>
    <row r="82" spans="1:9" x14ac:dyDescent="0.2">
      <c r="A82" s="1">
        <v>40865</v>
      </c>
      <c r="B82">
        <v>36</v>
      </c>
      <c r="C82" t="s">
        <v>86</v>
      </c>
      <c r="E82">
        <v>100</v>
      </c>
      <c r="F82">
        <v>0</v>
      </c>
      <c r="H82">
        <v>81</v>
      </c>
      <c r="I82">
        <f>COUNTIF(B:B,"=81")</f>
        <v>0</v>
      </c>
    </row>
    <row r="83" spans="1:9" x14ac:dyDescent="0.2">
      <c r="A83" s="1">
        <v>40865</v>
      </c>
      <c r="B83">
        <v>36</v>
      </c>
      <c r="C83" t="s">
        <v>86</v>
      </c>
      <c r="E83">
        <v>102</v>
      </c>
      <c r="F83">
        <v>0</v>
      </c>
      <c r="H83">
        <v>82</v>
      </c>
      <c r="I83">
        <f>COUNTIF(B:B,"=82")</f>
        <v>0</v>
      </c>
    </row>
    <row r="84" spans="1:9" x14ac:dyDescent="0.2">
      <c r="A84" s="1">
        <v>40865</v>
      </c>
      <c r="B84">
        <v>36</v>
      </c>
      <c r="C84" t="s">
        <v>86</v>
      </c>
      <c r="E84">
        <v>105</v>
      </c>
      <c r="F84">
        <v>0</v>
      </c>
      <c r="H84">
        <v>83</v>
      </c>
      <c r="I84">
        <f>COUNTIF(B:B,"=83")</f>
        <v>0</v>
      </c>
    </row>
    <row r="85" spans="1:9" x14ac:dyDescent="0.2">
      <c r="A85" s="1">
        <v>40865</v>
      </c>
      <c r="B85">
        <v>36</v>
      </c>
      <c r="C85" t="s">
        <v>86</v>
      </c>
      <c r="E85">
        <v>110</v>
      </c>
      <c r="F85">
        <v>0</v>
      </c>
      <c r="H85">
        <v>84</v>
      </c>
      <c r="I85">
        <f>COUNTIF(B:B,"=84")</f>
        <v>0</v>
      </c>
    </row>
    <row r="86" spans="1:9" x14ac:dyDescent="0.2">
      <c r="A86" s="1">
        <v>40865</v>
      </c>
      <c r="B86">
        <v>36</v>
      </c>
      <c r="C86" t="s">
        <v>86</v>
      </c>
      <c r="E86">
        <v>101</v>
      </c>
      <c r="F86">
        <v>0</v>
      </c>
      <c r="H86">
        <v>85</v>
      </c>
      <c r="I86">
        <f>COUNTIF(B:B,"=85")</f>
        <v>0</v>
      </c>
    </row>
    <row r="87" spans="1:9" x14ac:dyDescent="0.2">
      <c r="A87" s="1">
        <v>40865</v>
      </c>
      <c r="B87">
        <v>36</v>
      </c>
      <c r="C87" t="s">
        <v>86</v>
      </c>
      <c r="E87">
        <v>140</v>
      </c>
      <c r="F87">
        <v>0</v>
      </c>
      <c r="H87">
        <v>86</v>
      </c>
      <c r="I87">
        <f>COUNTIF(B:B,"=86")</f>
        <v>0</v>
      </c>
    </row>
    <row r="88" spans="1:9" x14ac:dyDescent="0.2">
      <c r="A88" s="1">
        <v>40865</v>
      </c>
      <c r="B88">
        <v>36</v>
      </c>
      <c r="C88" t="s">
        <v>86</v>
      </c>
      <c r="E88">
        <v>146</v>
      </c>
      <c r="F88">
        <v>0</v>
      </c>
      <c r="H88">
        <v>87</v>
      </c>
      <c r="I88">
        <f>COUNTIF(B:B,"=87")</f>
        <v>0</v>
      </c>
    </row>
    <row r="89" spans="1:9" x14ac:dyDescent="0.2">
      <c r="A89" s="1">
        <v>40865</v>
      </c>
      <c r="B89">
        <v>36</v>
      </c>
      <c r="C89" t="s">
        <v>86</v>
      </c>
      <c r="E89">
        <v>125</v>
      </c>
      <c r="F89">
        <v>0</v>
      </c>
      <c r="H89">
        <v>88</v>
      </c>
      <c r="I89">
        <f>COUNTIF(B:B,"=88")</f>
        <v>0</v>
      </c>
    </row>
    <row r="90" spans="1:9" x14ac:dyDescent="0.2">
      <c r="A90" s="1">
        <v>40865</v>
      </c>
      <c r="B90">
        <v>36</v>
      </c>
      <c r="C90" t="s">
        <v>86</v>
      </c>
      <c r="E90">
        <v>152</v>
      </c>
      <c r="F90">
        <v>0</v>
      </c>
      <c r="H90">
        <v>89</v>
      </c>
      <c r="I90">
        <f>COUNTIF(B:B,"=89")</f>
        <v>0</v>
      </c>
    </row>
    <row r="91" spans="1:9" x14ac:dyDescent="0.2">
      <c r="A91" s="1">
        <v>40865</v>
      </c>
      <c r="B91">
        <v>36</v>
      </c>
      <c r="C91" t="s">
        <v>86</v>
      </c>
      <c r="E91">
        <v>140</v>
      </c>
      <c r="F91">
        <v>0</v>
      </c>
      <c r="H91">
        <v>90</v>
      </c>
      <c r="I91">
        <f>COUNTIF(B:B,"=90")</f>
        <v>0</v>
      </c>
    </row>
    <row r="92" spans="1:9" x14ac:dyDescent="0.2">
      <c r="A92" s="1">
        <v>40865</v>
      </c>
      <c r="B92">
        <v>36</v>
      </c>
      <c r="C92" t="s">
        <v>86</v>
      </c>
      <c r="E92">
        <v>130</v>
      </c>
      <c r="F92">
        <v>0</v>
      </c>
      <c r="H92">
        <v>91</v>
      </c>
      <c r="I92">
        <f>COUNTIF(B:B,"=91")</f>
        <v>0</v>
      </c>
    </row>
    <row r="93" spans="1:9" x14ac:dyDescent="0.2">
      <c r="A93" s="1">
        <v>40864</v>
      </c>
      <c r="B93">
        <v>37</v>
      </c>
      <c r="C93" t="s">
        <v>86</v>
      </c>
      <c r="E93">
        <v>105</v>
      </c>
      <c r="F93">
        <v>0</v>
      </c>
      <c r="H93">
        <v>92</v>
      </c>
      <c r="I93">
        <f>COUNTIF(B:B,"=92")</f>
        <v>0</v>
      </c>
    </row>
    <row r="94" spans="1:9" x14ac:dyDescent="0.2">
      <c r="A94" s="1">
        <v>40864</v>
      </c>
      <c r="B94">
        <v>37</v>
      </c>
      <c r="C94" t="s">
        <v>86</v>
      </c>
      <c r="E94">
        <v>117</v>
      </c>
      <c r="F94">
        <v>0</v>
      </c>
      <c r="H94">
        <v>93</v>
      </c>
      <c r="I94">
        <f>COUNTIF(B:B,"=93")</f>
        <v>0</v>
      </c>
    </row>
    <row r="95" spans="1:9" x14ac:dyDescent="0.2">
      <c r="A95" s="1">
        <v>40855</v>
      </c>
      <c r="B95">
        <v>42</v>
      </c>
      <c r="C95" t="s">
        <v>86</v>
      </c>
      <c r="E95">
        <v>139</v>
      </c>
      <c r="F95">
        <v>18</v>
      </c>
      <c r="H95">
        <v>94</v>
      </c>
      <c r="I95">
        <f>COUNTIF(B:B,"=94")</f>
        <v>0</v>
      </c>
    </row>
    <row r="96" spans="1:9" x14ac:dyDescent="0.2">
      <c r="A96" s="1">
        <v>40855</v>
      </c>
      <c r="B96">
        <v>42</v>
      </c>
      <c r="C96" t="s">
        <v>86</v>
      </c>
      <c r="E96">
        <v>126</v>
      </c>
      <c r="F96">
        <v>13</v>
      </c>
      <c r="H96">
        <v>95</v>
      </c>
      <c r="I96">
        <f>COUNTIF(B:B,"=95")</f>
        <v>0</v>
      </c>
    </row>
    <row r="97" spans="1:9" x14ac:dyDescent="0.2">
      <c r="A97" s="1">
        <v>40855</v>
      </c>
      <c r="B97">
        <v>42</v>
      </c>
      <c r="C97" t="s">
        <v>86</v>
      </c>
      <c r="E97">
        <v>104</v>
      </c>
      <c r="F97">
        <v>0</v>
      </c>
      <c r="H97">
        <v>96</v>
      </c>
      <c r="I97">
        <f>COUNTIF(B:B,"=96")</f>
        <v>0</v>
      </c>
    </row>
    <row r="98" spans="1:9" x14ac:dyDescent="0.2">
      <c r="A98" s="1">
        <v>40855</v>
      </c>
      <c r="B98">
        <v>43</v>
      </c>
      <c r="C98" t="s">
        <v>86</v>
      </c>
      <c r="E98">
        <v>112</v>
      </c>
      <c r="F98">
        <v>8</v>
      </c>
    </row>
    <row r="99" spans="1:9" x14ac:dyDescent="0.2">
      <c r="A99" s="1">
        <v>40855</v>
      </c>
      <c r="B99">
        <v>43</v>
      </c>
      <c r="C99" t="s">
        <v>86</v>
      </c>
      <c r="E99">
        <v>102</v>
      </c>
      <c r="F99">
        <v>6</v>
      </c>
    </row>
    <row r="100" spans="1:9" x14ac:dyDescent="0.2">
      <c r="A100" s="1">
        <v>40855</v>
      </c>
      <c r="B100">
        <v>43</v>
      </c>
      <c r="C100" t="s">
        <v>86</v>
      </c>
      <c r="E100">
        <v>136</v>
      </c>
      <c r="F100">
        <v>15</v>
      </c>
    </row>
    <row r="101" spans="1:9" x14ac:dyDescent="0.2">
      <c r="A101" s="1">
        <v>40855</v>
      </c>
      <c r="B101">
        <v>43</v>
      </c>
      <c r="C101" t="s">
        <v>86</v>
      </c>
      <c r="E101">
        <v>141</v>
      </c>
      <c r="F101">
        <v>17</v>
      </c>
    </row>
    <row r="102" spans="1:9" x14ac:dyDescent="0.2">
      <c r="A102" s="1">
        <v>40855</v>
      </c>
      <c r="B102">
        <v>43</v>
      </c>
      <c r="C102" t="s">
        <v>86</v>
      </c>
      <c r="E102">
        <v>136</v>
      </c>
      <c r="F102">
        <v>15</v>
      </c>
    </row>
    <row r="103" spans="1:9" x14ac:dyDescent="0.2">
      <c r="A103" s="1">
        <v>40855</v>
      </c>
      <c r="B103">
        <v>43</v>
      </c>
      <c r="C103" t="s">
        <v>86</v>
      </c>
      <c r="E103">
        <v>138</v>
      </c>
      <c r="F103">
        <v>15</v>
      </c>
    </row>
    <row r="104" spans="1:9" x14ac:dyDescent="0.2">
      <c r="A104" s="1">
        <v>40855</v>
      </c>
      <c r="B104">
        <v>44</v>
      </c>
      <c r="C104" t="s">
        <v>86</v>
      </c>
      <c r="E104">
        <v>114</v>
      </c>
      <c r="F104">
        <v>7</v>
      </c>
    </row>
    <row r="105" spans="1:9" x14ac:dyDescent="0.2">
      <c r="A105" s="1">
        <v>40855</v>
      </c>
      <c r="B105">
        <v>44</v>
      </c>
      <c r="C105" t="s">
        <v>86</v>
      </c>
      <c r="E105">
        <v>113</v>
      </c>
      <c r="F105">
        <v>9</v>
      </c>
    </row>
    <row r="106" spans="1:9" x14ac:dyDescent="0.2">
      <c r="A106" s="1">
        <v>40855</v>
      </c>
      <c r="B106">
        <v>44</v>
      </c>
      <c r="C106" t="s">
        <v>86</v>
      </c>
      <c r="E106">
        <v>106</v>
      </c>
      <c r="F106">
        <v>7</v>
      </c>
    </row>
    <row r="107" spans="1:9" x14ac:dyDescent="0.2">
      <c r="A107" s="1">
        <v>40855</v>
      </c>
      <c r="B107">
        <v>44</v>
      </c>
      <c r="C107" t="s">
        <v>86</v>
      </c>
      <c r="E107">
        <v>120</v>
      </c>
      <c r="F107">
        <v>9</v>
      </c>
    </row>
    <row r="108" spans="1:9" x14ac:dyDescent="0.2">
      <c r="A108" s="1">
        <v>40855</v>
      </c>
      <c r="B108">
        <v>44</v>
      </c>
      <c r="C108" t="s">
        <v>86</v>
      </c>
      <c r="E108">
        <v>151</v>
      </c>
      <c r="F108">
        <v>22</v>
      </c>
    </row>
    <row r="109" spans="1:9" x14ac:dyDescent="0.2">
      <c r="A109" s="1">
        <v>40855</v>
      </c>
      <c r="B109">
        <v>44</v>
      </c>
      <c r="C109" t="s">
        <v>86</v>
      </c>
      <c r="E109">
        <v>150</v>
      </c>
      <c r="F109">
        <v>19</v>
      </c>
    </row>
    <row r="110" spans="1:9" x14ac:dyDescent="0.2">
      <c r="A110" s="1">
        <v>40856</v>
      </c>
      <c r="B110">
        <v>45</v>
      </c>
      <c r="C110" t="s">
        <v>86</v>
      </c>
      <c r="E110">
        <v>112</v>
      </c>
      <c r="F110">
        <v>8</v>
      </c>
    </row>
    <row r="111" spans="1:9" x14ac:dyDescent="0.2">
      <c r="A111" s="1">
        <v>40856</v>
      </c>
      <c r="B111">
        <v>45</v>
      </c>
      <c r="C111" t="s">
        <v>86</v>
      </c>
      <c r="E111">
        <v>106</v>
      </c>
      <c r="F111">
        <v>7</v>
      </c>
    </row>
    <row r="112" spans="1:9" x14ac:dyDescent="0.2">
      <c r="A112" s="1">
        <v>40856</v>
      </c>
      <c r="B112">
        <v>45</v>
      </c>
      <c r="C112" t="s">
        <v>86</v>
      </c>
      <c r="E112">
        <v>147</v>
      </c>
      <c r="F112">
        <v>22</v>
      </c>
    </row>
    <row r="113" spans="1:6" x14ac:dyDescent="0.2">
      <c r="A113" s="1">
        <v>40856</v>
      </c>
      <c r="B113">
        <v>45</v>
      </c>
      <c r="C113" t="s">
        <v>86</v>
      </c>
      <c r="E113">
        <v>144</v>
      </c>
      <c r="F113">
        <v>18</v>
      </c>
    </row>
    <row r="114" spans="1:6" x14ac:dyDescent="0.2">
      <c r="A114" s="1">
        <v>40856</v>
      </c>
      <c r="B114">
        <v>45</v>
      </c>
      <c r="C114" t="s">
        <v>86</v>
      </c>
      <c r="E114">
        <v>145</v>
      </c>
      <c r="F114">
        <v>20</v>
      </c>
    </row>
    <row r="115" spans="1:6" x14ac:dyDescent="0.2">
      <c r="A115" s="1">
        <v>40856</v>
      </c>
      <c r="B115">
        <v>45</v>
      </c>
      <c r="C115" t="s">
        <v>86</v>
      </c>
      <c r="E115">
        <v>147</v>
      </c>
      <c r="F115">
        <v>23</v>
      </c>
    </row>
    <row r="116" spans="1:6" x14ac:dyDescent="0.2">
      <c r="A116" s="1">
        <v>40856</v>
      </c>
      <c r="B116">
        <v>45</v>
      </c>
      <c r="C116" t="s">
        <v>86</v>
      </c>
      <c r="E116">
        <v>144</v>
      </c>
      <c r="F116">
        <v>18</v>
      </c>
    </row>
    <row r="117" spans="1:6" x14ac:dyDescent="0.2">
      <c r="A117" s="1">
        <v>40856</v>
      </c>
      <c r="B117">
        <v>45</v>
      </c>
      <c r="C117" t="s">
        <v>86</v>
      </c>
      <c r="E117">
        <v>143</v>
      </c>
      <c r="F117">
        <v>22</v>
      </c>
    </row>
    <row r="118" spans="1:6" x14ac:dyDescent="0.2">
      <c r="A118" s="1">
        <v>40856</v>
      </c>
      <c r="B118">
        <v>45</v>
      </c>
      <c r="C118" t="s">
        <v>86</v>
      </c>
      <c r="E118">
        <v>142</v>
      </c>
      <c r="F118">
        <v>18</v>
      </c>
    </row>
    <row r="119" spans="1:6" x14ac:dyDescent="0.2">
      <c r="A119" s="1">
        <v>40856</v>
      </c>
      <c r="B119">
        <v>45</v>
      </c>
      <c r="C119" t="s">
        <v>86</v>
      </c>
      <c r="E119">
        <v>140</v>
      </c>
      <c r="F119">
        <v>18</v>
      </c>
    </row>
    <row r="120" spans="1:6" x14ac:dyDescent="0.2">
      <c r="A120" s="1">
        <v>40856</v>
      </c>
      <c r="B120">
        <v>45</v>
      </c>
      <c r="C120" t="s">
        <v>86</v>
      </c>
      <c r="E120">
        <v>135</v>
      </c>
      <c r="F120">
        <v>16</v>
      </c>
    </row>
    <row r="121" spans="1:6" x14ac:dyDescent="0.2">
      <c r="A121" s="1">
        <v>40856</v>
      </c>
      <c r="B121">
        <v>45</v>
      </c>
      <c r="C121" t="s">
        <v>86</v>
      </c>
      <c r="E121">
        <v>142</v>
      </c>
      <c r="F121">
        <v>20</v>
      </c>
    </row>
    <row r="122" spans="1:6" x14ac:dyDescent="0.2">
      <c r="A122" s="1">
        <v>40856</v>
      </c>
      <c r="B122">
        <v>45</v>
      </c>
      <c r="C122" t="s">
        <v>86</v>
      </c>
      <c r="E122">
        <v>144</v>
      </c>
      <c r="F122">
        <v>20</v>
      </c>
    </row>
    <row r="123" spans="1:6" x14ac:dyDescent="0.2">
      <c r="A123" s="1">
        <v>40856</v>
      </c>
      <c r="B123">
        <v>46</v>
      </c>
      <c r="C123" t="s">
        <v>86</v>
      </c>
      <c r="E123">
        <v>149</v>
      </c>
      <c r="F123">
        <v>19</v>
      </c>
    </row>
    <row r="124" spans="1:6" x14ac:dyDescent="0.2">
      <c r="A124" s="1">
        <v>40856</v>
      </c>
      <c r="B124">
        <v>47</v>
      </c>
      <c r="C124" t="s">
        <v>86</v>
      </c>
      <c r="E124">
        <v>131</v>
      </c>
      <c r="F124">
        <v>14</v>
      </c>
    </row>
    <row r="125" spans="1:6" x14ac:dyDescent="0.2">
      <c r="A125" s="1">
        <v>40856</v>
      </c>
      <c r="B125">
        <v>47</v>
      </c>
      <c r="C125" t="s">
        <v>86</v>
      </c>
      <c r="E125">
        <v>136</v>
      </c>
      <c r="F125">
        <v>19</v>
      </c>
    </row>
    <row r="126" spans="1:6" x14ac:dyDescent="0.2">
      <c r="A126" s="1">
        <v>40856</v>
      </c>
      <c r="B126">
        <v>47</v>
      </c>
      <c r="C126" t="s">
        <v>86</v>
      </c>
      <c r="E126">
        <v>142</v>
      </c>
      <c r="F126">
        <v>18</v>
      </c>
    </row>
    <row r="127" spans="1:6" x14ac:dyDescent="0.2">
      <c r="A127" s="1">
        <v>40856</v>
      </c>
      <c r="B127">
        <v>47</v>
      </c>
      <c r="C127" t="s">
        <v>86</v>
      </c>
      <c r="E127">
        <v>136</v>
      </c>
      <c r="F127">
        <v>18</v>
      </c>
    </row>
    <row r="128" spans="1:6" x14ac:dyDescent="0.2">
      <c r="A128" s="1">
        <v>40856</v>
      </c>
      <c r="B128">
        <v>47</v>
      </c>
      <c r="C128" t="s">
        <v>86</v>
      </c>
      <c r="E128">
        <v>136</v>
      </c>
      <c r="F128">
        <v>18</v>
      </c>
    </row>
    <row r="129" spans="1:6" x14ac:dyDescent="0.2">
      <c r="A129" s="1">
        <v>40856</v>
      </c>
      <c r="B129">
        <v>47</v>
      </c>
      <c r="C129" t="s">
        <v>86</v>
      </c>
      <c r="E129">
        <v>118</v>
      </c>
      <c r="F129">
        <v>10</v>
      </c>
    </row>
    <row r="130" spans="1:6" x14ac:dyDescent="0.2">
      <c r="A130" s="1">
        <v>40856</v>
      </c>
      <c r="B130">
        <v>47</v>
      </c>
      <c r="C130" t="s">
        <v>86</v>
      </c>
      <c r="E130">
        <v>99</v>
      </c>
      <c r="F130">
        <v>7</v>
      </c>
    </row>
    <row r="131" spans="1:6" x14ac:dyDescent="0.2">
      <c r="A131" s="1">
        <v>40856</v>
      </c>
      <c r="B131">
        <v>47</v>
      </c>
      <c r="C131" t="s">
        <v>86</v>
      </c>
      <c r="E131">
        <v>107</v>
      </c>
      <c r="F131">
        <v>7</v>
      </c>
    </row>
    <row r="132" spans="1:6" x14ac:dyDescent="0.2">
      <c r="A132" s="1">
        <v>40856</v>
      </c>
      <c r="B132">
        <v>47</v>
      </c>
      <c r="C132" t="s">
        <v>86</v>
      </c>
      <c r="E132">
        <v>98</v>
      </c>
      <c r="F132">
        <v>6</v>
      </c>
    </row>
    <row r="133" spans="1:6" x14ac:dyDescent="0.2">
      <c r="A133" s="1">
        <v>40856</v>
      </c>
      <c r="B133">
        <v>47</v>
      </c>
      <c r="C133" t="s">
        <v>86</v>
      </c>
      <c r="E133">
        <v>111</v>
      </c>
      <c r="F133">
        <v>7</v>
      </c>
    </row>
    <row r="134" spans="1:6" x14ac:dyDescent="0.2">
      <c r="A134" s="1">
        <v>40857</v>
      </c>
      <c r="B134">
        <v>48</v>
      </c>
      <c r="C134" t="s">
        <v>86</v>
      </c>
      <c r="E134">
        <v>111</v>
      </c>
      <c r="F134">
        <v>8</v>
      </c>
    </row>
    <row r="135" spans="1:6" x14ac:dyDescent="0.2">
      <c r="A135" s="1">
        <v>40857</v>
      </c>
      <c r="B135">
        <v>48</v>
      </c>
      <c r="C135" t="s">
        <v>86</v>
      </c>
      <c r="E135">
        <v>110</v>
      </c>
      <c r="F135">
        <v>7</v>
      </c>
    </row>
    <row r="136" spans="1:6" x14ac:dyDescent="0.2">
      <c r="A136" s="1">
        <v>40857</v>
      </c>
      <c r="B136">
        <v>48</v>
      </c>
      <c r="C136" t="s">
        <v>86</v>
      </c>
      <c r="E136">
        <v>96</v>
      </c>
      <c r="F136">
        <v>6</v>
      </c>
    </row>
    <row r="137" spans="1:6" x14ac:dyDescent="0.2">
      <c r="A137" s="1">
        <v>40857</v>
      </c>
      <c r="B137">
        <v>48</v>
      </c>
      <c r="C137" t="s">
        <v>86</v>
      </c>
      <c r="E137">
        <v>142</v>
      </c>
      <c r="F137">
        <v>15</v>
      </c>
    </row>
    <row r="138" spans="1:6" x14ac:dyDescent="0.2">
      <c r="A138" s="1">
        <v>40857</v>
      </c>
      <c r="B138">
        <v>48</v>
      </c>
      <c r="C138" t="s">
        <v>86</v>
      </c>
      <c r="E138">
        <v>144</v>
      </c>
      <c r="F138">
        <v>17</v>
      </c>
    </row>
    <row r="139" spans="1:6" x14ac:dyDescent="0.2">
      <c r="A139" s="1">
        <v>40857</v>
      </c>
      <c r="B139">
        <v>48</v>
      </c>
      <c r="C139" t="s">
        <v>86</v>
      </c>
      <c r="E139">
        <v>131</v>
      </c>
      <c r="F139">
        <v>15</v>
      </c>
    </row>
    <row r="140" spans="1:6" x14ac:dyDescent="0.2">
      <c r="A140" s="1">
        <v>40857</v>
      </c>
      <c r="B140">
        <v>48</v>
      </c>
      <c r="C140" t="s">
        <v>86</v>
      </c>
      <c r="E140">
        <v>134</v>
      </c>
      <c r="F140">
        <v>15</v>
      </c>
    </row>
    <row r="141" spans="1:6" x14ac:dyDescent="0.2">
      <c r="A141" s="1">
        <v>40857</v>
      </c>
      <c r="B141">
        <v>48</v>
      </c>
      <c r="C141" t="s">
        <v>86</v>
      </c>
      <c r="E141">
        <v>143</v>
      </c>
      <c r="F141">
        <v>20</v>
      </c>
    </row>
    <row r="142" spans="1:6" x14ac:dyDescent="0.2">
      <c r="A142" s="1">
        <v>40857</v>
      </c>
      <c r="B142">
        <v>48</v>
      </c>
      <c r="C142" t="s">
        <v>86</v>
      </c>
      <c r="E142">
        <v>124</v>
      </c>
      <c r="F142">
        <v>12</v>
      </c>
    </row>
    <row r="143" spans="1:6" x14ac:dyDescent="0.2">
      <c r="A143" s="1">
        <v>40857</v>
      </c>
      <c r="B143">
        <v>48</v>
      </c>
      <c r="C143" t="s">
        <v>86</v>
      </c>
      <c r="E143">
        <v>147</v>
      </c>
      <c r="F143">
        <v>18</v>
      </c>
    </row>
    <row r="144" spans="1:6" x14ac:dyDescent="0.2">
      <c r="A144" s="1">
        <v>40857</v>
      </c>
      <c r="B144">
        <v>48</v>
      </c>
      <c r="C144" t="s">
        <v>86</v>
      </c>
      <c r="E144">
        <v>142</v>
      </c>
      <c r="F144">
        <v>19</v>
      </c>
    </row>
    <row r="145" spans="1:6" x14ac:dyDescent="0.2">
      <c r="A145" s="1">
        <v>40857</v>
      </c>
      <c r="B145">
        <v>49</v>
      </c>
      <c r="C145" t="s">
        <v>86</v>
      </c>
      <c r="E145">
        <v>101</v>
      </c>
      <c r="F145">
        <v>6</v>
      </c>
    </row>
    <row r="146" spans="1:6" x14ac:dyDescent="0.2">
      <c r="A146" s="1">
        <v>40857</v>
      </c>
      <c r="B146">
        <v>49</v>
      </c>
      <c r="C146" t="s">
        <v>86</v>
      </c>
      <c r="E146">
        <v>110</v>
      </c>
      <c r="F146">
        <v>6</v>
      </c>
    </row>
    <row r="147" spans="1:6" x14ac:dyDescent="0.2">
      <c r="A147" s="1">
        <v>40857</v>
      </c>
      <c r="B147">
        <v>49</v>
      </c>
      <c r="C147" t="s">
        <v>86</v>
      </c>
      <c r="E147">
        <v>103</v>
      </c>
      <c r="F147">
        <v>5</v>
      </c>
    </row>
    <row r="148" spans="1:6" x14ac:dyDescent="0.2">
      <c r="A148" s="1">
        <v>40857</v>
      </c>
      <c r="B148">
        <v>49</v>
      </c>
      <c r="C148" t="s">
        <v>86</v>
      </c>
      <c r="E148">
        <v>108</v>
      </c>
      <c r="F148">
        <v>6</v>
      </c>
    </row>
    <row r="149" spans="1:6" x14ac:dyDescent="0.2">
      <c r="A149" s="1">
        <v>40857</v>
      </c>
      <c r="B149">
        <v>49</v>
      </c>
      <c r="C149" t="s">
        <v>86</v>
      </c>
      <c r="E149">
        <v>109</v>
      </c>
      <c r="F149">
        <v>8</v>
      </c>
    </row>
    <row r="150" spans="1:6" x14ac:dyDescent="0.2">
      <c r="A150" s="1">
        <v>40857</v>
      </c>
      <c r="B150">
        <v>49</v>
      </c>
      <c r="C150" t="s">
        <v>86</v>
      </c>
      <c r="E150">
        <v>111</v>
      </c>
      <c r="F150">
        <v>7</v>
      </c>
    </row>
    <row r="151" spans="1:6" x14ac:dyDescent="0.2">
      <c r="A151" s="1">
        <v>40857</v>
      </c>
      <c r="B151">
        <v>49</v>
      </c>
      <c r="C151" t="s">
        <v>86</v>
      </c>
      <c r="E151">
        <v>113</v>
      </c>
      <c r="F151">
        <v>10</v>
      </c>
    </row>
    <row r="152" spans="1:6" x14ac:dyDescent="0.2">
      <c r="A152" s="1">
        <v>40857</v>
      </c>
      <c r="B152">
        <v>49</v>
      </c>
      <c r="C152" t="s">
        <v>86</v>
      </c>
      <c r="E152">
        <v>110</v>
      </c>
      <c r="F152">
        <v>7</v>
      </c>
    </row>
    <row r="153" spans="1:6" x14ac:dyDescent="0.2">
      <c r="A153" s="1">
        <v>40857</v>
      </c>
      <c r="B153">
        <v>49</v>
      </c>
      <c r="C153" t="s">
        <v>86</v>
      </c>
      <c r="E153">
        <v>109</v>
      </c>
      <c r="F153">
        <v>7</v>
      </c>
    </row>
    <row r="154" spans="1:6" x14ac:dyDescent="0.2">
      <c r="A154" s="1">
        <v>40857</v>
      </c>
      <c r="B154">
        <v>49</v>
      </c>
      <c r="C154" t="s">
        <v>86</v>
      </c>
      <c r="E154">
        <v>106</v>
      </c>
      <c r="F154">
        <v>6</v>
      </c>
    </row>
    <row r="155" spans="1:6" x14ac:dyDescent="0.2">
      <c r="A155" s="1">
        <v>40857</v>
      </c>
      <c r="B155">
        <v>49</v>
      </c>
      <c r="C155" t="s">
        <v>86</v>
      </c>
      <c r="E155">
        <v>129</v>
      </c>
      <c r="F155">
        <v>13</v>
      </c>
    </row>
    <row r="156" spans="1:6" x14ac:dyDescent="0.2">
      <c r="A156" s="1">
        <v>40857</v>
      </c>
      <c r="B156">
        <v>50</v>
      </c>
      <c r="C156" t="s">
        <v>86</v>
      </c>
      <c r="E156">
        <v>105</v>
      </c>
      <c r="F156">
        <v>6</v>
      </c>
    </row>
    <row r="157" spans="1:6" x14ac:dyDescent="0.2">
      <c r="A157" s="1">
        <v>40857</v>
      </c>
      <c r="B157">
        <v>51</v>
      </c>
      <c r="C157" t="s">
        <v>86</v>
      </c>
      <c r="E157">
        <v>136</v>
      </c>
      <c r="F157">
        <v>16</v>
      </c>
    </row>
    <row r="158" spans="1:6" x14ac:dyDescent="0.2">
      <c r="A158" s="1">
        <v>40857</v>
      </c>
      <c r="B158">
        <v>51</v>
      </c>
      <c r="C158" t="s">
        <v>86</v>
      </c>
      <c r="E158">
        <v>116</v>
      </c>
      <c r="F158">
        <v>10</v>
      </c>
    </row>
    <row r="159" spans="1:6" x14ac:dyDescent="0.2">
      <c r="A159" s="1">
        <v>40857</v>
      </c>
      <c r="B159">
        <v>51</v>
      </c>
      <c r="C159" t="s">
        <v>86</v>
      </c>
      <c r="E159">
        <v>111</v>
      </c>
      <c r="F159">
        <v>8</v>
      </c>
    </row>
    <row r="160" spans="1:6" x14ac:dyDescent="0.2">
      <c r="A160" s="1">
        <v>40857</v>
      </c>
      <c r="B160">
        <v>51</v>
      </c>
      <c r="C160" t="s">
        <v>86</v>
      </c>
      <c r="E160">
        <v>106</v>
      </c>
      <c r="F160">
        <v>6</v>
      </c>
    </row>
    <row r="161" spans="1:6" x14ac:dyDescent="0.2">
      <c r="A161" s="1">
        <v>40857</v>
      </c>
      <c r="B161">
        <v>51</v>
      </c>
      <c r="C161" t="s">
        <v>86</v>
      </c>
      <c r="E161">
        <v>107</v>
      </c>
      <c r="F161">
        <v>7</v>
      </c>
    </row>
    <row r="162" spans="1:6" x14ac:dyDescent="0.2">
      <c r="A162" s="1">
        <v>40857</v>
      </c>
      <c r="B162">
        <v>51</v>
      </c>
      <c r="C162" t="s">
        <v>86</v>
      </c>
      <c r="E162">
        <v>102</v>
      </c>
      <c r="F162">
        <v>4</v>
      </c>
    </row>
    <row r="163" spans="1:6" x14ac:dyDescent="0.2">
      <c r="A163" s="1">
        <v>40862</v>
      </c>
      <c r="B163">
        <v>52</v>
      </c>
      <c r="C163" t="s">
        <v>86</v>
      </c>
      <c r="E163">
        <v>144</v>
      </c>
      <c r="F163">
        <v>17</v>
      </c>
    </row>
    <row r="164" spans="1:6" x14ac:dyDescent="0.2">
      <c r="A164" s="1">
        <v>40862</v>
      </c>
      <c r="B164">
        <v>52</v>
      </c>
      <c r="C164" t="s">
        <v>86</v>
      </c>
      <c r="E164">
        <v>133</v>
      </c>
      <c r="F164">
        <v>16</v>
      </c>
    </row>
    <row r="165" spans="1:6" x14ac:dyDescent="0.2">
      <c r="A165" s="1">
        <v>40862</v>
      </c>
      <c r="B165">
        <v>52</v>
      </c>
      <c r="C165" t="s">
        <v>86</v>
      </c>
      <c r="E165">
        <v>137</v>
      </c>
      <c r="F165">
        <v>15</v>
      </c>
    </row>
    <row r="166" spans="1:6" x14ac:dyDescent="0.2">
      <c r="A166" s="1">
        <v>40862</v>
      </c>
      <c r="B166">
        <v>52</v>
      </c>
      <c r="C166" t="s">
        <v>86</v>
      </c>
      <c r="E166">
        <v>132</v>
      </c>
      <c r="F166">
        <v>15</v>
      </c>
    </row>
    <row r="167" spans="1:6" x14ac:dyDescent="0.2">
      <c r="A167" s="1">
        <v>40862</v>
      </c>
      <c r="B167">
        <v>52</v>
      </c>
      <c r="C167" t="s">
        <v>86</v>
      </c>
      <c r="E167">
        <v>145</v>
      </c>
      <c r="F167">
        <v>19</v>
      </c>
    </row>
    <row r="168" spans="1:6" x14ac:dyDescent="0.2">
      <c r="A168" s="1">
        <v>40862</v>
      </c>
      <c r="B168">
        <v>52</v>
      </c>
      <c r="C168" t="s">
        <v>86</v>
      </c>
      <c r="E168">
        <v>141</v>
      </c>
      <c r="F168">
        <v>17</v>
      </c>
    </row>
    <row r="169" spans="1:6" x14ac:dyDescent="0.2">
      <c r="A169" s="1">
        <v>40862</v>
      </c>
      <c r="B169">
        <v>52</v>
      </c>
      <c r="C169" t="s">
        <v>86</v>
      </c>
      <c r="E169">
        <v>131</v>
      </c>
      <c r="F169">
        <v>16</v>
      </c>
    </row>
    <row r="170" spans="1:6" x14ac:dyDescent="0.2">
      <c r="A170" s="1">
        <v>40862</v>
      </c>
      <c r="B170">
        <v>52</v>
      </c>
      <c r="C170" t="s">
        <v>86</v>
      </c>
      <c r="E170">
        <v>132</v>
      </c>
      <c r="F170">
        <v>14</v>
      </c>
    </row>
    <row r="171" spans="1:6" x14ac:dyDescent="0.2">
      <c r="A171" s="1">
        <v>40862</v>
      </c>
      <c r="B171">
        <v>52</v>
      </c>
      <c r="C171" t="s">
        <v>86</v>
      </c>
      <c r="E171">
        <v>118</v>
      </c>
      <c r="F171">
        <v>11</v>
      </c>
    </row>
    <row r="172" spans="1:6" x14ac:dyDescent="0.2">
      <c r="A172" s="1">
        <v>40862</v>
      </c>
      <c r="B172">
        <v>52</v>
      </c>
      <c r="C172" t="s">
        <v>86</v>
      </c>
      <c r="E172">
        <v>128</v>
      </c>
      <c r="F172">
        <v>14</v>
      </c>
    </row>
    <row r="173" spans="1:6" x14ac:dyDescent="0.2">
      <c r="A173" s="1">
        <v>40862</v>
      </c>
      <c r="B173">
        <v>52</v>
      </c>
      <c r="C173" t="s">
        <v>86</v>
      </c>
      <c r="E173">
        <v>130</v>
      </c>
      <c r="F173">
        <v>13</v>
      </c>
    </row>
    <row r="174" spans="1:6" x14ac:dyDescent="0.2">
      <c r="A174" s="1">
        <v>40862</v>
      </c>
      <c r="B174">
        <v>52</v>
      </c>
      <c r="C174" t="s">
        <v>86</v>
      </c>
      <c r="E174">
        <v>117</v>
      </c>
      <c r="F174">
        <v>9</v>
      </c>
    </row>
    <row r="175" spans="1:6" x14ac:dyDescent="0.2">
      <c r="A175" s="1">
        <v>40862</v>
      </c>
      <c r="B175">
        <v>52</v>
      </c>
      <c r="C175" t="s">
        <v>86</v>
      </c>
      <c r="E175">
        <v>98</v>
      </c>
      <c r="F175">
        <v>7</v>
      </c>
    </row>
    <row r="176" spans="1:6" x14ac:dyDescent="0.2">
      <c r="A176" s="1">
        <v>40862</v>
      </c>
      <c r="B176">
        <v>52</v>
      </c>
      <c r="C176" t="s">
        <v>86</v>
      </c>
      <c r="E176">
        <v>103</v>
      </c>
      <c r="F176">
        <v>6</v>
      </c>
    </row>
    <row r="177" spans="1:6" x14ac:dyDescent="0.2">
      <c r="A177" s="1">
        <v>40862</v>
      </c>
      <c r="B177">
        <v>52</v>
      </c>
      <c r="C177" t="s">
        <v>86</v>
      </c>
      <c r="E177">
        <v>125</v>
      </c>
      <c r="F177">
        <v>12</v>
      </c>
    </row>
    <row r="178" spans="1:6" x14ac:dyDescent="0.2">
      <c r="A178" s="1">
        <v>40862</v>
      </c>
      <c r="B178">
        <v>52</v>
      </c>
      <c r="C178" t="s">
        <v>86</v>
      </c>
      <c r="E178">
        <v>108</v>
      </c>
      <c r="F178">
        <v>8</v>
      </c>
    </row>
    <row r="179" spans="1:6" x14ac:dyDescent="0.2">
      <c r="A179" s="1">
        <v>40862</v>
      </c>
      <c r="B179">
        <v>52</v>
      </c>
      <c r="C179" t="s">
        <v>86</v>
      </c>
      <c r="E179">
        <v>105</v>
      </c>
      <c r="F179">
        <v>7</v>
      </c>
    </row>
    <row r="180" spans="1:6" x14ac:dyDescent="0.2">
      <c r="A180" s="1">
        <v>40862</v>
      </c>
      <c r="B180">
        <v>52</v>
      </c>
      <c r="C180" t="s">
        <v>86</v>
      </c>
      <c r="E180">
        <v>116</v>
      </c>
      <c r="F180">
        <v>9</v>
      </c>
    </row>
    <row r="181" spans="1:6" x14ac:dyDescent="0.2">
      <c r="A181" s="1">
        <v>40862</v>
      </c>
      <c r="B181">
        <v>52</v>
      </c>
      <c r="C181" t="s">
        <v>86</v>
      </c>
      <c r="E181">
        <v>115</v>
      </c>
      <c r="F181">
        <v>8</v>
      </c>
    </row>
    <row r="182" spans="1:6" x14ac:dyDescent="0.2">
      <c r="A182" s="1">
        <v>40862</v>
      </c>
      <c r="B182">
        <v>52</v>
      </c>
      <c r="C182" t="s">
        <v>86</v>
      </c>
      <c r="E182">
        <v>111</v>
      </c>
      <c r="F182">
        <v>7</v>
      </c>
    </row>
    <row r="183" spans="1:6" x14ac:dyDescent="0.2">
      <c r="A183" s="1">
        <v>40862</v>
      </c>
      <c r="B183">
        <v>52</v>
      </c>
      <c r="C183" t="s">
        <v>86</v>
      </c>
      <c r="E183">
        <v>98</v>
      </c>
      <c r="F183">
        <v>6</v>
      </c>
    </row>
    <row r="184" spans="1:6" x14ac:dyDescent="0.2">
      <c r="A184" s="1">
        <v>40862</v>
      </c>
      <c r="B184">
        <v>52</v>
      </c>
      <c r="C184" t="s">
        <v>86</v>
      </c>
      <c r="E184">
        <v>108</v>
      </c>
      <c r="F184">
        <v>7</v>
      </c>
    </row>
    <row r="185" spans="1:6" x14ac:dyDescent="0.2">
      <c r="A185" s="1">
        <v>40862</v>
      </c>
      <c r="B185">
        <v>52</v>
      </c>
      <c r="C185" t="s">
        <v>86</v>
      </c>
      <c r="E185">
        <v>110</v>
      </c>
      <c r="F185">
        <v>8</v>
      </c>
    </row>
    <row r="186" spans="1:6" x14ac:dyDescent="0.2">
      <c r="A186" s="1">
        <v>40862</v>
      </c>
      <c r="B186">
        <v>52</v>
      </c>
      <c r="C186" t="s">
        <v>86</v>
      </c>
      <c r="E186">
        <v>112</v>
      </c>
      <c r="F186">
        <v>8</v>
      </c>
    </row>
    <row r="187" spans="1:6" x14ac:dyDescent="0.2">
      <c r="A187" s="1">
        <v>40862</v>
      </c>
      <c r="B187">
        <v>52</v>
      </c>
      <c r="C187" t="s">
        <v>86</v>
      </c>
      <c r="E187">
        <v>113</v>
      </c>
      <c r="F187">
        <v>8</v>
      </c>
    </row>
    <row r="188" spans="1:6" x14ac:dyDescent="0.2">
      <c r="A188" s="1">
        <v>40862</v>
      </c>
      <c r="B188">
        <v>53</v>
      </c>
      <c r="C188" t="s">
        <v>86</v>
      </c>
      <c r="E188">
        <v>136</v>
      </c>
      <c r="F188">
        <v>15</v>
      </c>
    </row>
    <row r="189" spans="1:6" x14ac:dyDescent="0.2">
      <c r="A189" s="1">
        <v>40862</v>
      </c>
      <c r="B189">
        <v>53</v>
      </c>
      <c r="C189" t="s">
        <v>86</v>
      </c>
      <c r="E189">
        <v>131</v>
      </c>
      <c r="F189">
        <v>14</v>
      </c>
    </row>
    <row r="190" spans="1:6" x14ac:dyDescent="0.2">
      <c r="A190" s="1">
        <v>40862</v>
      </c>
      <c r="B190">
        <v>53</v>
      </c>
      <c r="C190" t="s">
        <v>86</v>
      </c>
      <c r="E190">
        <v>107</v>
      </c>
      <c r="F190">
        <v>7</v>
      </c>
    </row>
    <row r="191" spans="1:6" x14ac:dyDescent="0.2">
      <c r="A191" s="1">
        <v>40862</v>
      </c>
      <c r="B191">
        <v>53</v>
      </c>
      <c r="C191" t="s">
        <v>86</v>
      </c>
      <c r="E191">
        <v>106</v>
      </c>
      <c r="F191">
        <v>7</v>
      </c>
    </row>
    <row r="192" spans="1:6" x14ac:dyDescent="0.2">
      <c r="A192" s="1">
        <v>40862</v>
      </c>
      <c r="B192">
        <v>53</v>
      </c>
      <c r="C192" t="s">
        <v>86</v>
      </c>
      <c r="E192">
        <v>104</v>
      </c>
      <c r="F192">
        <v>6</v>
      </c>
    </row>
    <row r="193" spans="1:6" x14ac:dyDescent="0.2">
      <c r="A193" s="1">
        <v>40862</v>
      </c>
      <c r="B193">
        <v>53</v>
      </c>
      <c r="C193" t="s">
        <v>86</v>
      </c>
      <c r="E193">
        <v>103</v>
      </c>
      <c r="F193">
        <v>6</v>
      </c>
    </row>
    <row r="194" spans="1:6" x14ac:dyDescent="0.2">
      <c r="A194" s="1">
        <v>40862</v>
      </c>
      <c r="B194">
        <v>53</v>
      </c>
      <c r="C194" t="s">
        <v>86</v>
      </c>
      <c r="E194">
        <v>100</v>
      </c>
      <c r="F194">
        <v>6</v>
      </c>
    </row>
    <row r="195" spans="1:6" x14ac:dyDescent="0.2">
      <c r="A195" s="1">
        <v>40862</v>
      </c>
      <c r="B195">
        <v>53</v>
      </c>
      <c r="C195" t="s">
        <v>86</v>
      </c>
      <c r="E195">
        <v>106</v>
      </c>
      <c r="F195">
        <v>6</v>
      </c>
    </row>
    <row r="196" spans="1:6" x14ac:dyDescent="0.2">
      <c r="A196" s="1">
        <v>40862</v>
      </c>
      <c r="B196">
        <v>53</v>
      </c>
      <c r="C196" t="s">
        <v>86</v>
      </c>
      <c r="E196">
        <v>94</v>
      </c>
      <c r="F196">
        <v>5</v>
      </c>
    </row>
    <row r="197" spans="1:6" x14ac:dyDescent="0.2">
      <c r="A197" s="1">
        <v>40862</v>
      </c>
      <c r="B197">
        <v>53</v>
      </c>
      <c r="C197" t="s">
        <v>86</v>
      </c>
      <c r="E197">
        <v>102</v>
      </c>
      <c r="F197">
        <v>6</v>
      </c>
    </row>
    <row r="198" spans="1:6" x14ac:dyDescent="0.2">
      <c r="A198" s="1">
        <v>40862</v>
      </c>
      <c r="B198">
        <v>53</v>
      </c>
      <c r="C198" t="s">
        <v>86</v>
      </c>
      <c r="E198">
        <v>110</v>
      </c>
      <c r="F198">
        <v>7</v>
      </c>
    </row>
    <row r="199" spans="1:6" x14ac:dyDescent="0.2">
      <c r="A199" s="1">
        <v>40862</v>
      </c>
      <c r="B199">
        <v>54</v>
      </c>
      <c r="C199" t="s">
        <v>86</v>
      </c>
      <c r="E199">
        <v>110</v>
      </c>
      <c r="F199">
        <v>7</v>
      </c>
    </row>
    <row r="200" spans="1:6" x14ac:dyDescent="0.2">
      <c r="A200" s="1">
        <v>40862</v>
      </c>
      <c r="B200">
        <v>54</v>
      </c>
      <c r="C200" t="s">
        <v>86</v>
      </c>
      <c r="E200">
        <v>116</v>
      </c>
      <c r="F200">
        <v>8</v>
      </c>
    </row>
    <row r="201" spans="1:6" x14ac:dyDescent="0.2">
      <c r="A201" s="1">
        <v>40862</v>
      </c>
      <c r="B201">
        <v>54</v>
      </c>
      <c r="C201" t="s">
        <v>86</v>
      </c>
      <c r="E201">
        <v>108</v>
      </c>
      <c r="F201">
        <v>6</v>
      </c>
    </row>
    <row r="202" spans="1:6" x14ac:dyDescent="0.2">
      <c r="A202" s="1">
        <v>40862</v>
      </c>
      <c r="B202">
        <v>54</v>
      </c>
      <c r="C202" t="s">
        <v>86</v>
      </c>
      <c r="E202">
        <v>106</v>
      </c>
      <c r="F202">
        <v>7</v>
      </c>
    </row>
    <row r="203" spans="1:6" x14ac:dyDescent="0.2">
      <c r="A203" s="1">
        <v>40862</v>
      </c>
      <c r="B203">
        <v>54</v>
      </c>
      <c r="C203" t="s">
        <v>86</v>
      </c>
      <c r="E203">
        <v>115</v>
      </c>
      <c r="F203">
        <v>10</v>
      </c>
    </row>
    <row r="204" spans="1:6" x14ac:dyDescent="0.2">
      <c r="A204" s="1">
        <v>40862</v>
      </c>
      <c r="B204">
        <v>55</v>
      </c>
      <c r="C204" t="s">
        <v>86</v>
      </c>
      <c r="E204">
        <v>106</v>
      </c>
      <c r="F204">
        <v>8</v>
      </c>
    </row>
    <row r="205" spans="1:6" x14ac:dyDescent="0.2">
      <c r="A205" s="1">
        <v>40862</v>
      </c>
      <c r="B205">
        <v>55</v>
      </c>
      <c r="C205" t="s">
        <v>86</v>
      </c>
      <c r="E205">
        <v>106</v>
      </c>
      <c r="F205">
        <v>7</v>
      </c>
    </row>
    <row r="206" spans="1:6" x14ac:dyDescent="0.2">
      <c r="A206" s="1">
        <v>40862</v>
      </c>
      <c r="B206">
        <v>55</v>
      </c>
      <c r="C206" t="s">
        <v>86</v>
      </c>
      <c r="E206">
        <v>113</v>
      </c>
      <c r="F206">
        <v>8</v>
      </c>
    </row>
    <row r="207" spans="1:6" x14ac:dyDescent="0.2">
      <c r="A207" s="1">
        <v>40862</v>
      </c>
      <c r="B207">
        <v>55</v>
      </c>
      <c r="C207" t="s">
        <v>86</v>
      </c>
      <c r="E207">
        <v>115</v>
      </c>
      <c r="F207">
        <v>8</v>
      </c>
    </row>
    <row r="208" spans="1:6" x14ac:dyDescent="0.2">
      <c r="A208" s="1">
        <v>40862</v>
      </c>
      <c r="B208">
        <v>55</v>
      </c>
      <c r="C208" t="s">
        <v>86</v>
      </c>
      <c r="E208">
        <v>104</v>
      </c>
      <c r="F208">
        <v>7</v>
      </c>
    </row>
    <row r="209" spans="1:6" x14ac:dyDescent="0.2">
      <c r="A209" s="1">
        <v>40863</v>
      </c>
      <c r="B209">
        <v>56</v>
      </c>
      <c r="C209" t="s">
        <v>86</v>
      </c>
      <c r="E209">
        <v>101</v>
      </c>
      <c r="F209">
        <v>6</v>
      </c>
    </row>
    <row r="210" spans="1:6" x14ac:dyDescent="0.2">
      <c r="A210" s="1">
        <v>40863</v>
      </c>
      <c r="B210">
        <v>56</v>
      </c>
      <c r="C210" t="s">
        <v>86</v>
      </c>
      <c r="E210">
        <v>117</v>
      </c>
      <c r="F210">
        <v>9</v>
      </c>
    </row>
    <row r="211" spans="1:6" x14ac:dyDescent="0.2">
      <c r="A211" s="1">
        <v>40863</v>
      </c>
      <c r="B211">
        <v>56</v>
      </c>
      <c r="C211" t="s">
        <v>86</v>
      </c>
      <c r="E211">
        <v>102</v>
      </c>
      <c r="F211">
        <v>7</v>
      </c>
    </row>
    <row r="212" spans="1:6" x14ac:dyDescent="0.2">
      <c r="A212" s="1">
        <v>40863</v>
      </c>
      <c r="B212">
        <v>56</v>
      </c>
      <c r="C212" t="s">
        <v>86</v>
      </c>
      <c r="E212">
        <v>135</v>
      </c>
      <c r="F212">
        <v>15</v>
      </c>
    </row>
    <row r="213" spans="1:6" x14ac:dyDescent="0.2">
      <c r="A213" s="1">
        <v>40863</v>
      </c>
      <c r="B213">
        <v>57</v>
      </c>
      <c r="C213" t="s">
        <v>86</v>
      </c>
      <c r="E213">
        <v>138</v>
      </c>
      <c r="F213">
        <v>19</v>
      </c>
    </row>
    <row r="214" spans="1:6" x14ac:dyDescent="0.2">
      <c r="A214" s="1">
        <v>40863</v>
      </c>
      <c r="B214">
        <v>57</v>
      </c>
      <c r="C214" t="s">
        <v>86</v>
      </c>
      <c r="E214">
        <v>134</v>
      </c>
      <c r="F214">
        <v>16</v>
      </c>
    </row>
    <row r="215" spans="1:6" x14ac:dyDescent="0.2">
      <c r="A215" s="1">
        <v>40863</v>
      </c>
      <c r="B215">
        <v>59</v>
      </c>
      <c r="C215" t="s">
        <v>86</v>
      </c>
      <c r="E215">
        <v>124</v>
      </c>
      <c r="F215">
        <v>13</v>
      </c>
    </row>
    <row r="216" spans="1:6" x14ac:dyDescent="0.2">
      <c r="A216" s="1">
        <v>40863</v>
      </c>
      <c r="B216">
        <v>59</v>
      </c>
      <c r="C216" t="s">
        <v>86</v>
      </c>
      <c r="E216">
        <v>109</v>
      </c>
      <c r="F216">
        <v>8</v>
      </c>
    </row>
    <row r="217" spans="1:6" x14ac:dyDescent="0.2">
      <c r="A217" s="1">
        <v>40869</v>
      </c>
      <c r="B217">
        <v>60</v>
      </c>
      <c r="C217" t="s">
        <v>86</v>
      </c>
      <c r="E217">
        <v>171</v>
      </c>
      <c r="F217">
        <v>26</v>
      </c>
    </row>
    <row r="218" spans="1:6" x14ac:dyDescent="0.2">
      <c r="A218" s="1">
        <v>40869</v>
      </c>
      <c r="B218">
        <v>60</v>
      </c>
      <c r="C218" t="s">
        <v>86</v>
      </c>
      <c r="E218">
        <v>134</v>
      </c>
      <c r="F218">
        <v>14</v>
      </c>
    </row>
    <row r="219" spans="1:6" x14ac:dyDescent="0.2">
      <c r="A219" s="1">
        <v>40869</v>
      </c>
      <c r="B219">
        <v>60</v>
      </c>
      <c r="C219" t="s">
        <v>86</v>
      </c>
      <c r="E219">
        <v>135</v>
      </c>
      <c r="F219">
        <v>14</v>
      </c>
    </row>
    <row r="220" spans="1:6" x14ac:dyDescent="0.2">
      <c r="A220" s="1">
        <v>40869</v>
      </c>
      <c r="B220">
        <v>60</v>
      </c>
      <c r="C220" t="s">
        <v>86</v>
      </c>
      <c r="E220">
        <v>151</v>
      </c>
      <c r="F220">
        <v>20</v>
      </c>
    </row>
    <row r="221" spans="1:6" x14ac:dyDescent="0.2">
      <c r="A221" s="1">
        <v>40869</v>
      </c>
      <c r="B221">
        <v>61</v>
      </c>
      <c r="C221" t="s">
        <v>86</v>
      </c>
      <c r="E221">
        <v>143</v>
      </c>
      <c r="F221">
        <v>16</v>
      </c>
    </row>
    <row r="222" spans="1:6" x14ac:dyDescent="0.2">
      <c r="A222" s="1">
        <v>40869</v>
      </c>
      <c r="B222">
        <v>61</v>
      </c>
      <c r="C222" t="s">
        <v>86</v>
      </c>
      <c r="E222">
        <v>139</v>
      </c>
      <c r="F222">
        <v>16</v>
      </c>
    </row>
    <row r="223" spans="1:6" x14ac:dyDescent="0.2">
      <c r="A223" s="1">
        <v>40869</v>
      </c>
      <c r="B223">
        <v>61</v>
      </c>
      <c r="C223" t="s">
        <v>86</v>
      </c>
      <c r="E223">
        <v>130</v>
      </c>
      <c r="F223">
        <v>12</v>
      </c>
    </row>
    <row r="224" spans="1:6" x14ac:dyDescent="0.2">
      <c r="A224" s="1">
        <v>40869</v>
      </c>
      <c r="B224">
        <v>61</v>
      </c>
      <c r="C224" t="s">
        <v>86</v>
      </c>
      <c r="E224">
        <v>126</v>
      </c>
      <c r="F224">
        <v>13</v>
      </c>
    </row>
    <row r="225" spans="1:6" x14ac:dyDescent="0.2">
      <c r="A225" s="1">
        <v>40869</v>
      </c>
      <c r="B225">
        <v>61</v>
      </c>
      <c r="C225" t="s">
        <v>86</v>
      </c>
      <c r="E225">
        <v>137</v>
      </c>
      <c r="F225">
        <v>14</v>
      </c>
    </row>
    <row r="226" spans="1:6" x14ac:dyDescent="0.2">
      <c r="A226" s="1">
        <v>40869</v>
      </c>
      <c r="B226">
        <v>61</v>
      </c>
      <c r="C226" t="s">
        <v>86</v>
      </c>
      <c r="E226">
        <v>128</v>
      </c>
      <c r="F226">
        <v>14</v>
      </c>
    </row>
    <row r="227" spans="1:6" x14ac:dyDescent="0.2">
      <c r="A227" s="1">
        <v>40869</v>
      </c>
      <c r="B227">
        <v>62</v>
      </c>
      <c r="C227" t="s">
        <v>86</v>
      </c>
      <c r="E227">
        <v>122</v>
      </c>
      <c r="F227">
        <v>12</v>
      </c>
    </row>
    <row r="228" spans="1:6" x14ac:dyDescent="0.2">
      <c r="A228" s="1">
        <v>40869</v>
      </c>
      <c r="B228">
        <v>62</v>
      </c>
      <c r="C228" t="s">
        <v>86</v>
      </c>
      <c r="E228">
        <v>112</v>
      </c>
      <c r="F228">
        <v>7</v>
      </c>
    </row>
    <row r="229" spans="1:6" x14ac:dyDescent="0.2">
      <c r="A229" s="1">
        <v>40869</v>
      </c>
      <c r="B229">
        <v>62</v>
      </c>
      <c r="C229" t="s">
        <v>86</v>
      </c>
      <c r="E229">
        <v>102</v>
      </c>
      <c r="F229">
        <v>6</v>
      </c>
    </row>
    <row r="230" spans="1:6" x14ac:dyDescent="0.2">
      <c r="A230" s="1">
        <v>40869</v>
      </c>
      <c r="B230">
        <v>62</v>
      </c>
      <c r="C230" t="s">
        <v>86</v>
      </c>
      <c r="E230">
        <v>114</v>
      </c>
      <c r="F230">
        <v>8</v>
      </c>
    </row>
    <row r="231" spans="1:6" x14ac:dyDescent="0.2">
      <c r="A231" s="1">
        <v>40869</v>
      </c>
      <c r="B231">
        <v>62</v>
      </c>
      <c r="C231" t="s">
        <v>86</v>
      </c>
      <c r="E231">
        <v>107</v>
      </c>
      <c r="F231">
        <v>6</v>
      </c>
    </row>
    <row r="232" spans="1:6" x14ac:dyDescent="0.2">
      <c r="A232" s="1">
        <v>40869</v>
      </c>
      <c r="B232">
        <v>63</v>
      </c>
      <c r="C232" t="s">
        <v>86</v>
      </c>
      <c r="E232">
        <v>110</v>
      </c>
      <c r="F232">
        <v>8</v>
      </c>
    </row>
    <row r="233" spans="1:6" x14ac:dyDescent="0.2">
      <c r="A233" s="1">
        <v>40869</v>
      </c>
      <c r="B233">
        <v>63</v>
      </c>
      <c r="C233" t="s">
        <v>86</v>
      </c>
      <c r="E233">
        <v>137</v>
      </c>
      <c r="F233">
        <v>16</v>
      </c>
    </row>
    <row r="234" spans="1:6" x14ac:dyDescent="0.2">
      <c r="A234" s="1">
        <v>40869</v>
      </c>
      <c r="B234">
        <v>63</v>
      </c>
      <c r="C234" t="s">
        <v>86</v>
      </c>
      <c r="E234">
        <v>146</v>
      </c>
      <c r="F234">
        <v>19</v>
      </c>
    </row>
    <row r="235" spans="1:6" x14ac:dyDescent="0.2">
      <c r="A235" s="1">
        <v>40869</v>
      </c>
      <c r="B235">
        <v>63</v>
      </c>
      <c r="C235" t="s">
        <v>86</v>
      </c>
      <c r="E235">
        <v>142</v>
      </c>
      <c r="F235">
        <v>17</v>
      </c>
    </row>
    <row r="236" spans="1:6" x14ac:dyDescent="0.2">
      <c r="A236" s="1">
        <v>40869</v>
      </c>
      <c r="B236">
        <v>63</v>
      </c>
      <c r="C236" t="s">
        <v>86</v>
      </c>
      <c r="E236">
        <v>145</v>
      </c>
      <c r="F236">
        <v>19</v>
      </c>
    </row>
    <row r="237" spans="1:6" x14ac:dyDescent="0.2">
      <c r="A237" s="1">
        <v>40876</v>
      </c>
      <c r="B237">
        <v>64</v>
      </c>
      <c r="C237" t="s">
        <v>86</v>
      </c>
      <c r="E237">
        <v>131</v>
      </c>
      <c r="F237">
        <v>14</v>
      </c>
    </row>
    <row r="238" spans="1:6" x14ac:dyDescent="0.2">
      <c r="A238" s="1">
        <v>40876</v>
      </c>
      <c r="B238">
        <v>64</v>
      </c>
      <c r="C238" t="s">
        <v>86</v>
      </c>
      <c r="E238">
        <v>126</v>
      </c>
      <c r="F238">
        <v>13</v>
      </c>
    </row>
    <row r="239" spans="1:6" x14ac:dyDescent="0.2">
      <c r="A239" s="1">
        <v>40876</v>
      </c>
      <c r="B239">
        <v>66</v>
      </c>
      <c r="C239" t="s">
        <v>86</v>
      </c>
      <c r="E239">
        <v>139</v>
      </c>
      <c r="F239">
        <v>16</v>
      </c>
    </row>
    <row r="240" spans="1:6" x14ac:dyDescent="0.2">
      <c r="A240" s="1">
        <v>40876</v>
      </c>
      <c r="B240">
        <v>66</v>
      </c>
      <c r="C240" t="s">
        <v>86</v>
      </c>
      <c r="E240">
        <v>111</v>
      </c>
      <c r="F240">
        <v>0</v>
      </c>
    </row>
    <row r="241" spans="1:6" x14ac:dyDescent="0.2">
      <c r="A241" s="1">
        <v>40876</v>
      </c>
      <c r="B241">
        <v>67</v>
      </c>
      <c r="C241" t="s">
        <v>86</v>
      </c>
      <c r="E241">
        <v>106</v>
      </c>
      <c r="F241">
        <v>6</v>
      </c>
    </row>
    <row r="242" spans="1:6" x14ac:dyDescent="0.2">
      <c r="A242" s="1">
        <v>40876</v>
      </c>
      <c r="B242">
        <v>67</v>
      </c>
      <c r="C242" t="s">
        <v>86</v>
      </c>
      <c r="E242">
        <v>139</v>
      </c>
      <c r="F242">
        <v>14</v>
      </c>
    </row>
    <row r="243" spans="1:6" x14ac:dyDescent="0.2">
      <c r="A243" s="1">
        <v>40876</v>
      </c>
      <c r="B243">
        <v>68</v>
      </c>
      <c r="C243" t="s">
        <v>86</v>
      </c>
      <c r="E243">
        <v>141</v>
      </c>
      <c r="F243">
        <v>16</v>
      </c>
    </row>
    <row r="244" spans="1:6" x14ac:dyDescent="0.2">
      <c r="A244" s="1">
        <v>40876</v>
      </c>
      <c r="B244">
        <v>68</v>
      </c>
      <c r="C244" t="s">
        <v>86</v>
      </c>
      <c r="E244">
        <v>130</v>
      </c>
      <c r="F244">
        <v>14</v>
      </c>
    </row>
    <row r="245" spans="1:6" x14ac:dyDescent="0.2">
      <c r="A245" s="1">
        <v>40876</v>
      </c>
      <c r="B245">
        <v>68</v>
      </c>
      <c r="C245" t="s">
        <v>86</v>
      </c>
      <c r="E245">
        <v>135</v>
      </c>
      <c r="F245">
        <v>16</v>
      </c>
    </row>
  </sheetData>
  <sortState ref="K22:K47">
    <sortCondition ref="K22"/>
  </sortState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5"/>
  <sheetViews>
    <sheetView zoomScale="80" zoomScaleNormal="80" workbookViewId="0">
      <selection activeCell="R25" sqref="R25"/>
    </sheetView>
  </sheetViews>
  <sheetFormatPr defaultRowHeight="12.75" x14ac:dyDescent="0.2"/>
  <cols>
    <col min="1" max="1" width="10.85546875" bestFit="1" customWidth="1"/>
    <col min="2" max="2" width="7.28515625" bestFit="1" customWidth="1"/>
    <col min="3" max="3" width="7.140625" bestFit="1" customWidth="1"/>
    <col min="5" max="5" width="8.42578125" bestFit="1" customWidth="1"/>
    <col min="6" max="6" width="8.28515625" bestFit="1" customWidth="1"/>
    <col min="7" max="7" width="4.42578125" customWidth="1"/>
    <col min="8" max="8" width="5.42578125" customWidth="1"/>
    <col min="9" max="9" width="4.7109375" customWidth="1"/>
  </cols>
  <sheetData>
    <row r="1" spans="1:21" ht="13.5" thickBot="1" x14ac:dyDescent="0.25">
      <c r="A1" t="s">
        <v>98</v>
      </c>
      <c r="B1" s="13" t="s">
        <v>99</v>
      </c>
      <c r="C1" s="13" t="s">
        <v>100</v>
      </c>
      <c r="D1" s="13" t="s">
        <v>102</v>
      </c>
      <c r="E1" s="13" t="s">
        <v>103</v>
      </c>
      <c r="F1" s="13" t="s">
        <v>104</v>
      </c>
      <c r="H1" t="s">
        <v>53</v>
      </c>
      <c r="I1" t="s">
        <v>54</v>
      </c>
      <c r="L1">
        <f>SUM(I:I)</f>
        <v>402</v>
      </c>
      <c r="U1" s="5"/>
    </row>
    <row r="2" spans="1:21" x14ac:dyDescent="0.2">
      <c r="A2" s="1">
        <v>41192</v>
      </c>
      <c r="B2" s="13">
        <v>2</v>
      </c>
      <c r="C2" s="13">
        <v>91</v>
      </c>
      <c r="D2" s="13" t="s">
        <v>86</v>
      </c>
      <c r="E2" s="13">
        <v>110</v>
      </c>
      <c r="F2" s="13">
        <v>0</v>
      </c>
      <c r="H2">
        <v>1</v>
      </c>
      <c r="I2">
        <f>COUNTIF(B:B,"=1")</f>
        <v>0</v>
      </c>
      <c r="J2" s="10" t="s">
        <v>33</v>
      </c>
      <c r="K2" s="10"/>
    </row>
    <row r="3" spans="1:21" x14ac:dyDescent="0.2">
      <c r="A3" s="1">
        <v>41192</v>
      </c>
      <c r="B3" s="13">
        <v>2</v>
      </c>
      <c r="C3" s="13">
        <v>91</v>
      </c>
      <c r="D3" s="13" t="s">
        <v>86</v>
      </c>
      <c r="E3" s="13">
        <v>128</v>
      </c>
      <c r="F3" s="13">
        <v>0</v>
      </c>
      <c r="H3">
        <v>2</v>
      </c>
      <c r="I3">
        <f>COUNTIF(B:B,"=2")</f>
        <v>2</v>
      </c>
      <c r="J3" s="8"/>
      <c r="K3" s="8"/>
    </row>
    <row r="4" spans="1:21" x14ac:dyDescent="0.2">
      <c r="A4" s="1">
        <v>41192</v>
      </c>
      <c r="B4" s="13">
        <v>3</v>
      </c>
      <c r="C4" s="13">
        <v>111</v>
      </c>
      <c r="D4" s="13" t="s">
        <v>86</v>
      </c>
      <c r="E4" s="13">
        <v>105</v>
      </c>
      <c r="F4" s="13">
        <v>0</v>
      </c>
      <c r="H4">
        <v>3</v>
      </c>
      <c r="I4">
        <f>COUNTIF(B:B,"=3")</f>
        <v>14</v>
      </c>
      <c r="J4" s="8" t="s">
        <v>34</v>
      </c>
      <c r="K4" s="8">
        <v>5.583333333333333</v>
      </c>
    </row>
    <row r="5" spans="1:21" x14ac:dyDescent="0.2">
      <c r="A5" s="1">
        <v>41192</v>
      </c>
      <c r="B5" s="13">
        <v>3</v>
      </c>
      <c r="C5" s="13">
        <v>111</v>
      </c>
      <c r="D5" s="13" t="s">
        <v>86</v>
      </c>
      <c r="E5" s="13">
        <v>99</v>
      </c>
      <c r="F5" s="13">
        <v>0</v>
      </c>
      <c r="H5">
        <v>4</v>
      </c>
      <c r="I5">
        <f>COUNTIF(B:B,"=4")</f>
        <v>1</v>
      </c>
      <c r="J5" s="8" t="s">
        <v>35</v>
      </c>
      <c r="K5" s="8">
        <v>0.81715516672794297</v>
      </c>
    </row>
    <row r="6" spans="1:21" x14ac:dyDescent="0.2">
      <c r="A6" s="1">
        <v>41192</v>
      </c>
      <c r="B6" s="13">
        <v>3</v>
      </c>
      <c r="C6" s="13">
        <v>111</v>
      </c>
      <c r="D6" s="13" t="s">
        <v>86</v>
      </c>
      <c r="E6" s="13">
        <v>102</v>
      </c>
      <c r="F6" s="13">
        <v>0</v>
      </c>
      <c r="H6">
        <v>5</v>
      </c>
      <c r="I6">
        <f>COUNTIF(B:B,"=5")</f>
        <v>0</v>
      </c>
      <c r="J6" s="8" t="s">
        <v>36</v>
      </c>
      <c r="K6" s="8">
        <v>3</v>
      </c>
    </row>
    <row r="7" spans="1:21" x14ac:dyDescent="0.2">
      <c r="A7" s="1">
        <v>41192</v>
      </c>
      <c r="B7" s="13">
        <v>3</v>
      </c>
      <c r="C7" s="13">
        <v>111</v>
      </c>
      <c r="D7" s="13" t="s">
        <v>86</v>
      </c>
      <c r="E7" s="13">
        <v>101</v>
      </c>
      <c r="F7" s="13">
        <v>0</v>
      </c>
      <c r="H7">
        <v>6</v>
      </c>
      <c r="I7">
        <f>COUNTIF(B:B,"=6")</f>
        <v>0</v>
      </c>
      <c r="J7" s="8" t="s">
        <v>37</v>
      </c>
      <c r="K7" s="8">
        <v>0</v>
      </c>
    </row>
    <row r="8" spans="1:21" x14ac:dyDescent="0.2">
      <c r="A8" s="1">
        <v>41192</v>
      </c>
      <c r="B8" s="13">
        <v>3</v>
      </c>
      <c r="C8" s="13">
        <v>111</v>
      </c>
      <c r="D8" s="13" t="s">
        <v>86</v>
      </c>
      <c r="E8" s="13">
        <v>110</v>
      </c>
      <c r="F8" s="13">
        <v>0</v>
      </c>
      <c r="H8">
        <v>7</v>
      </c>
      <c r="I8">
        <f>COUNTIF(B:B,"=7")</f>
        <v>6</v>
      </c>
      <c r="J8" s="8" t="s">
        <v>38</v>
      </c>
      <c r="K8" s="8">
        <v>6.9337915160994275</v>
      </c>
    </row>
    <row r="9" spans="1:21" x14ac:dyDescent="0.2">
      <c r="A9" s="1">
        <v>41192</v>
      </c>
      <c r="B9" s="13">
        <v>3</v>
      </c>
      <c r="C9" s="13">
        <v>111</v>
      </c>
      <c r="D9" s="13" t="s">
        <v>86</v>
      </c>
      <c r="E9" s="13">
        <v>104</v>
      </c>
      <c r="F9" s="13">
        <v>0</v>
      </c>
      <c r="H9">
        <v>8</v>
      </c>
      <c r="I9">
        <f>COUNTIF(B:B,"=8")</f>
        <v>1</v>
      </c>
      <c r="J9" s="8" t="s">
        <v>39</v>
      </c>
      <c r="K9" s="8">
        <v>48.077464788732392</v>
      </c>
    </row>
    <row r="10" spans="1:21" x14ac:dyDescent="0.2">
      <c r="A10" s="1">
        <v>41192</v>
      </c>
      <c r="B10" s="13">
        <v>3</v>
      </c>
      <c r="C10" s="13">
        <v>111</v>
      </c>
      <c r="D10" s="13" t="s">
        <v>86</v>
      </c>
      <c r="E10" s="13">
        <v>100</v>
      </c>
      <c r="F10" s="13">
        <v>0</v>
      </c>
      <c r="H10">
        <v>9</v>
      </c>
      <c r="I10">
        <f>COUNTIF(B:B,"=9")</f>
        <v>1</v>
      </c>
      <c r="J10" s="8" t="s">
        <v>40</v>
      </c>
      <c r="K10" s="8">
        <v>3.4310896847056052</v>
      </c>
    </row>
    <row r="11" spans="1:21" x14ac:dyDescent="0.2">
      <c r="A11" s="1">
        <v>41192</v>
      </c>
      <c r="B11" s="13">
        <v>3</v>
      </c>
      <c r="C11" s="13">
        <v>111</v>
      </c>
      <c r="D11" s="13" t="s">
        <v>86</v>
      </c>
      <c r="E11" s="13">
        <v>109</v>
      </c>
      <c r="F11" s="13">
        <v>0</v>
      </c>
      <c r="H11">
        <v>10</v>
      </c>
      <c r="I11">
        <f>COUNTIF(B:B,"=10")</f>
        <v>2</v>
      </c>
      <c r="J11" s="8" t="s">
        <v>41</v>
      </c>
      <c r="K11" s="8">
        <v>1.8611972794028073</v>
      </c>
    </row>
    <row r="12" spans="1:21" x14ac:dyDescent="0.2">
      <c r="A12" s="1">
        <v>41192</v>
      </c>
      <c r="B12" s="13">
        <v>3</v>
      </c>
      <c r="C12" s="13">
        <v>111</v>
      </c>
      <c r="D12" s="13" t="s">
        <v>86</v>
      </c>
      <c r="E12" s="13">
        <v>115</v>
      </c>
      <c r="F12" s="13">
        <v>0</v>
      </c>
      <c r="H12">
        <v>11</v>
      </c>
      <c r="I12">
        <f>COUNTIF(B:B,"=11")</f>
        <v>0</v>
      </c>
      <c r="J12" s="8" t="s">
        <v>42</v>
      </c>
      <c r="K12" s="8">
        <v>31</v>
      </c>
    </row>
    <row r="13" spans="1:21" x14ac:dyDescent="0.2">
      <c r="A13" s="1">
        <v>41192</v>
      </c>
      <c r="B13" s="13">
        <v>3</v>
      </c>
      <c r="C13" s="13">
        <v>111</v>
      </c>
      <c r="D13" s="13" t="s">
        <v>86</v>
      </c>
      <c r="E13" s="13">
        <v>102</v>
      </c>
      <c r="F13" s="13">
        <v>0</v>
      </c>
      <c r="H13">
        <v>12</v>
      </c>
      <c r="I13">
        <f>COUNTIF(B:B,"=12")</f>
        <v>2</v>
      </c>
      <c r="J13" s="8" t="s">
        <v>43</v>
      </c>
      <c r="K13" s="8">
        <v>0</v>
      </c>
    </row>
    <row r="14" spans="1:21" x14ac:dyDescent="0.2">
      <c r="A14" s="1">
        <v>41192</v>
      </c>
      <c r="B14" s="13">
        <v>3</v>
      </c>
      <c r="C14" s="13">
        <v>111</v>
      </c>
      <c r="D14" s="13" t="s">
        <v>86</v>
      </c>
      <c r="E14" s="13">
        <v>90</v>
      </c>
      <c r="F14" s="13">
        <v>0</v>
      </c>
      <c r="H14">
        <v>13</v>
      </c>
      <c r="I14">
        <f>COUNTIF(B:B,"=13")</f>
        <v>0</v>
      </c>
      <c r="J14" s="8" t="s">
        <v>44</v>
      </c>
      <c r="K14" s="8">
        <v>31</v>
      </c>
    </row>
    <row r="15" spans="1:21" x14ac:dyDescent="0.2">
      <c r="A15" s="1">
        <v>41192</v>
      </c>
      <c r="B15" s="13">
        <v>3</v>
      </c>
      <c r="C15" s="13">
        <v>111</v>
      </c>
      <c r="D15" s="13" t="s">
        <v>86</v>
      </c>
      <c r="E15" s="13">
        <v>92</v>
      </c>
      <c r="F15" s="13">
        <v>0</v>
      </c>
      <c r="H15">
        <v>14</v>
      </c>
      <c r="I15">
        <f>COUNTIF(B:B,"=14")</f>
        <v>0</v>
      </c>
      <c r="J15" s="8" t="s">
        <v>45</v>
      </c>
      <c r="K15" s="8">
        <v>402</v>
      </c>
    </row>
    <row r="16" spans="1:21" x14ac:dyDescent="0.2">
      <c r="A16" s="1">
        <v>41192</v>
      </c>
      <c r="B16" s="13">
        <v>3</v>
      </c>
      <c r="C16" s="13">
        <v>111</v>
      </c>
      <c r="D16" s="13" t="s">
        <v>86</v>
      </c>
      <c r="E16" s="13">
        <v>96</v>
      </c>
      <c r="F16" s="13">
        <v>0</v>
      </c>
      <c r="H16">
        <v>15</v>
      </c>
      <c r="I16">
        <f>COUNTIF(B:B,"=15")</f>
        <v>0</v>
      </c>
      <c r="J16" s="8" t="s">
        <v>46</v>
      </c>
      <c r="K16" s="8">
        <v>72</v>
      </c>
    </row>
    <row r="17" spans="1:15" ht="13.5" thickBot="1" x14ac:dyDescent="0.25">
      <c r="A17" s="1">
        <v>41192</v>
      </c>
      <c r="B17" s="13">
        <v>3</v>
      </c>
      <c r="C17" s="13">
        <v>111</v>
      </c>
      <c r="D17" s="13" t="s">
        <v>86</v>
      </c>
      <c r="E17" s="13">
        <v>142</v>
      </c>
      <c r="F17" s="13">
        <v>0</v>
      </c>
      <c r="H17">
        <v>16</v>
      </c>
      <c r="I17">
        <f>COUNTIF(B:B,"=16")</f>
        <v>0</v>
      </c>
      <c r="J17" s="9" t="s">
        <v>47</v>
      </c>
      <c r="K17" s="9">
        <v>1.6293611251979692</v>
      </c>
    </row>
    <row r="18" spans="1:15" x14ac:dyDescent="0.2">
      <c r="A18" s="1">
        <v>41192</v>
      </c>
      <c r="B18" s="13">
        <v>4</v>
      </c>
      <c r="C18" s="13">
        <v>87</v>
      </c>
      <c r="D18" s="13" t="s">
        <v>86</v>
      </c>
      <c r="E18" s="13">
        <v>102</v>
      </c>
      <c r="F18" s="13">
        <v>0</v>
      </c>
      <c r="H18">
        <v>17</v>
      </c>
      <c r="I18">
        <f>COUNTIF(B:B,"=17")</f>
        <v>0</v>
      </c>
    </row>
    <row r="19" spans="1:15" x14ac:dyDescent="0.2">
      <c r="A19" s="1">
        <v>41193</v>
      </c>
      <c r="B19" s="13">
        <v>7</v>
      </c>
      <c r="C19" s="13">
        <v>170</v>
      </c>
      <c r="D19" s="13" t="s">
        <v>86</v>
      </c>
      <c r="E19" s="13">
        <v>119</v>
      </c>
      <c r="F19" s="13">
        <v>0</v>
      </c>
      <c r="H19">
        <v>18</v>
      </c>
      <c r="I19">
        <f>COUNTIF(B:B,"=18")</f>
        <v>0</v>
      </c>
    </row>
    <row r="20" spans="1:15" ht="13.5" thickBot="1" x14ac:dyDescent="0.25">
      <c r="A20" s="1">
        <v>41193</v>
      </c>
      <c r="B20" s="13">
        <v>7</v>
      </c>
      <c r="C20" s="13">
        <v>170</v>
      </c>
      <c r="D20" s="13" t="s">
        <v>86</v>
      </c>
      <c r="E20" s="13">
        <v>108</v>
      </c>
      <c r="F20" s="13">
        <v>0</v>
      </c>
      <c r="H20">
        <v>19</v>
      </c>
      <c r="I20">
        <f>COUNTIF(B:B,"=19")</f>
        <v>0</v>
      </c>
    </row>
    <row r="21" spans="1:15" x14ac:dyDescent="0.2">
      <c r="A21" s="1">
        <v>41193</v>
      </c>
      <c r="B21" s="13">
        <v>7</v>
      </c>
      <c r="C21" s="13">
        <v>170</v>
      </c>
      <c r="D21" s="13" t="s">
        <v>86</v>
      </c>
      <c r="E21" s="13">
        <v>101</v>
      </c>
      <c r="F21" s="13">
        <v>0</v>
      </c>
      <c r="H21">
        <v>20</v>
      </c>
      <c r="I21">
        <f>COUNTIF(B:B,"=20")</f>
        <v>0</v>
      </c>
      <c r="J21">
        <v>75</v>
      </c>
      <c r="K21" s="11" t="s">
        <v>50</v>
      </c>
      <c r="L21" s="11" t="s">
        <v>52</v>
      </c>
      <c r="M21" s="6"/>
      <c r="O21" t="s">
        <v>32</v>
      </c>
    </row>
    <row r="22" spans="1:15" x14ac:dyDescent="0.2">
      <c r="A22" s="1">
        <v>41193</v>
      </c>
      <c r="B22" s="13">
        <v>7</v>
      </c>
      <c r="C22" s="13">
        <v>170</v>
      </c>
      <c r="D22" s="13" t="s">
        <v>86</v>
      </c>
      <c r="E22" s="13">
        <v>107</v>
      </c>
      <c r="F22" s="13">
        <v>0</v>
      </c>
      <c r="H22">
        <v>21</v>
      </c>
      <c r="I22">
        <f>COUNTIF(B:B,"=21")</f>
        <v>0</v>
      </c>
      <c r="J22">
        <v>80</v>
      </c>
      <c r="K22" s="12">
        <v>75</v>
      </c>
      <c r="L22" s="8">
        <v>0</v>
      </c>
      <c r="M22" s="6">
        <f>(L22/402)*100</f>
        <v>0</v>
      </c>
    </row>
    <row r="23" spans="1:15" x14ac:dyDescent="0.2">
      <c r="A23" s="1">
        <v>41193</v>
      </c>
      <c r="B23" s="13">
        <v>7</v>
      </c>
      <c r="C23" s="13">
        <v>170</v>
      </c>
      <c r="D23" s="13" t="s">
        <v>86</v>
      </c>
      <c r="E23" s="13">
        <v>108</v>
      </c>
      <c r="F23" s="13">
        <v>0</v>
      </c>
      <c r="H23">
        <v>22</v>
      </c>
      <c r="I23">
        <f>COUNTIF(B:B,"=22")</f>
        <v>0</v>
      </c>
      <c r="J23">
        <v>85</v>
      </c>
      <c r="K23" s="12">
        <v>80</v>
      </c>
      <c r="L23" s="8">
        <v>0</v>
      </c>
      <c r="M23" s="6">
        <f t="shared" ref="M23:M47" si="0">(L23/402)*100</f>
        <v>0</v>
      </c>
    </row>
    <row r="24" spans="1:15" x14ac:dyDescent="0.2">
      <c r="A24" s="1">
        <v>41193</v>
      </c>
      <c r="B24" s="13">
        <v>7</v>
      </c>
      <c r="C24" s="13">
        <v>170</v>
      </c>
      <c r="D24" s="13" t="s">
        <v>86</v>
      </c>
      <c r="E24" s="13">
        <v>145</v>
      </c>
      <c r="F24" s="13">
        <v>0</v>
      </c>
      <c r="H24">
        <v>23</v>
      </c>
      <c r="I24">
        <f>COUNTIF(B:B,"=23")</f>
        <v>0</v>
      </c>
      <c r="J24">
        <v>90</v>
      </c>
      <c r="K24" s="12">
        <v>85</v>
      </c>
      <c r="L24" s="8">
        <v>0</v>
      </c>
      <c r="M24" s="6">
        <f t="shared" si="0"/>
        <v>0</v>
      </c>
    </row>
    <row r="25" spans="1:15" x14ac:dyDescent="0.2">
      <c r="A25" s="1">
        <v>41193</v>
      </c>
      <c r="B25" s="13">
        <v>8</v>
      </c>
      <c r="C25" s="13">
        <v>312</v>
      </c>
      <c r="D25" s="13" t="s">
        <v>86</v>
      </c>
      <c r="E25" s="13">
        <v>138</v>
      </c>
      <c r="F25" s="13">
        <v>0</v>
      </c>
      <c r="H25">
        <v>24</v>
      </c>
      <c r="I25">
        <f>COUNTIF(B:B,"=24")</f>
        <v>0</v>
      </c>
      <c r="J25">
        <v>95</v>
      </c>
      <c r="K25" s="12">
        <v>90</v>
      </c>
      <c r="L25" s="8">
        <v>2</v>
      </c>
      <c r="M25" s="6">
        <f t="shared" si="0"/>
        <v>0.49751243781094528</v>
      </c>
    </row>
    <row r="26" spans="1:15" x14ac:dyDescent="0.2">
      <c r="A26" s="1">
        <v>41193</v>
      </c>
      <c r="B26" s="13">
        <v>9</v>
      </c>
      <c r="C26" s="13">
        <v>257</v>
      </c>
      <c r="D26" s="13" t="s">
        <v>86</v>
      </c>
      <c r="E26" s="13">
        <v>126</v>
      </c>
      <c r="F26" s="13">
        <v>0</v>
      </c>
      <c r="H26">
        <v>25</v>
      </c>
      <c r="I26">
        <f>COUNTIF(B:B,"=25")</f>
        <v>3</v>
      </c>
      <c r="J26">
        <v>100</v>
      </c>
      <c r="K26" s="12">
        <v>95</v>
      </c>
      <c r="L26" s="8">
        <v>12</v>
      </c>
      <c r="M26" s="6">
        <f t="shared" si="0"/>
        <v>2.9850746268656714</v>
      </c>
    </row>
    <row r="27" spans="1:15" x14ac:dyDescent="0.2">
      <c r="A27" s="1">
        <v>41193</v>
      </c>
      <c r="B27" s="13">
        <v>10</v>
      </c>
      <c r="C27" s="13">
        <v>264</v>
      </c>
      <c r="D27" s="13" t="s">
        <v>86</v>
      </c>
      <c r="E27" s="13">
        <v>124</v>
      </c>
      <c r="F27" s="13">
        <v>12</v>
      </c>
      <c r="H27">
        <v>26</v>
      </c>
      <c r="I27">
        <f>COUNTIF(B:B,"=26")</f>
        <v>1</v>
      </c>
      <c r="J27">
        <v>105</v>
      </c>
      <c r="K27" s="12">
        <v>100</v>
      </c>
      <c r="L27" s="8">
        <v>45</v>
      </c>
      <c r="M27" s="6">
        <f t="shared" si="0"/>
        <v>11.194029850746269</v>
      </c>
    </row>
    <row r="28" spans="1:15" x14ac:dyDescent="0.2">
      <c r="A28" s="1">
        <v>41193</v>
      </c>
      <c r="B28" s="13">
        <v>10</v>
      </c>
      <c r="C28" s="13">
        <v>264</v>
      </c>
      <c r="D28" s="13" t="s">
        <v>86</v>
      </c>
      <c r="E28" s="13">
        <v>125</v>
      </c>
      <c r="F28" s="13">
        <v>14</v>
      </c>
      <c r="H28">
        <v>27</v>
      </c>
      <c r="I28">
        <f>COUNTIF(B:B,"=27")</f>
        <v>12</v>
      </c>
      <c r="J28">
        <v>110</v>
      </c>
      <c r="K28" s="12">
        <v>105</v>
      </c>
      <c r="L28" s="8">
        <v>68</v>
      </c>
      <c r="M28" s="6">
        <f t="shared" si="0"/>
        <v>16.915422885572141</v>
      </c>
    </row>
    <row r="29" spans="1:15" x14ac:dyDescent="0.2">
      <c r="A29" s="1">
        <v>41193</v>
      </c>
      <c r="B29" s="13">
        <v>12</v>
      </c>
      <c r="C29" s="13">
        <v>192</v>
      </c>
      <c r="D29" s="13" t="s">
        <v>86</v>
      </c>
      <c r="E29" s="13">
        <v>120</v>
      </c>
      <c r="F29" s="13">
        <v>0</v>
      </c>
      <c r="H29">
        <v>28</v>
      </c>
      <c r="I29">
        <f>COUNTIF(B:B,"=28")</f>
        <v>0</v>
      </c>
      <c r="J29">
        <v>115</v>
      </c>
      <c r="K29" s="12">
        <v>110</v>
      </c>
      <c r="L29" s="8">
        <v>46</v>
      </c>
      <c r="M29" s="6">
        <f t="shared" si="0"/>
        <v>11.442786069651742</v>
      </c>
    </row>
    <row r="30" spans="1:15" x14ac:dyDescent="0.2">
      <c r="A30" s="1">
        <v>41193</v>
      </c>
      <c r="B30" s="13">
        <v>12</v>
      </c>
      <c r="C30" s="13">
        <v>192</v>
      </c>
      <c r="D30" s="13" t="s">
        <v>86</v>
      </c>
      <c r="E30" s="13">
        <v>129</v>
      </c>
      <c r="F30" s="13">
        <v>0</v>
      </c>
      <c r="H30">
        <v>29</v>
      </c>
      <c r="I30">
        <f>COUNTIF(B:B,"=29")</f>
        <v>2</v>
      </c>
      <c r="J30">
        <v>120</v>
      </c>
      <c r="K30" s="12">
        <v>115</v>
      </c>
      <c r="L30" s="8">
        <v>21</v>
      </c>
      <c r="M30" s="6">
        <f t="shared" si="0"/>
        <v>5.2238805970149249</v>
      </c>
    </row>
    <row r="31" spans="1:15" x14ac:dyDescent="0.2">
      <c r="A31" s="1">
        <v>41228</v>
      </c>
      <c r="B31" s="13">
        <v>25</v>
      </c>
      <c r="C31" s="13">
        <v>265</v>
      </c>
      <c r="D31" s="13" t="s">
        <v>86</v>
      </c>
      <c r="E31" s="13">
        <v>130</v>
      </c>
      <c r="F31" s="13">
        <v>18</v>
      </c>
      <c r="H31">
        <v>30</v>
      </c>
      <c r="I31">
        <f>COUNTIF(B:B,"=30")</f>
        <v>2</v>
      </c>
      <c r="J31">
        <v>125</v>
      </c>
      <c r="K31" s="12">
        <v>120</v>
      </c>
      <c r="L31" s="8">
        <v>31</v>
      </c>
      <c r="M31" s="6">
        <f t="shared" si="0"/>
        <v>7.7114427860696511</v>
      </c>
    </row>
    <row r="32" spans="1:15" x14ac:dyDescent="0.2">
      <c r="A32" s="1">
        <v>41228</v>
      </c>
      <c r="B32" s="13">
        <v>25</v>
      </c>
      <c r="C32" s="13">
        <v>265</v>
      </c>
      <c r="D32" s="13" t="s">
        <v>86</v>
      </c>
      <c r="E32" s="13">
        <v>125</v>
      </c>
      <c r="F32" s="13">
        <v>14</v>
      </c>
      <c r="H32">
        <v>31</v>
      </c>
      <c r="I32">
        <f>COUNTIF(B:B,"=31")</f>
        <v>2</v>
      </c>
      <c r="J32">
        <v>130</v>
      </c>
      <c r="K32" s="12">
        <v>125</v>
      </c>
      <c r="L32" s="8">
        <v>27</v>
      </c>
      <c r="M32" s="6">
        <f t="shared" si="0"/>
        <v>6.7164179104477615</v>
      </c>
    </row>
    <row r="33" spans="1:13" x14ac:dyDescent="0.2">
      <c r="A33" s="1">
        <v>41228</v>
      </c>
      <c r="B33" s="13">
        <v>25</v>
      </c>
      <c r="C33" s="13">
        <v>265</v>
      </c>
      <c r="D33" s="13" t="s">
        <v>86</v>
      </c>
      <c r="E33" s="13">
        <v>130</v>
      </c>
      <c r="F33" s="13">
        <v>16</v>
      </c>
      <c r="H33">
        <v>32</v>
      </c>
      <c r="I33">
        <f>COUNTIF(B:B,"=32")</f>
        <v>24</v>
      </c>
      <c r="J33">
        <v>135</v>
      </c>
      <c r="K33" s="12">
        <v>130</v>
      </c>
      <c r="L33" s="8">
        <v>57</v>
      </c>
      <c r="M33" s="6">
        <f t="shared" si="0"/>
        <v>14.17910447761194</v>
      </c>
    </row>
    <row r="34" spans="1:13" x14ac:dyDescent="0.2">
      <c r="A34" s="1">
        <v>41228</v>
      </c>
      <c r="B34" s="13">
        <v>26</v>
      </c>
      <c r="C34" s="13">
        <v>280</v>
      </c>
      <c r="D34" s="13" t="s">
        <v>86</v>
      </c>
      <c r="E34" s="13">
        <v>100</v>
      </c>
      <c r="F34" s="13">
        <v>0</v>
      </c>
      <c r="H34">
        <v>33</v>
      </c>
      <c r="I34">
        <f>COUNTIF(B:B,"=33")</f>
        <v>31</v>
      </c>
      <c r="J34">
        <v>140</v>
      </c>
      <c r="K34" s="12">
        <v>135</v>
      </c>
      <c r="L34" s="8">
        <v>39</v>
      </c>
      <c r="M34" s="6">
        <f t="shared" si="0"/>
        <v>9.7014925373134329</v>
      </c>
    </row>
    <row r="35" spans="1:13" x14ac:dyDescent="0.2">
      <c r="A35" s="1">
        <v>41228</v>
      </c>
      <c r="B35" s="13">
        <v>27</v>
      </c>
      <c r="C35" s="13">
        <v>242</v>
      </c>
      <c r="D35" s="13" t="s">
        <v>86</v>
      </c>
      <c r="E35" s="13">
        <v>94</v>
      </c>
      <c r="F35" s="13">
        <v>0</v>
      </c>
      <c r="H35">
        <v>34</v>
      </c>
      <c r="I35">
        <f>COUNTIF(B:B,"=34")</f>
        <v>2</v>
      </c>
      <c r="J35">
        <v>145</v>
      </c>
      <c r="K35" s="12">
        <v>140</v>
      </c>
      <c r="L35" s="8">
        <v>30</v>
      </c>
      <c r="M35" s="6">
        <f t="shared" si="0"/>
        <v>7.4626865671641784</v>
      </c>
    </row>
    <row r="36" spans="1:13" x14ac:dyDescent="0.2">
      <c r="A36" s="1">
        <v>41228</v>
      </c>
      <c r="B36" s="13">
        <v>27</v>
      </c>
      <c r="C36" s="13">
        <v>242</v>
      </c>
      <c r="D36" s="13" t="s">
        <v>86</v>
      </c>
      <c r="E36" s="13">
        <v>106</v>
      </c>
      <c r="F36" s="13">
        <v>0</v>
      </c>
      <c r="H36">
        <v>35</v>
      </c>
      <c r="I36">
        <f>COUNTIF(B:B,"=35")</f>
        <v>3</v>
      </c>
      <c r="J36">
        <v>150</v>
      </c>
      <c r="K36" s="12">
        <v>145</v>
      </c>
      <c r="L36" s="8">
        <v>20</v>
      </c>
      <c r="M36" s="6">
        <f t="shared" si="0"/>
        <v>4.9751243781094532</v>
      </c>
    </row>
    <row r="37" spans="1:13" x14ac:dyDescent="0.2">
      <c r="A37" s="1">
        <v>41228</v>
      </c>
      <c r="B37" s="13">
        <v>27</v>
      </c>
      <c r="C37" s="13">
        <v>242</v>
      </c>
      <c r="D37" s="13" t="s">
        <v>86</v>
      </c>
      <c r="E37" s="13">
        <v>105</v>
      </c>
      <c r="F37" s="13">
        <v>0</v>
      </c>
      <c r="H37">
        <v>36</v>
      </c>
      <c r="I37">
        <f>COUNTIF(B:B,"=36")</f>
        <v>2</v>
      </c>
      <c r="J37">
        <v>155</v>
      </c>
      <c r="K37" s="12">
        <v>150</v>
      </c>
      <c r="L37" s="8">
        <v>3</v>
      </c>
      <c r="M37" s="6">
        <f t="shared" si="0"/>
        <v>0.74626865671641784</v>
      </c>
    </row>
    <row r="38" spans="1:13" x14ac:dyDescent="0.2">
      <c r="A38" s="1">
        <v>41228</v>
      </c>
      <c r="B38" s="13">
        <v>27</v>
      </c>
      <c r="C38" s="13">
        <v>242</v>
      </c>
      <c r="D38" s="13" t="s">
        <v>86</v>
      </c>
      <c r="E38" s="13">
        <v>102</v>
      </c>
      <c r="F38" s="13">
        <v>0</v>
      </c>
      <c r="H38">
        <v>37</v>
      </c>
      <c r="I38">
        <f>COUNTIF(B:B,"=37")</f>
        <v>10</v>
      </c>
      <c r="J38">
        <v>160</v>
      </c>
      <c r="K38" s="12">
        <v>155</v>
      </c>
      <c r="L38" s="8">
        <v>1</v>
      </c>
      <c r="M38" s="6">
        <f t="shared" si="0"/>
        <v>0.24875621890547264</v>
      </c>
    </row>
    <row r="39" spans="1:13" x14ac:dyDescent="0.2">
      <c r="A39" s="1">
        <v>41228</v>
      </c>
      <c r="B39" s="13">
        <v>27</v>
      </c>
      <c r="C39" s="13">
        <v>242</v>
      </c>
      <c r="D39" s="13" t="s">
        <v>86</v>
      </c>
      <c r="E39" s="13">
        <v>122</v>
      </c>
      <c r="F39" s="13">
        <v>0</v>
      </c>
      <c r="H39">
        <v>38</v>
      </c>
      <c r="I39">
        <f>COUNTIF(B:B,"=38")</f>
        <v>6</v>
      </c>
      <c r="J39">
        <v>165</v>
      </c>
      <c r="K39" s="12">
        <v>160</v>
      </c>
      <c r="L39" s="8">
        <v>0</v>
      </c>
      <c r="M39" s="6">
        <f t="shared" si="0"/>
        <v>0</v>
      </c>
    </row>
    <row r="40" spans="1:13" x14ac:dyDescent="0.2">
      <c r="A40" s="1">
        <v>41228</v>
      </c>
      <c r="B40" s="13">
        <v>27</v>
      </c>
      <c r="C40" s="13">
        <v>242</v>
      </c>
      <c r="D40" s="13" t="s">
        <v>86</v>
      </c>
      <c r="E40" s="13">
        <v>135</v>
      </c>
      <c r="F40" s="13">
        <v>0</v>
      </c>
      <c r="H40">
        <v>39</v>
      </c>
      <c r="I40">
        <f>COUNTIF(B:B,"=39")</f>
        <v>10</v>
      </c>
      <c r="J40">
        <v>170</v>
      </c>
      <c r="K40" s="12">
        <v>165</v>
      </c>
      <c r="L40" s="8">
        <v>0</v>
      </c>
      <c r="M40" s="6">
        <f t="shared" si="0"/>
        <v>0</v>
      </c>
    </row>
    <row r="41" spans="1:13" x14ac:dyDescent="0.2">
      <c r="A41" s="1">
        <v>41228</v>
      </c>
      <c r="B41" s="13">
        <v>27</v>
      </c>
      <c r="C41" s="13">
        <v>242</v>
      </c>
      <c r="D41" s="13" t="s">
        <v>86</v>
      </c>
      <c r="E41" s="13">
        <v>126</v>
      </c>
      <c r="F41" s="13">
        <v>0</v>
      </c>
      <c r="H41">
        <v>40</v>
      </c>
      <c r="I41">
        <f>COUNTIF(B:B,"=40")</f>
        <v>9</v>
      </c>
      <c r="J41">
        <v>175</v>
      </c>
      <c r="K41" s="12">
        <v>170</v>
      </c>
      <c r="L41" s="8">
        <v>0</v>
      </c>
      <c r="M41" s="6">
        <f t="shared" si="0"/>
        <v>0</v>
      </c>
    </row>
    <row r="42" spans="1:13" x14ac:dyDescent="0.2">
      <c r="A42" s="1">
        <v>41228</v>
      </c>
      <c r="B42" s="13">
        <v>27</v>
      </c>
      <c r="C42" s="13">
        <v>242</v>
      </c>
      <c r="D42" s="13" t="s">
        <v>86</v>
      </c>
      <c r="E42" s="13">
        <v>131</v>
      </c>
      <c r="F42" s="13">
        <v>0</v>
      </c>
      <c r="H42">
        <v>41</v>
      </c>
      <c r="I42">
        <f>COUNTIF(B:B,"=41")</f>
        <v>2</v>
      </c>
      <c r="J42">
        <v>180</v>
      </c>
      <c r="K42" s="12">
        <v>175</v>
      </c>
      <c r="L42" s="8">
        <v>0</v>
      </c>
      <c r="M42" s="6">
        <f t="shared" si="0"/>
        <v>0</v>
      </c>
    </row>
    <row r="43" spans="1:13" x14ac:dyDescent="0.2">
      <c r="A43" s="1">
        <v>41228</v>
      </c>
      <c r="B43" s="13">
        <v>27</v>
      </c>
      <c r="C43" s="13">
        <v>242</v>
      </c>
      <c r="D43" s="13" t="s">
        <v>86</v>
      </c>
      <c r="E43" s="13">
        <v>128</v>
      </c>
      <c r="F43" s="13">
        <v>0</v>
      </c>
      <c r="H43">
        <v>42</v>
      </c>
      <c r="I43">
        <f>COUNTIF(B:B,"=42")</f>
        <v>1</v>
      </c>
      <c r="J43">
        <v>185</v>
      </c>
      <c r="K43" s="12">
        <v>180</v>
      </c>
      <c r="L43" s="8">
        <v>0</v>
      </c>
      <c r="M43" s="6">
        <f t="shared" si="0"/>
        <v>0</v>
      </c>
    </row>
    <row r="44" spans="1:13" x14ac:dyDescent="0.2">
      <c r="A44" s="1">
        <v>41228</v>
      </c>
      <c r="B44" s="13">
        <v>27</v>
      </c>
      <c r="C44" s="13">
        <v>242</v>
      </c>
      <c r="D44" s="13" t="s">
        <v>86</v>
      </c>
      <c r="E44" s="13">
        <v>129</v>
      </c>
      <c r="F44" s="13">
        <v>0</v>
      </c>
      <c r="H44">
        <v>43</v>
      </c>
      <c r="I44">
        <f>COUNTIF(B:B,"=43")</f>
        <v>10</v>
      </c>
      <c r="J44">
        <v>190</v>
      </c>
      <c r="K44" s="12">
        <v>185</v>
      </c>
      <c r="L44" s="8">
        <v>0</v>
      </c>
      <c r="M44" s="6">
        <f t="shared" si="0"/>
        <v>0</v>
      </c>
    </row>
    <row r="45" spans="1:13" x14ac:dyDescent="0.2">
      <c r="A45" s="1">
        <v>41228</v>
      </c>
      <c r="B45" s="13">
        <v>27</v>
      </c>
      <c r="C45" s="13">
        <v>242</v>
      </c>
      <c r="D45" s="13" t="s">
        <v>86</v>
      </c>
      <c r="E45" s="13">
        <v>136</v>
      </c>
      <c r="F45" s="13">
        <v>0</v>
      </c>
      <c r="H45">
        <v>44</v>
      </c>
      <c r="I45">
        <f>COUNTIF(B:B,"=44")</f>
        <v>7</v>
      </c>
      <c r="J45">
        <v>195</v>
      </c>
      <c r="K45" s="12">
        <v>190</v>
      </c>
      <c r="L45" s="8">
        <v>0</v>
      </c>
      <c r="M45" s="6">
        <f t="shared" si="0"/>
        <v>0</v>
      </c>
    </row>
    <row r="46" spans="1:13" x14ac:dyDescent="0.2">
      <c r="A46" s="1">
        <v>41228</v>
      </c>
      <c r="B46" s="13">
        <v>27</v>
      </c>
      <c r="C46" s="13">
        <v>242</v>
      </c>
      <c r="D46" s="13" t="s">
        <v>86</v>
      </c>
      <c r="E46" s="13">
        <v>128</v>
      </c>
      <c r="F46" s="13">
        <v>0</v>
      </c>
      <c r="H46">
        <v>45</v>
      </c>
      <c r="I46">
        <f>COUNTIF(B:B,"=45")</f>
        <v>1</v>
      </c>
      <c r="J46">
        <v>200</v>
      </c>
      <c r="K46" s="12">
        <v>195</v>
      </c>
      <c r="L46" s="8">
        <v>0</v>
      </c>
      <c r="M46" s="6">
        <f t="shared" si="0"/>
        <v>0</v>
      </c>
    </row>
    <row r="47" spans="1:13" x14ac:dyDescent="0.2">
      <c r="A47" s="1">
        <v>41229</v>
      </c>
      <c r="B47" s="13">
        <v>29</v>
      </c>
      <c r="C47" s="13">
        <v>274</v>
      </c>
      <c r="D47" s="13" t="s">
        <v>86</v>
      </c>
      <c r="E47" s="13">
        <v>140</v>
      </c>
      <c r="F47" s="13">
        <v>14</v>
      </c>
      <c r="H47">
        <v>46</v>
      </c>
      <c r="I47">
        <f>COUNTIF(B:B,"=46")</f>
        <v>6</v>
      </c>
      <c r="K47" s="12">
        <v>200</v>
      </c>
      <c r="L47" s="8">
        <v>0</v>
      </c>
      <c r="M47" s="6">
        <f t="shared" si="0"/>
        <v>0</v>
      </c>
    </row>
    <row r="48" spans="1:13" ht="13.5" thickBot="1" x14ac:dyDescent="0.25">
      <c r="A48" s="1">
        <v>41229</v>
      </c>
      <c r="B48" s="13">
        <v>29</v>
      </c>
      <c r="C48" s="13">
        <v>274</v>
      </c>
      <c r="D48" s="13" t="s">
        <v>86</v>
      </c>
      <c r="E48" s="13">
        <v>145</v>
      </c>
      <c r="F48" s="13">
        <v>16</v>
      </c>
      <c r="H48">
        <v>47</v>
      </c>
      <c r="I48">
        <f>COUNTIF(B:B,"=47")</f>
        <v>28</v>
      </c>
      <c r="K48" s="9" t="s">
        <v>51</v>
      </c>
      <c r="L48" s="9">
        <v>0</v>
      </c>
      <c r="M48" s="6"/>
    </row>
    <row r="49" spans="1:13" x14ac:dyDescent="0.2">
      <c r="A49" s="1">
        <v>41229</v>
      </c>
      <c r="B49" s="13">
        <v>30</v>
      </c>
      <c r="C49" s="13">
        <v>264</v>
      </c>
      <c r="D49" s="13" t="s">
        <v>86</v>
      </c>
      <c r="E49" s="13">
        <v>142</v>
      </c>
      <c r="F49" s="13">
        <v>22</v>
      </c>
      <c r="H49">
        <v>48</v>
      </c>
      <c r="I49">
        <f>COUNTIF(B:B,"=48")</f>
        <v>5</v>
      </c>
      <c r="L49">
        <f>SUM(L22:L48)</f>
        <v>402</v>
      </c>
      <c r="M49" s="6">
        <f>SUM(M22:M48)</f>
        <v>100.00000000000001</v>
      </c>
    </row>
    <row r="50" spans="1:13" x14ac:dyDescent="0.2">
      <c r="A50" s="1">
        <v>41229</v>
      </c>
      <c r="B50" s="13">
        <v>30</v>
      </c>
      <c r="C50" s="13">
        <v>264</v>
      </c>
      <c r="D50" s="13" t="s">
        <v>86</v>
      </c>
      <c r="E50" s="13">
        <v>142</v>
      </c>
      <c r="F50" s="13">
        <v>22</v>
      </c>
      <c r="H50">
        <v>49</v>
      </c>
      <c r="I50">
        <f>COUNTIF(B:B,"=49")</f>
        <v>5</v>
      </c>
    </row>
    <row r="51" spans="1:13" x14ac:dyDescent="0.2">
      <c r="A51" s="1">
        <v>41241</v>
      </c>
      <c r="B51" s="13">
        <v>31</v>
      </c>
      <c r="C51" s="13">
        <v>45</v>
      </c>
      <c r="D51" s="13" t="s">
        <v>86</v>
      </c>
      <c r="E51" s="13">
        <v>120</v>
      </c>
      <c r="F51" s="13">
        <v>10</v>
      </c>
      <c r="H51">
        <v>50</v>
      </c>
      <c r="I51">
        <f>COUNTIF(B:B,"=50")</f>
        <v>5</v>
      </c>
    </row>
    <row r="52" spans="1:13" x14ac:dyDescent="0.2">
      <c r="A52" s="1">
        <v>41241</v>
      </c>
      <c r="B52" s="13">
        <v>31</v>
      </c>
      <c r="C52" s="13">
        <v>45</v>
      </c>
      <c r="D52" s="13" t="s">
        <v>86</v>
      </c>
      <c r="E52" s="13">
        <v>142</v>
      </c>
      <c r="F52" s="13">
        <v>18</v>
      </c>
      <c r="H52">
        <v>51</v>
      </c>
      <c r="I52">
        <f>COUNTIF(B:B,"=51")</f>
        <v>21</v>
      </c>
    </row>
    <row r="53" spans="1:13" x14ac:dyDescent="0.2">
      <c r="A53" s="1">
        <v>41241</v>
      </c>
      <c r="B53" s="13">
        <v>32</v>
      </c>
      <c r="C53" s="13">
        <v>122</v>
      </c>
      <c r="D53" s="13" t="s">
        <v>86</v>
      </c>
      <c r="E53" s="13">
        <v>110</v>
      </c>
      <c r="F53" s="13">
        <v>8</v>
      </c>
      <c r="H53">
        <v>52</v>
      </c>
      <c r="I53">
        <f>COUNTIF(B:B,"=52")</f>
        <v>5</v>
      </c>
    </row>
    <row r="54" spans="1:13" x14ac:dyDescent="0.2">
      <c r="A54" s="1">
        <v>41241</v>
      </c>
      <c r="B54" s="13">
        <v>32</v>
      </c>
      <c r="C54" s="13">
        <v>122</v>
      </c>
      <c r="D54" s="13" t="s">
        <v>86</v>
      </c>
      <c r="E54" s="13">
        <v>105</v>
      </c>
      <c r="F54" s="13">
        <v>6</v>
      </c>
      <c r="H54">
        <v>53</v>
      </c>
      <c r="I54">
        <f>COUNTIF(B:B,"=53")</f>
        <v>4</v>
      </c>
    </row>
    <row r="55" spans="1:13" x14ac:dyDescent="0.2">
      <c r="A55" s="1">
        <v>41241</v>
      </c>
      <c r="B55" s="13">
        <v>32</v>
      </c>
      <c r="C55" s="13">
        <v>122</v>
      </c>
      <c r="D55" s="13" t="s">
        <v>86</v>
      </c>
      <c r="E55" s="13">
        <v>118</v>
      </c>
      <c r="F55" s="13">
        <v>10</v>
      </c>
      <c r="H55">
        <v>54</v>
      </c>
      <c r="I55">
        <f>COUNTIF(B:B,"=54")</f>
        <v>23</v>
      </c>
    </row>
    <row r="56" spans="1:13" x14ac:dyDescent="0.2">
      <c r="A56" s="1">
        <v>41241</v>
      </c>
      <c r="B56" s="13">
        <v>32</v>
      </c>
      <c r="C56" s="13">
        <v>122</v>
      </c>
      <c r="D56" s="13" t="s">
        <v>86</v>
      </c>
      <c r="E56" s="13">
        <v>119</v>
      </c>
      <c r="F56" s="13">
        <v>10</v>
      </c>
      <c r="H56">
        <v>55</v>
      </c>
      <c r="I56">
        <f>COUNTIF(B:B,"=55")</f>
        <v>13</v>
      </c>
    </row>
    <row r="57" spans="1:13" x14ac:dyDescent="0.2">
      <c r="A57" s="1">
        <v>41241</v>
      </c>
      <c r="B57" s="13">
        <v>32</v>
      </c>
      <c r="C57" s="13">
        <v>122</v>
      </c>
      <c r="D57" s="13" t="s">
        <v>86</v>
      </c>
      <c r="E57" s="13">
        <v>114</v>
      </c>
      <c r="F57" s="13">
        <v>8</v>
      </c>
      <c r="H57">
        <v>56</v>
      </c>
      <c r="I57">
        <f>COUNTIF(B:B,"=56")</f>
        <v>7</v>
      </c>
    </row>
    <row r="58" spans="1:13" x14ac:dyDescent="0.2">
      <c r="A58" s="1">
        <v>41241</v>
      </c>
      <c r="B58" s="13">
        <v>32</v>
      </c>
      <c r="C58" s="13">
        <v>122</v>
      </c>
      <c r="D58" s="13" t="s">
        <v>86</v>
      </c>
      <c r="E58" s="13">
        <v>118</v>
      </c>
      <c r="F58" s="13">
        <v>10</v>
      </c>
      <c r="H58">
        <v>57</v>
      </c>
      <c r="I58">
        <f>COUNTIF(B:B,"=57")</f>
        <v>11</v>
      </c>
    </row>
    <row r="59" spans="1:13" x14ac:dyDescent="0.2">
      <c r="A59" s="1">
        <v>41241</v>
      </c>
      <c r="B59" s="13">
        <v>32</v>
      </c>
      <c r="C59" s="13">
        <v>122</v>
      </c>
      <c r="D59" s="13" t="s">
        <v>86</v>
      </c>
      <c r="E59" s="13">
        <v>121</v>
      </c>
      <c r="F59" s="13">
        <v>10</v>
      </c>
      <c r="H59">
        <v>58</v>
      </c>
      <c r="I59">
        <f>COUNTIF(B:B,"=58")</f>
        <v>13</v>
      </c>
    </row>
    <row r="60" spans="1:13" x14ac:dyDescent="0.2">
      <c r="A60" s="1">
        <v>41241</v>
      </c>
      <c r="B60" s="13">
        <v>32</v>
      </c>
      <c r="C60" s="13">
        <v>122</v>
      </c>
      <c r="D60" s="13" t="s">
        <v>86</v>
      </c>
      <c r="E60" s="13">
        <v>107</v>
      </c>
      <c r="F60" s="13">
        <v>6</v>
      </c>
      <c r="H60">
        <v>59</v>
      </c>
      <c r="I60">
        <f>COUNTIF(B:B,"=59")</f>
        <v>4</v>
      </c>
    </row>
    <row r="61" spans="1:13" x14ac:dyDescent="0.2">
      <c r="A61" s="1">
        <v>41241</v>
      </c>
      <c r="B61" s="13">
        <v>32</v>
      </c>
      <c r="C61" s="13">
        <v>122</v>
      </c>
      <c r="D61" s="13" t="s">
        <v>86</v>
      </c>
      <c r="E61" s="13">
        <v>113</v>
      </c>
      <c r="F61" s="13">
        <v>8</v>
      </c>
      <c r="H61">
        <v>60</v>
      </c>
      <c r="I61">
        <f>COUNTIF(B:B,"=60")</f>
        <v>3</v>
      </c>
    </row>
    <row r="62" spans="1:13" x14ac:dyDescent="0.2">
      <c r="A62" s="1">
        <v>41241</v>
      </c>
      <c r="B62" s="13">
        <v>32</v>
      </c>
      <c r="C62" s="13">
        <v>122</v>
      </c>
      <c r="D62" s="13" t="s">
        <v>86</v>
      </c>
      <c r="E62" s="13">
        <v>116</v>
      </c>
      <c r="F62" s="13">
        <v>10</v>
      </c>
      <c r="H62">
        <v>61</v>
      </c>
      <c r="I62">
        <f>COUNTIF(B:B,"=61")</f>
        <v>1</v>
      </c>
    </row>
    <row r="63" spans="1:13" x14ac:dyDescent="0.2">
      <c r="A63" s="1">
        <v>41241</v>
      </c>
      <c r="B63" s="13">
        <v>32</v>
      </c>
      <c r="C63" s="13">
        <v>122</v>
      </c>
      <c r="D63" s="13" t="s">
        <v>86</v>
      </c>
      <c r="E63" s="13">
        <v>110</v>
      </c>
      <c r="F63" s="13">
        <v>8</v>
      </c>
      <c r="H63">
        <v>62</v>
      </c>
      <c r="I63">
        <f>COUNTIF(B:B,"=62")</f>
        <v>2</v>
      </c>
    </row>
    <row r="64" spans="1:13" x14ac:dyDescent="0.2">
      <c r="A64" s="1">
        <v>41241</v>
      </c>
      <c r="B64" s="13">
        <v>32</v>
      </c>
      <c r="C64" s="13">
        <v>122</v>
      </c>
      <c r="D64" s="13" t="s">
        <v>86</v>
      </c>
      <c r="E64" s="13">
        <v>108</v>
      </c>
      <c r="F64" s="13">
        <v>8</v>
      </c>
      <c r="H64">
        <v>63</v>
      </c>
      <c r="I64">
        <f>COUNTIF(B:B,"=63")</f>
        <v>7</v>
      </c>
    </row>
    <row r="65" spans="1:9" x14ac:dyDescent="0.2">
      <c r="A65" s="1">
        <v>41241</v>
      </c>
      <c r="B65" s="13">
        <v>32</v>
      </c>
      <c r="C65" s="13">
        <v>122</v>
      </c>
      <c r="D65" s="13" t="s">
        <v>86</v>
      </c>
      <c r="E65" s="13">
        <v>108</v>
      </c>
      <c r="F65" s="13">
        <v>8</v>
      </c>
      <c r="H65">
        <v>64</v>
      </c>
      <c r="I65">
        <f>COUNTIF(B:B,"=64")</f>
        <v>5</v>
      </c>
    </row>
    <row r="66" spans="1:9" x14ac:dyDescent="0.2">
      <c r="A66" s="1">
        <v>41241</v>
      </c>
      <c r="B66" s="13">
        <v>32</v>
      </c>
      <c r="C66" s="13">
        <v>122</v>
      </c>
      <c r="D66" s="13" t="s">
        <v>86</v>
      </c>
      <c r="E66" s="13">
        <v>110</v>
      </c>
      <c r="F66" s="13">
        <v>6</v>
      </c>
      <c r="H66">
        <v>65</v>
      </c>
      <c r="I66">
        <f>COUNTIF(B:B,"=65")</f>
        <v>5</v>
      </c>
    </row>
    <row r="67" spans="1:9" x14ac:dyDescent="0.2">
      <c r="A67" s="1">
        <v>41241</v>
      </c>
      <c r="B67" s="13">
        <v>32</v>
      </c>
      <c r="C67" s="13">
        <v>122</v>
      </c>
      <c r="D67" s="13" t="s">
        <v>86</v>
      </c>
      <c r="E67" s="13">
        <v>107</v>
      </c>
      <c r="F67" s="13">
        <v>6</v>
      </c>
      <c r="H67">
        <v>66</v>
      </c>
      <c r="I67">
        <f>COUNTIF(B:B,"=66")</f>
        <v>7</v>
      </c>
    </row>
    <row r="68" spans="1:9" x14ac:dyDescent="0.2">
      <c r="A68" s="1">
        <v>41241</v>
      </c>
      <c r="B68" s="13">
        <v>32</v>
      </c>
      <c r="C68" s="13">
        <v>122</v>
      </c>
      <c r="D68" s="13" t="s">
        <v>86</v>
      </c>
      <c r="E68" s="13">
        <v>106</v>
      </c>
      <c r="F68" s="13">
        <v>6</v>
      </c>
      <c r="H68">
        <v>67</v>
      </c>
      <c r="I68">
        <f>COUNTIF(B:B,"=67")</f>
        <v>9</v>
      </c>
    </row>
    <row r="69" spans="1:9" x14ac:dyDescent="0.2">
      <c r="A69" s="1">
        <v>41241</v>
      </c>
      <c r="B69" s="13">
        <v>32</v>
      </c>
      <c r="C69" s="13">
        <v>122</v>
      </c>
      <c r="D69" s="13" t="s">
        <v>86</v>
      </c>
      <c r="E69" s="13">
        <v>105</v>
      </c>
      <c r="F69" s="13">
        <v>6</v>
      </c>
      <c r="H69">
        <v>68</v>
      </c>
      <c r="I69">
        <f>COUNTIF(B:B,"=68")</f>
        <v>6</v>
      </c>
    </row>
    <row r="70" spans="1:9" x14ac:dyDescent="0.2">
      <c r="A70" s="1">
        <v>41241</v>
      </c>
      <c r="B70" s="13">
        <v>32</v>
      </c>
      <c r="C70" s="13">
        <v>122</v>
      </c>
      <c r="D70" s="13" t="s">
        <v>86</v>
      </c>
      <c r="E70" s="13">
        <v>131</v>
      </c>
      <c r="F70" s="13">
        <v>14</v>
      </c>
      <c r="H70">
        <v>69</v>
      </c>
      <c r="I70">
        <f>COUNTIF(B:B,"=69")</f>
        <v>16</v>
      </c>
    </row>
    <row r="71" spans="1:9" x14ac:dyDescent="0.2">
      <c r="A71" s="1">
        <v>41241</v>
      </c>
      <c r="B71" s="13">
        <v>32</v>
      </c>
      <c r="C71" s="13">
        <v>122</v>
      </c>
      <c r="D71" s="13" t="s">
        <v>86</v>
      </c>
      <c r="E71" s="13">
        <v>128</v>
      </c>
      <c r="F71" s="13">
        <v>14</v>
      </c>
      <c r="H71">
        <v>70</v>
      </c>
      <c r="I71">
        <f>COUNTIF(B:B,"=70")</f>
        <v>15</v>
      </c>
    </row>
    <row r="72" spans="1:9" x14ac:dyDescent="0.2">
      <c r="A72" s="1">
        <v>41241</v>
      </c>
      <c r="B72" s="13">
        <v>32</v>
      </c>
      <c r="C72" s="13">
        <v>122</v>
      </c>
      <c r="D72" s="13" t="s">
        <v>86</v>
      </c>
      <c r="E72" s="13">
        <v>130</v>
      </c>
      <c r="F72" s="13">
        <v>14</v>
      </c>
      <c r="H72">
        <v>71</v>
      </c>
      <c r="I72">
        <f>COUNTIF(B:B,"=71")</f>
        <v>5</v>
      </c>
    </row>
    <row r="73" spans="1:9" x14ac:dyDescent="0.2">
      <c r="A73" s="1">
        <v>41241</v>
      </c>
      <c r="B73" s="13">
        <v>32</v>
      </c>
      <c r="C73" s="13">
        <v>122</v>
      </c>
      <c r="D73" s="13" t="s">
        <v>86</v>
      </c>
      <c r="E73" s="13">
        <v>140</v>
      </c>
      <c r="F73" s="13">
        <v>18</v>
      </c>
      <c r="H73">
        <v>72</v>
      </c>
      <c r="I73">
        <f>COUNTIF(B:B,"=72")</f>
        <v>2</v>
      </c>
    </row>
    <row r="74" spans="1:9" x14ac:dyDescent="0.2">
      <c r="A74" s="1">
        <v>41241</v>
      </c>
      <c r="B74" s="13">
        <v>32</v>
      </c>
      <c r="C74" s="13">
        <v>122</v>
      </c>
      <c r="D74" s="13" t="s">
        <v>86</v>
      </c>
      <c r="E74" s="13">
        <v>128</v>
      </c>
      <c r="F74" s="13">
        <v>14</v>
      </c>
      <c r="H74">
        <v>73</v>
      </c>
      <c r="I74">
        <f>COUNTIF(B:B,"=73")</f>
        <v>0</v>
      </c>
    </row>
    <row r="75" spans="1:9" x14ac:dyDescent="0.2">
      <c r="A75" s="1">
        <v>41241</v>
      </c>
      <c r="B75" s="13">
        <v>32</v>
      </c>
      <c r="C75" s="13">
        <v>122</v>
      </c>
      <c r="D75" s="13" t="s">
        <v>86</v>
      </c>
      <c r="E75" s="13">
        <v>128</v>
      </c>
      <c r="F75" s="13">
        <v>14</v>
      </c>
      <c r="H75">
        <v>74</v>
      </c>
      <c r="I75">
        <f>COUNTIF(B:B,"=74")</f>
        <v>0</v>
      </c>
    </row>
    <row r="76" spans="1:9" x14ac:dyDescent="0.2">
      <c r="A76" s="1">
        <v>41241</v>
      </c>
      <c r="B76" s="13">
        <v>32</v>
      </c>
      <c r="C76" s="13">
        <v>122</v>
      </c>
      <c r="D76" s="13" t="s">
        <v>86</v>
      </c>
      <c r="E76" s="13">
        <v>137</v>
      </c>
      <c r="F76" s="13">
        <v>14</v>
      </c>
      <c r="H76">
        <v>75</v>
      </c>
      <c r="I76">
        <f>COUNTIF(B:B,"=75")</f>
        <v>0</v>
      </c>
    </row>
    <row r="77" spans="1:9" x14ac:dyDescent="0.2">
      <c r="A77" s="1">
        <v>41241</v>
      </c>
      <c r="B77" s="13">
        <v>33</v>
      </c>
      <c r="C77" s="13">
        <v>210</v>
      </c>
      <c r="D77" s="13" t="s">
        <v>86</v>
      </c>
      <c r="E77" s="13">
        <v>152</v>
      </c>
      <c r="F77" s="13">
        <v>20</v>
      </c>
      <c r="H77">
        <v>76</v>
      </c>
      <c r="I77">
        <f>COUNTIF(B:B,"=76")</f>
        <v>0</v>
      </c>
    </row>
    <row r="78" spans="1:9" x14ac:dyDescent="0.2">
      <c r="A78" s="1">
        <v>41241</v>
      </c>
      <c r="B78" s="13">
        <v>33</v>
      </c>
      <c r="C78" s="13">
        <v>210</v>
      </c>
      <c r="D78" s="13" t="s">
        <v>86</v>
      </c>
      <c r="E78" s="13">
        <v>135</v>
      </c>
      <c r="F78" s="13">
        <v>16</v>
      </c>
      <c r="H78">
        <v>77</v>
      </c>
      <c r="I78">
        <f>COUNTIF(B:B,"=77")</f>
        <v>0</v>
      </c>
    </row>
    <row r="79" spans="1:9" x14ac:dyDescent="0.2">
      <c r="A79" s="1">
        <v>41241</v>
      </c>
      <c r="B79" s="13">
        <v>33</v>
      </c>
      <c r="C79" s="13">
        <v>210</v>
      </c>
      <c r="D79" s="13" t="s">
        <v>86</v>
      </c>
      <c r="E79" s="13">
        <v>130</v>
      </c>
      <c r="F79" s="13">
        <v>14</v>
      </c>
      <c r="H79">
        <v>78</v>
      </c>
      <c r="I79">
        <f>COUNTIF(B:B,"=78")</f>
        <v>0</v>
      </c>
    </row>
    <row r="80" spans="1:9" x14ac:dyDescent="0.2">
      <c r="A80" s="1">
        <v>41241</v>
      </c>
      <c r="B80" s="13">
        <v>33</v>
      </c>
      <c r="C80" s="13">
        <v>210</v>
      </c>
      <c r="D80" s="13" t="s">
        <v>86</v>
      </c>
      <c r="E80" s="13">
        <v>129</v>
      </c>
      <c r="F80" s="13">
        <v>14</v>
      </c>
      <c r="H80">
        <v>79</v>
      </c>
      <c r="I80">
        <f>COUNTIF(B:B,"=79")</f>
        <v>0</v>
      </c>
    </row>
    <row r="81" spans="1:9" x14ac:dyDescent="0.2">
      <c r="A81" s="1">
        <v>41241</v>
      </c>
      <c r="B81" s="13">
        <v>33</v>
      </c>
      <c r="C81" s="13">
        <v>210</v>
      </c>
      <c r="D81" s="13" t="s">
        <v>86</v>
      </c>
      <c r="E81" s="13">
        <v>140</v>
      </c>
      <c r="F81" s="13">
        <v>16</v>
      </c>
      <c r="H81">
        <v>80</v>
      </c>
      <c r="I81">
        <f>COUNTIF(B:B,"=80")</f>
        <v>0</v>
      </c>
    </row>
    <row r="82" spans="1:9" x14ac:dyDescent="0.2">
      <c r="A82" s="1">
        <v>41241</v>
      </c>
      <c r="B82" s="13">
        <v>33</v>
      </c>
      <c r="C82" s="13">
        <v>210</v>
      </c>
      <c r="D82" s="13" t="s">
        <v>86</v>
      </c>
      <c r="E82" s="13">
        <v>128</v>
      </c>
      <c r="F82" s="13">
        <v>14</v>
      </c>
      <c r="H82">
        <v>81</v>
      </c>
      <c r="I82">
        <f>COUNTIF(B:B,"=81")</f>
        <v>0</v>
      </c>
    </row>
    <row r="83" spans="1:9" x14ac:dyDescent="0.2">
      <c r="A83" s="1">
        <v>41241</v>
      </c>
      <c r="B83" s="13">
        <v>33</v>
      </c>
      <c r="C83" s="13">
        <v>210</v>
      </c>
      <c r="D83" s="13" t="s">
        <v>86</v>
      </c>
      <c r="E83" s="13">
        <v>130</v>
      </c>
      <c r="F83" s="13">
        <v>14</v>
      </c>
      <c r="H83">
        <v>82</v>
      </c>
      <c r="I83">
        <f>COUNTIF(B:B,"=82")</f>
        <v>0</v>
      </c>
    </row>
    <row r="84" spans="1:9" x14ac:dyDescent="0.2">
      <c r="A84" s="1">
        <v>41241</v>
      </c>
      <c r="B84" s="13">
        <v>33</v>
      </c>
      <c r="C84" s="13">
        <v>210</v>
      </c>
      <c r="D84" s="13" t="s">
        <v>86</v>
      </c>
      <c r="E84" s="13">
        <v>140</v>
      </c>
      <c r="F84" s="13">
        <v>18</v>
      </c>
      <c r="H84">
        <v>83</v>
      </c>
      <c r="I84">
        <f>COUNTIF(B:B,"=83")</f>
        <v>0</v>
      </c>
    </row>
    <row r="85" spans="1:9" x14ac:dyDescent="0.2">
      <c r="A85" s="1">
        <v>41241</v>
      </c>
      <c r="B85" s="13">
        <v>33</v>
      </c>
      <c r="C85" s="13">
        <v>210</v>
      </c>
      <c r="D85" s="13" t="s">
        <v>86</v>
      </c>
      <c r="E85" s="13">
        <v>103</v>
      </c>
      <c r="F85" s="13">
        <v>8</v>
      </c>
      <c r="H85">
        <v>84</v>
      </c>
      <c r="I85">
        <f>COUNTIF(B:B,"=84")</f>
        <v>0</v>
      </c>
    </row>
    <row r="86" spans="1:9" x14ac:dyDescent="0.2">
      <c r="A86" s="1">
        <v>41241</v>
      </c>
      <c r="B86" s="13">
        <v>33</v>
      </c>
      <c r="C86" s="13">
        <v>210</v>
      </c>
      <c r="D86" s="13" t="s">
        <v>86</v>
      </c>
      <c r="E86" s="13">
        <v>129</v>
      </c>
      <c r="F86" s="13">
        <v>14</v>
      </c>
      <c r="H86">
        <v>85</v>
      </c>
      <c r="I86">
        <f>COUNTIF(B:B,"=85")</f>
        <v>0</v>
      </c>
    </row>
    <row r="87" spans="1:9" x14ac:dyDescent="0.2">
      <c r="A87" s="1">
        <v>41241</v>
      </c>
      <c r="B87" s="13">
        <v>33</v>
      </c>
      <c r="C87" s="13">
        <v>210</v>
      </c>
      <c r="D87" s="13" t="s">
        <v>86</v>
      </c>
      <c r="E87" s="13">
        <v>123</v>
      </c>
      <c r="F87" s="13">
        <v>14</v>
      </c>
      <c r="H87">
        <v>86</v>
      </c>
      <c r="I87">
        <f>COUNTIF(B:B,"=86")</f>
        <v>0</v>
      </c>
    </row>
    <row r="88" spans="1:9" x14ac:dyDescent="0.2">
      <c r="A88" s="1">
        <v>41241</v>
      </c>
      <c r="B88" s="13">
        <v>33</v>
      </c>
      <c r="C88" s="13">
        <v>210</v>
      </c>
      <c r="D88" s="13" t="s">
        <v>86</v>
      </c>
      <c r="E88" s="13">
        <v>124</v>
      </c>
      <c r="F88" s="13">
        <v>12</v>
      </c>
      <c r="H88">
        <v>87</v>
      </c>
      <c r="I88">
        <f>COUNTIF(B:B,"=87")</f>
        <v>0</v>
      </c>
    </row>
    <row r="89" spans="1:9" x14ac:dyDescent="0.2">
      <c r="A89" s="1">
        <v>41241</v>
      </c>
      <c r="B89" s="13">
        <v>33</v>
      </c>
      <c r="C89" s="13">
        <v>210</v>
      </c>
      <c r="D89" s="13" t="s">
        <v>86</v>
      </c>
      <c r="E89" s="13">
        <v>122</v>
      </c>
      <c r="F89" s="13">
        <v>10</v>
      </c>
      <c r="H89">
        <v>88</v>
      </c>
      <c r="I89">
        <f>COUNTIF(B:B,"=88")</f>
        <v>0</v>
      </c>
    </row>
    <row r="90" spans="1:9" x14ac:dyDescent="0.2">
      <c r="A90" s="1">
        <v>41241</v>
      </c>
      <c r="B90" s="13">
        <v>33</v>
      </c>
      <c r="C90" s="13">
        <v>210</v>
      </c>
      <c r="D90" s="13" t="s">
        <v>86</v>
      </c>
      <c r="E90" s="13">
        <v>129</v>
      </c>
      <c r="F90" s="13">
        <v>14</v>
      </c>
      <c r="H90">
        <v>89</v>
      </c>
      <c r="I90">
        <f>COUNTIF(B:B,"=89")</f>
        <v>0</v>
      </c>
    </row>
    <row r="91" spans="1:9" x14ac:dyDescent="0.2">
      <c r="A91" s="1">
        <v>41241</v>
      </c>
      <c r="B91" s="13">
        <v>33</v>
      </c>
      <c r="C91" s="13">
        <v>210</v>
      </c>
      <c r="D91" s="13" t="s">
        <v>86</v>
      </c>
      <c r="E91" s="13">
        <v>128</v>
      </c>
      <c r="F91" s="13">
        <v>10</v>
      </c>
      <c r="H91">
        <v>90</v>
      </c>
      <c r="I91">
        <f>COUNTIF(B:B,"=90")</f>
        <v>0</v>
      </c>
    </row>
    <row r="92" spans="1:9" x14ac:dyDescent="0.2">
      <c r="A92" s="1">
        <v>41241</v>
      </c>
      <c r="B92" s="13">
        <v>33</v>
      </c>
      <c r="C92" s="13">
        <v>210</v>
      </c>
      <c r="D92" s="13" t="s">
        <v>86</v>
      </c>
      <c r="E92" s="13">
        <v>99</v>
      </c>
      <c r="F92" s="13">
        <v>6</v>
      </c>
      <c r="H92">
        <v>91</v>
      </c>
      <c r="I92">
        <f>COUNTIF(B:B,"=91")</f>
        <v>0</v>
      </c>
    </row>
    <row r="93" spans="1:9" x14ac:dyDescent="0.2">
      <c r="A93" s="1">
        <v>41241</v>
      </c>
      <c r="B93" s="13">
        <v>33</v>
      </c>
      <c r="C93" s="13">
        <v>210</v>
      </c>
      <c r="D93" s="13" t="s">
        <v>86</v>
      </c>
      <c r="E93" s="13">
        <v>113</v>
      </c>
      <c r="F93" s="13">
        <v>8</v>
      </c>
      <c r="H93">
        <v>92</v>
      </c>
      <c r="I93">
        <f>COUNTIF(B:B,"=92")</f>
        <v>0</v>
      </c>
    </row>
    <row r="94" spans="1:9" x14ac:dyDescent="0.2">
      <c r="A94" s="1">
        <v>41241</v>
      </c>
      <c r="B94" s="13">
        <v>33</v>
      </c>
      <c r="C94" s="13">
        <v>210</v>
      </c>
      <c r="D94" s="13" t="s">
        <v>86</v>
      </c>
      <c r="E94" s="13">
        <v>108</v>
      </c>
      <c r="F94" s="13">
        <v>6</v>
      </c>
      <c r="H94">
        <v>93</v>
      </c>
      <c r="I94">
        <f>COUNTIF(B:B,"=93")</f>
        <v>0</v>
      </c>
    </row>
    <row r="95" spans="1:9" x14ac:dyDescent="0.2">
      <c r="A95" s="1">
        <v>41241</v>
      </c>
      <c r="B95" s="13">
        <v>33</v>
      </c>
      <c r="C95" s="13">
        <v>210</v>
      </c>
      <c r="D95" s="13" t="s">
        <v>86</v>
      </c>
      <c r="E95" s="13">
        <v>108</v>
      </c>
      <c r="F95" s="13">
        <v>6</v>
      </c>
      <c r="H95">
        <v>94</v>
      </c>
      <c r="I95">
        <f>COUNTIF(B:B,"=94")</f>
        <v>0</v>
      </c>
    </row>
    <row r="96" spans="1:9" x14ac:dyDescent="0.2">
      <c r="A96" s="1">
        <v>41241</v>
      </c>
      <c r="B96" s="13">
        <v>33</v>
      </c>
      <c r="C96" s="13">
        <v>210</v>
      </c>
      <c r="D96" s="13" t="s">
        <v>86</v>
      </c>
      <c r="E96" s="13">
        <v>109</v>
      </c>
      <c r="F96" s="13">
        <v>8</v>
      </c>
      <c r="H96">
        <v>95</v>
      </c>
      <c r="I96">
        <f>COUNTIF(B:B,"=95")</f>
        <v>0</v>
      </c>
    </row>
    <row r="97" spans="1:9" x14ac:dyDescent="0.2">
      <c r="A97" s="1">
        <v>41241</v>
      </c>
      <c r="B97" s="13">
        <v>33</v>
      </c>
      <c r="C97" s="13">
        <v>210</v>
      </c>
      <c r="D97" s="13" t="s">
        <v>86</v>
      </c>
      <c r="E97" s="13">
        <v>105</v>
      </c>
      <c r="F97" s="13">
        <v>8</v>
      </c>
      <c r="H97">
        <v>96</v>
      </c>
      <c r="I97">
        <f>COUNTIF(B:B,"=96")</f>
        <v>0</v>
      </c>
    </row>
    <row r="98" spans="1:9" x14ac:dyDescent="0.2">
      <c r="A98" s="1">
        <v>41241</v>
      </c>
      <c r="B98" s="13">
        <v>33</v>
      </c>
      <c r="C98" s="13">
        <v>210</v>
      </c>
      <c r="D98" s="13" t="s">
        <v>86</v>
      </c>
      <c r="E98" s="13">
        <v>120</v>
      </c>
      <c r="F98" s="13">
        <v>10</v>
      </c>
    </row>
    <row r="99" spans="1:9" x14ac:dyDescent="0.2">
      <c r="A99" s="1">
        <v>41241</v>
      </c>
      <c r="B99" s="13">
        <v>33</v>
      </c>
      <c r="C99" s="13">
        <v>210</v>
      </c>
      <c r="D99" s="13" t="s">
        <v>86</v>
      </c>
      <c r="E99" s="13">
        <v>110</v>
      </c>
      <c r="F99" s="13">
        <v>6</v>
      </c>
    </row>
    <row r="100" spans="1:9" x14ac:dyDescent="0.2">
      <c r="A100" s="1">
        <v>41241</v>
      </c>
      <c r="B100" s="13">
        <v>33</v>
      </c>
      <c r="C100" s="13">
        <v>210</v>
      </c>
      <c r="D100" s="13" t="s">
        <v>86</v>
      </c>
      <c r="E100" s="13">
        <v>108</v>
      </c>
      <c r="F100" s="13">
        <v>8</v>
      </c>
    </row>
    <row r="101" spans="1:9" x14ac:dyDescent="0.2">
      <c r="A101" s="1">
        <v>41241</v>
      </c>
      <c r="B101" s="13">
        <v>33</v>
      </c>
      <c r="C101" s="13">
        <v>210</v>
      </c>
      <c r="D101" s="13" t="s">
        <v>86</v>
      </c>
      <c r="E101" s="13">
        <v>102</v>
      </c>
      <c r="F101" s="13">
        <v>6</v>
      </c>
    </row>
    <row r="102" spans="1:9" x14ac:dyDescent="0.2">
      <c r="A102" s="1">
        <v>41241</v>
      </c>
      <c r="B102" s="13">
        <v>33</v>
      </c>
      <c r="C102" s="13">
        <v>210</v>
      </c>
      <c r="D102" s="13" t="s">
        <v>86</v>
      </c>
      <c r="E102" s="13">
        <v>115</v>
      </c>
      <c r="F102" s="13">
        <v>8</v>
      </c>
    </row>
    <row r="103" spans="1:9" x14ac:dyDescent="0.2">
      <c r="A103" s="1">
        <v>41241</v>
      </c>
      <c r="B103" s="13">
        <v>33</v>
      </c>
      <c r="C103" s="13">
        <v>210</v>
      </c>
      <c r="D103" s="13" t="s">
        <v>86</v>
      </c>
      <c r="E103" s="13">
        <v>110</v>
      </c>
      <c r="F103" s="13">
        <v>6</v>
      </c>
    </row>
    <row r="104" spans="1:9" x14ac:dyDescent="0.2">
      <c r="A104" s="1">
        <v>41241</v>
      </c>
      <c r="B104" s="13">
        <v>33</v>
      </c>
      <c r="C104" s="13">
        <v>210</v>
      </c>
      <c r="D104" s="13" t="s">
        <v>86</v>
      </c>
      <c r="E104" s="13">
        <v>108</v>
      </c>
      <c r="F104" s="13">
        <v>6</v>
      </c>
    </row>
    <row r="105" spans="1:9" x14ac:dyDescent="0.2">
      <c r="A105" s="1">
        <v>41241</v>
      </c>
      <c r="B105" s="13">
        <v>33</v>
      </c>
      <c r="C105" s="13">
        <v>210</v>
      </c>
      <c r="D105" s="13" t="s">
        <v>86</v>
      </c>
      <c r="E105" s="13">
        <v>108</v>
      </c>
      <c r="F105" s="13">
        <v>6</v>
      </c>
    </row>
    <row r="106" spans="1:9" x14ac:dyDescent="0.2">
      <c r="A106" s="1">
        <v>41241</v>
      </c>
      <c r="B106" s="13">
        <v>33</v>
      </c>
      <c r="C106" s="13">
        <v>210</v>
      </c>
      <c r="D106" s="13" t="s">
        <v>86</v>
      </c>
      <c r="E106" s="13">
        <v>105</v>
      </c>
      <c r="F106" s="13">
        <v>6</v>
      </c>
    </row>
    <row r="107" spans="1:9" x14ac:dyDescent="0.2">
      <c r="A107" s="1">
        <v>41241</v>
      </c>
      <c r="B107" s="13">
        <v>33</v>
      </c>
      <c r="C107" s="13">
        <v>210</v>
      </c>
      <c r="D107" s="13" t="s">
        <v>86</v>
      </c>
      <c r="E107" s="13">
        <v>103</v>
      </c>
      <c r="F107" s="13">
        <v>6</v>
      </c>
    </row>
    <row r="108" spans="1:9" x14ac:dyDescent="0.2">
      <c r="A108" s="1">
        <v>41241</v>
      </c>
      <c r="B108" s="13">
        <v>34</v>
      </c>
      <c r="C108" s="13">
        <v>256</v>
      </c>
      <c r="D108" s="13" t="s">
        <v>86</v>
      </c>
      <c r="E108" s="13">
        <v>132</v>
      </c>
      <c r="F108" s="13">
        <v>14</v>
      </c>
    </row>
    <row r="109" spans="1:9" x14ac:dyDescent="0.2">
      <c r="A109" s="1">
        <v>41241</v>
      </c>
      <c r="B109" s="13">
        <v>34</v>
      </c>
      <c r="C109" s="13">
        <v>256</v>
      </c>
      <c r="D109" s="13" t="s">
        <v>86</v>
      </c>
      <c r="E109" s="13">
        <v>127</v>
      </c>
      <c r="F109" s="13">
        <v>8</v>
      </c>
    </row>
    <row r="110" spans="1:9" x14ac:dyDescent="0.2">
      <c r="A110" s="1">
        <v>41241</v>
      </c>
      <c r="B110" s="13">
        <v>35</v>
      </c>
      <c r="C110" s="13">
        <v>266</v>
      </c>
      <c r="D110" s="13" t="s">
        <v>86</v>
      </c>
      <c r="E110" s="13">
        <v>128</v>
      </c>
      <c r="F110" s="13">
        <v>16</v>
      </c>
    </row>
    <row r="111" spans="1:9" x14ac:dyDescent="0.2">
      <c r="A111" s="1">
        <v>41241</v>
      </c>
      <c r="B111" s="13">
        <v>35</v>
      </c>
      <c r="C111" s="13">
        <v>266</v>
      </c>
      <c r="D111" s="13" t="s">
        <v>86</v>
      </c>
      <c r="E111" s="13">
        <v>126</v>
      </c>
      <c r="F111" s="13">
        <v>12</v>
      </c>
    </row>
    <row r="112" spans="1:9" x14ac:dyDescent="0.2">
      <c r="A112" s="1">
        <v>41241</v>
      </c>
      <c r="B112" s="13">
        <v>35</v>
      </c>
      <c r="C112" s="13">
        <v>266</v>
      </c>
      <c r="D112" s="13" t="s">
        <v>86</v>
      </c>
      <c r="E112" s="13">
        <v>130</v>
      </c>
      <c r="F112" s="13">
        <v>14</v>
      </c>
    </row>
    <row r="113" spans="1:6" x14ac:dyDescent="0.2">
      <c r="A113" s="1">
        <v>41241</v>
      </c>
      <c r="B113" s="13">
        <v>36</v>
      </c>
      <c r="C113" s="13">
        <v>323</v>
      </c>
      <c r="D113" s="13" t="s">
        <v>86</v>
      </c>
      <c r="E113" s="13">
        <v>108</v>
      </c>
      <c r="F113" s="13">
        <v>8</v>
      </c>
    </row>
    <row r="114" spans="1:6" x14ac:dyDescent="0.2">
      <c r="A114" s="1">
        <v>41241</v>
      </c>
      <c r="B114" s="13">
        <v>36</v>
      </c>
      <c r="C114" s="13">
        <v>323</v>
      </c>
      <c r="D114" s="13" t="s">
        <v>86</v>
      </c>
      <c r="E114" s="13">
        <v>136</v>
      </c>
      <c r="F114" s="13">
        <v>18</v>
      </c>
    </row>
    <row r="115" spans="1:6" x14ac:dyDescent="0.2">
      <c r="A115" s="1">
        <v>41240</v>
      </c>
      <c r="B115" s="13">
        <v>37</v>
      </c>
      <c r="C115" s="13">
        <v>248</v>
      </c>
      <c r="D115" s="13" t="s">
        <v>86</v>
      </c>
      <c r="E115" s="13">
        <v>103</v>
      </c>
      <c r="F115" s="13">
        <v>8</v>
      </c>
    </row>
    <row r="116" spans="1:6" x14ac:dyDescent="0.2">
      <c r="A116" s="1">
        <v>41240</v>
      </c>
      <c r="B116" s="13">
        <v>37</v>
      </c>
      <c r="C116" s="13">
        <v>248</v>
      </c>
      <c r="D116" s="13" t="s">
        <v>86</v>
      </c>
      <c r="E116" s="13">
        <v>108</v>
      </c>
      <c r="F116" s="13">
        <v>10</v>
      </c>
    </row>
    <row r="117" spans="1:6" x14ac:dyDescent="0.2">
      <c r="A117" s="1">
        <v>41240</v>
      </c>
      <c r="B117" s="13">
        <v>37</v>
      </c>
      <c r="C117" s="13">
        <v>248</v>
      </c>
      <c r="D117" s="13" t="s">
        <v>86</v>
      </c>
      <c r="E117" s="13">
        <v>135</v>
      </c>
      <c r="F117" s="13">
        <v>20</v>
      </c>
    </row>
    <row r="118" spans="1:6" x14ac:dyDescent="0.2">
      <c r="A118" s="1">
        <v>41240</v>
      </c>
      <c r="B118" s="13">
        <v>37</v>
      </c>
      <c r="C118" s="13">
        <v>248</v>
      </c>
      <c r="D118" s="13" t="s">
        <v>86</v>
      </c>
      <c r="E118" s="13">
        <v>137</v>
      </c>
      <c r="F118" s="13">
        <v>20</v>
      </c>
    </row>
    <row r="119" spans="1:6" x14ac:dyDescent="0.2">
      <c r="A119" s="1">
        <v>41240</v>
      </c>
      <c r="B119" s="13">
        <v>37</v>
      </c>
      <c r="C119" s="13">
        <v>248</v>
      </c>
      <c r="D119" s="13" t="s">
        <v>86</v>
      </c>
      <c r="E119" s="13">
        <v>143</v>
      </c>
      <c r="F119" s="13">
        <v>22</v>
      </c>
    </row>
    <row r="120" spans="1:6" x14ac:dyDescent="0.2">
      <c r="A120" s="1">
        <v>41240</v>
      </c>
      <c r="B120" s="13">
        <v>37</v>
      </c>
      <c r="C120" s="13">
        <v>248</v>
      </c>
      <c r="D120" s="13" t="s">
        <v>86</v>
      </c>
      <c r="E120" s="13">
        <v>128</v>
      </c>
      <c r="F120" s="13">
        <v>16</v>
      </c>
    </row>
    <row r="121" spans="1:6" x14ac:dyDescent="0.2">
      <c r="A121" s="1">
        <v>41240</v>
      </c>
      <c r="B121" s="13">
        <v>37</v>
      </c>
      <c r="C121" s="13">
        <v>248</v>
      </c>
      <c r="D121" s="13" t="s">
        <v>86</v>
      </c>
      <c r="E121" s="13">
        <v>138</v>
      </c>
      <c r="F121" s="13">
        <v>20</v>
      </c>
    </row>
    <row r="122" spans="1:6" x14ac:dyDescent="0.2">
      <c r="A122" s="1">
        <v>41240</v>
      </c>
      <c r="B122" s="13">
        <v>37</v>
      </c>
      <c r="C122" s="13">
        <v>248</v>
      </c>
      <c r="D122" s="13" t="s">
        <v>86</v>
      </c>
      <c r="E122" s="13">
        <v>102</v>
      </c>
      <c r="F122" s="13">
        <v>10</v>
      </c>
    </row>
    <row r="123" spans="1:6" x14ac:dyDescent="0.2">
      <c r="A123" s="1">
        <v>41240</v>
      </c>
      <c r="B123" s="13">
        <v>37</v>
      </c>
      <c r="C123" s="13">
        <v>248</v>
      </c>
      <c r="D123" s="13" t="s">
        <v>86</v>
      </c>
      <c r="E123" s="13">
        <v>141</v>
      </c>
      <c r="F123" s="13">
        <v>18</v>
      </c>
    </row>
    <row r="124" spans="1:6" x14ac:dyDescent="0.2">
      <c r="A124" s="1">
        <v>41240</v>
      </c>
      <c r="B124" s="13">
        <v>37</v>
      </c>
      <c r="C124" s="13">
        <v>248</v>
      </c>
      <c r="D124" s="13" t="s">
        <v>86</v>
      </c>
      <c r="E124" s="13">
        <v>123</v>
      </c>
      <c r="F124" s="13">
        <v>10</v>
      </c>
    </row>
    <row r="125" spans="1:6" x14ac:dyDescent="0.2">
      <c r="A125" s="1">
        <v>41240</v>
      </c>
      <c r="B125" s="13">
        <v>38</v>
      </c>
      <c r="C125" s="13">
        <v>257</v>
      </c>
      <c r="D125" s="13" t="s">
        <v>86</v>
      </c>
      <c r="E125" s="13">
        <v>133</v>
      </c>
      <c r="F125" s="13">
        <v>20</v>
      </c>
    </row>
    <row r="126" spans="1:6" x14ac:dyDescent="0.2">
      <c r="A126" s="1">
        <v>41240</v>
      </c>
      <c r="B126" s="13">
        <v>38</v>
      </c>
      <c r="C126" s="13">
        <v>257</v>
      </c>
      <c r="D126" s="13" t="s">
        <v>86</v>
      </c>
      <c r="E126" s="13">
        <v>144</v>
      </c>
      <c r="F126" s="13">
        <v>26</v>
      </c>
    </row>
    <row r="127" spans="1:6" x14ac:dyDescent="0.2">
      <c r="A127" s="1">
        <v>41240</v>
      </c>
      <c r="B127" s="13">
        <v>38</v>
      </c>
      <c r="C127" s="13">
        <v>257</v>
      </c>
      <c r="D127" s="13" t="s">
        <v>86</v>
      </c>
      <c r="E127" s="13">
        <v>117</v>
      </c>
      <c r="F127" s="13">
        <v>16</v>
      </c>
    </row>
    <row r="128" spans="1:6" x14ac:dyDescent="0.2">
      <c r="A128" s="1">
        <v>41240</v>
      </c>
      <c r="B128" s="13">
        <v>38</v>
      </c>
      <c r="C128" s="13">
        <v>257</v>
      </c>
      <c r="D128" s="13" t="s">
        <v>86</v>
      </c>
      <c r="E128" s="13">
        <v>140</v>
      </c>
      <c r="F128" s="13">
        <v>22</v>
      </c>
    </row>
    <row r="129" spans="1:6" x14ac:dyDescent="0.2">
      <c r="A129" s="1">
        <v>41240</v>
      </c>
      <c r="B129" s="13">
        <v>38</v>
      </c>
      <c r="C129" s="13">
        <v>257</v>
      </c>
      <c r="D129" s="13" t="s">
        <v>86</v>
      </c>
      <c r="E129" s="13">
        <v>124</v>
      </c>
      <c r="F129" s="13">
        <v>20</v>
      </c>
    </row>
    <row r="130" spans="1:6" x14ac:dyDescent="0.2">
      <c r="A130" s="1">
        <v>41240</v>
      </c>
      <c r="B130" s="13">
        <v>38</v>
      </c>
      <c r="C130" s="13">
        <v>257</v>
      </c>
      <c r="D130" s="13" t="s">
        <v>86</v>
      </c>
      <c r="E130" s="13">
        <v>105</v>
      </c>
      <c r="F130" s="13">
        <v>8</v>
      </c>
    </row>
    <row r="131" spans="1:6" x14ac:dyDescent="0.2">
      <c r="A131" s="1">
        <v>41240</v>
      </c>
      <c r="B131" s="13">
        <v>39</v>
      </c>
      <c r="C131" s="13">
        <v>262</v>
      </c>
      <c r="D131" s="13" t="s">
        <v>86</v>
      </c>
      <c r="E131" s="13">
        <v>135</v>
      </c>
      <c r="F131" s="13">
        <v>20</v>
      </c>
    </row>
    <row r="132" spans="1:6" x14ac:dyDescent="0.2">
      <c r="A132" s="1">
        <v>41240</v>
      </c>
      <c r="B132" s="13">
        <v>39</v>
      </c>
      <c r="C132" s="13">
        <v>262</v>
      </c>
      <c r="D132" s="13" t="s">
        <v>86</v>
      </c>
      <c r="E132" s="13">
        <v>135</v>
      </c>
      <c r="F132" s="13">
        <v>22</v>
      </c>
    </row>
    <row r="133" spans="1:6" x14ac:dyDescent="0.2">
      <c r="A133" s="1">
        <v>41240</v>
      </c>
      <c r="B133" s="13">
        <v>39</v>
      </c>
      <c r="C133" s="13">
        <v>262</v>
      </c>
      <c r="D133" s="13" t="s">
        <v>86</v>
      </c>
      <c r="E133" s="13">
        <v>124</v>
      </c>
      <c r="F133" s="13">
        <v>16</v>
      </c>
    </row>
    <row r="134" spans="1:6" x14ac:dyDescent="0.2">
      <c r="A134" s="1">
        <v>41240</v>
      </c>
      <c r="B134" s="13">
        <v>39</v>
      </c>
      <c r="C134" s="13">
        <v>262</v>
      </c>
      <c r="D134" s="13" t="s">
        <v>86</v>
      </c>
      <c r="E134" s="13">
        <v>146</v>
      </c>
      <c r="F134" s="13">
        <v>24</v>
      </c>
    </row>
    <row r="135" spans="1:6" x14ac:dyDescent="0.2">
      <c r="A135" s="1">
        <v>41240</v>
      </c>
      <c r="B135" s="13">
        <v>39</v>
      </c>
      <c r="C135" s="13">
        <v>262</v>
      </c>
      <c r="D135" s="13" t="s">
        <v>86</v>
      </c>
      <c r="E135" s="13">
        <v>145</v>
      </c>
      <c r="F135" s="13">
        <v>24</v>
      </c>
    </row>
    <row r="136" spans="1:6" x14ac:dyDescent="0.2">
      <c r="A136" s="1">
        <v>41240</v>
      </c>
      <c r="B136" s="13">
        <v>39</v>
      </c>
      <c r="C136" s="13">
        <v>262</v>
      </c>
      <c r="D136" s="13" t="s">
        <v>86</v>
      </c>
      <c r="E136" s="13">
        <v>140</v>
      </c>
      <c r="F136" s="13">
        <v>20</v>
      </c>
    </row>
    <row r="137" spans="1:6" x14ac:dyDescent="0.2">
      <c r="A137" s="1">
        <v>41240</v>
      </c>
      <c r="B137" s="13">
        <v>39</v>
      </c>
      <c r="C137" s="13">
        <v>262</v>
      </c>
      <c r="D137" s="13" t="s">
        <v>86</v>
      </c>
      <c r="E137" s="13">
        <v>99</v>
      </c>
      <c r="F137" s="13">
        <v>6</v>
      </c>
    </row>
    <row r="138" spans="1:6" x14ac:dyDescent="0.2">
      <c r="A138" s="1">
        <v>41240</v>
      </c>
      <c r="B138" s="13">
        <v>39</v>
      </c>
      <c r="C138" s="13">
        <v>262</v>
      </c>
      <c r="D138" s="13" t="s">
        <v>86</v>
      </c>
      <c r="E138" s="13">
        <v>110</v>
      </c>
      <c r="F138" s="13">
        <v>8</v>
      </c>
    </row>
    <row r="139" spans="1:6" x14ac:dyDescent="0.2">
      <c r="A139" s="1">
        <v>41240</v>
      </c>
      <c r="B139" s="13">
        <v>39</v>
      </c>
      <c r="C139" s="13">
        <v>262</v>
      </c>
      <c r="D139" s="13" t="s">
        <v>86</v>
      </c>
      <c r="E139" s="13">
        <v>100</v>
      </c>
      <c r="F139" s="13">
        <v>4</v>
      </c>
    </row>
    <row r="140" spans="1:6" x14ac:dyDescent="0.2">
      <c r="A140" s="1">
        <v>41240</v>
      </c>
      <c r="B140" s="13">
        <v>39</v>
      </c>
      <c r="C140" s="13">
        <v>262</v>
      </c>
      <c r="D140" s="13" t="s">
        <v>86</v>
      </c>
      <c r="E140" s="13">
        <v>118</v>
      </c>
      <c r="F140" s="13">
        <v>10</v>
      </c>
    </row>
    <row r="141" spans="1:6" x14ac:dyDescent="0.2">
      <c r="A141" s="1">
        <v>41240</v>
      </c>
      <c r="B141" s="13">
        <v>40</v>
      </c>
      <c r="C141" s="13">
        <v>205</v>
      </c>
      <c r="D141" s="13" t="s">
        <v>86</v>
      </c>
      <c r="E141" s="13">
        <v>96</v>
      </c>
      <c r="F141" s="13">
        <v>28</v>
      </c>
    </row>
    <row r="142" spans="1:6" x14ac:dyDescent="0.2">
      <c r="A142" s="1">
        <v>41240</v>
      </c>
      <c r="B142" s="13">
        <v>40</v>
      </c>
      <c r="C142" s="13">
        <v>205</v>
      </c>
      <c r="D142" s="13" t="s">
        <v>86</v>
      </c>
      <c r="E142" s="13">
        <v>105</v>
      </c>
      <c r="F142" s="13">
        <v>24</v>
      </c>
    </row>
    <row r="143" spans="1:6" x14ac:dyDescent="0.2">
      <c r="A143" s="1">
        <v>41240</v>
      </c>
      <c r="B143" s="13">
        <v>40</v>
      </c>
      <c r="C143" s="13">
        <v>205</v>
      </c>
      <c r="D143" s="13" t="s">
        <v>86</v>
      </c>
      <c r="E143" s="13">
        <v>103</v>
      </c>
      <c r="F143" s="13">
        <v>24</v>
      </c>
    </row>
    <row r="144" spans="1:6" x14ac:dyDescent="0.2">
      <c r="A144" s="1">
        <v>41240</v>
      </c>
      <c r="B144" s="13">
        <v>40</v>
      </c>
      <c r="C144" s="13">
        <v>205</v>
      </c>
      <c r="D144" s="13" t="s">
        <v>86</v>
      </c>
      <c r="E144" s="13">
        <v>125</v>
      </c>
      <c r="F144" s="13">
        <v>30</v>
      </c>
    </row>
    <row r="145" spans="1:6" x14ac:dyDescent="0.2">
      <c r="A145" s="1">
        <v>41240</v>
      </c>
      <c r="B145" s="13">
        <v>40</v>
      </c>
      <c r="C145" s="13">
        <v>205</v>
      </c>
      <c r="D145" s="13" t="s">
        <v>86</v>
      </c>
      <c r="E145" s="13">
        <v>144</v>
      </c>
      <c r="F145" s="13">
        <v>38</v>
      </c>
    </row>
    <row r="146" spans="1:6" x14ac:dyDescent="0.2">
      <c r="A146" s="1">
        <v>41240</v>
      </c>
      <c r="B146" s="13">
        <v>40</v>
      </c>
      <c r="C146" s="13">
        <v>205</v>
      </c>
      <c r="D146" s="13" t="s">
        <v>86</v>
      </c>
      <c r="E146" s="13">
        <v>118</v>
      </c>
      <c r="F146" s="13">
        <v>32</v>
      </c>
    </row>
    <row r="147" spans="1:6" x14ac:dyDescent="0.2">
      <c r="A147" s="1">
        <v>41240</v>
      </c>
      <c r="B147" s="13">
        <v>40</v>
      </c>
      <c r="C147" s="13">
        <v>205</v>
      </c>
      <c r="D147" s="13" t="s">
        <v>86</v>
      </c>
      <c r="E147" s="13">
        <v>118</v>
      </c>
      <c r="F147" s="13">
        <v>30</v>
      </c>
    </row>
    <row r="148" spans="1:6" x14ac:dyDescent="0.2">
      <c r="A148" s="1">
        <v>41240</v>
      </c>
      <c r="B148" s="13">
        <v>40</v>
      </c>
      <c r="C148" s="13">
        <v>205</v>
      </c>
      <c r="D148" s="13" t="s">
        <v>86</v>
      </c>
      <c r="E148" s="13">
        <v>127</v>
      </c>
      <c r="F148" s="13">
        <v>32</v>
      </c>
    </row>
    <row r="149" spans="1:6" x14ac:dyDescent="0.2">
      <c r="A149" s="1">
        <v>41240</v>
      </c>
      <c r="B149" s="13">
        <v>40</v>
      </c>
      <c r="C149" s="13">
        <v>205</v>
      </c>
      <c r="D149" s="13" t="s">
        <v>86</v>
      </c>
      <c r="E149" s="13">
        <v>118</v>
      </c>
      <c r="F149" s="13">
        <v>30</v>
      </c>
    </row>
    <row r="150" spans="1:6" x14ac:dyDescent="0.2">
      <c r="A150" s="1">
        <v>41240</v>
      </c>
      <c r="B150" s="13">
        <v>41</v>
      </c>
      <c r="C150" s="13">
        <v>129</v>
      </c>
      <c r="D150" s="13" t="s">
        <v>86</v>
      </c>
      <c r="E150" s="13">
        <v>113</v>
      </c>
      <c r="F150" s="13">
        <v>8</v>
      </c>
    </row>
    <row r="151" spans="1:6" x14ac:dyDescent="0.2">
      <c r="A151" s="1">
        <v>41240</v>
      </c>
      <c r="B151" s="13">
        <v>41</v>
      </c>
      <c r="C151" s="13">
        <v>129</v>
      </c>
      <c r="D151" s="13" t="s">
        <v>86</v>
      </c>
      <c r="E151" s="13">
        <v>127</v>
      </c>
      <c r="F151" s="13">
        <v>16</v>
      </c>
    </row>
    <row r="152" spans="1:6" x14ac:dyDescent="0.2">
      <c r="A152" s="1">
        <v>41228</v>
      </c>
      <c r="B152" s="13">
        <v>42</v>
      </c>
      <c r="C152" s="13">
        <v>33</v>
      </c>
      <c r="D152" s="13" t="s">
        <v>86</v>
      </c>
      <c r="E152" s="13">
        <v>96</v>
      </c>
      <c r="F152" s="13">
        <v>0</v>
      </c>
    </row>
    <row r="153" spans="1:6" x14ac:dyDescent="0.2">
      <c r="A153" s="1">
        <v>41205</v>
      </c>
      <c r="B153" s="13">
        <v>43</v>
      </c>
      <c r="C153" s="13">
        <v>244</v>
      </c>
      <c r="D153" s="13" t="s">
        <v>86</v>
      </c>
      <c r="E153" s="13">
        <v>108</v>
      </c>
      <c r="F153" s="13">
        <v>7</v>
      </c>
    </row>
    <row r="154" spans="1:6" x14ac:dyDescent="0.2">
      <c r="A154" s="1">
        <v>41205</v>
      </c>
      <c r="B154" s="13">
        <v>43</v>
      </c>
      <c r="C154" s="13">
        <v>244</v>
      </c>
      <c r="D154" s="13" t="s">
        <v>86</v>
      </c>
      <c r="E154" s="13">
        <v>130</v>
      </c>
      <c r="F154" s="13">
        <v>17</v>
      </c>
    </row>
    <row r="155" spans="1:6" x14ac:dyDescent="0.2">
      <c r="A155" s="1">
        <v>41205</v>
      </c>
      <c r="B155" s="13">
        <v>43</v>
      </c>
      <c r="C155" s="13">
        <v>244</v>
      </c>
      <c r="D155" s="13" t="s">
        <v>86</v>
      </c>
      <c r="E155" s="13">
        <v>124</v>
      </c>
      <c r="F155" s="13">
        <v>14</v>
      </c>
    </row>
    <row r="156" spans="1:6" x14ac:dyDescent="0.2">
      <c r="A156" s="1">
        <v>41205</v>
      </c>
      <c r="B156" s="13">
        <v>43</v>
      </c>
      <c r="C156" s="13">
        <v>244</v>
      </c>
      <c r="D156" s="13" t="s">
        <v>86</v>
      </c>
      <c r="E156" s="13">
        <v>136</v>
      </c>
      <c r="F156" s="13">
        <v>19</v>
      </c>
    </row>
    <row r="157" spans="1:6" x14ac:dyDescent="0.2">
      <c r="A157" s="1">
        <v>41205</v>
      </c>
      <c r="B157" s="13">
        <v>43</v>
      </c>
      <c r="C157" s="13">
        <v>244</v>
      </c>
      <c r="D157" s="13" t="s">
        <v>86</v>
      </c>
      <c r="E157" s="13">
        <v>137</v>
      </c>
      <c r="F157" s="13">
        <v>20</v>
      </c>
    </row>
    <row r="158" spans="1:6" x14ac:dyDescent="0.2">
      <c r="A158" s="1">
        <v>41205</v>
      </c>
      <c r="B158" s="13">
        <v>43</v>
      </c>
      <c r="C158" s="13">
        <v>244</v>
      </c>
      <c r="D158" s="13" t="s">
        <v>86</v>
      </c>
      <c r="E158" s="13">
        <v>131</v>
      </c>
      <c r="F158" s="13">
        <v>16</v>
      </c>
    </row>
    <row r="159" spans="1:6" x14ac:dyDescent="0.2">
      <c r="A159" s="1">
        <v>41205</v>
      </c>
      <c r="B159" s="13">
        <v>43</v>
      </c>
      <c r="C159" s="13">
        <v>244</v>
      </c>
      <c r="D159" s="13" t="s">
        <v>86</v>
      </c>
      <c r="E159" s="13">
        <v>136</v>
      </c>
      <c r="F159" s="13">
        <v>17</v>
      </c>
    </row>
    <row r="160" spans="1:6" x14ac:dyDescent="0.2">
      <c r="A160" s="1">
        <v>41205</v>
      </c>
      <c r="B160" s="13">
        <v>43</v>
      </c>
      <c r="C160" s="13">
        <v>244</v>
      </c>
      <c r="D160" s="13" t="s">
        <v>86</v>
      </c>
      <c r="E160" s="13">
        <v>144</v>
      </c>
      <c r="F160" s="13">
        <v>21</v>
      </c>
    </row>
    <row r="161" spans="1:6" x14ac:dyDescent="0.2">
      <c r="A161" s="1">
        <v>41205</v>
      </c>
      <c r="B161" s="13">
        <v>43</v>
      </c>
      <c r="C161" s="13">
        <v>244</v>
      </c>
      <c r="D161" s="13" t="s">
        <v>86</v>
      </c>
      <c r="E161" s="13">
        <v>142</v>
      </c>
      <c r="F161" s="13">
        <v>21</v>
      </c>
    </row>
    <row r="162" spans="1:6" x14ac:dyDescent="0.2">
      <c r="A162" s="1">
        <v>41205</v>
      </c>
      <c r="B162" s="13">
        <v>43</v>
      </c>
      <c r="C162" s="13">
        <v>244</v>
      </c>
      <c r="D162" s="13" t="s">
        <v>86</v>
      </c>
      <c r="E162" s="13">
        <v>123</v>
      </c>
      <c r="F162" s="13">
        <v>14</v>
      </c>
    </row>
    <row r="163" spans="1:6" x14ac:dyDescent="0.2">
      <c r="A163" s="1">
        <v>41205</v>
      </c>
      <c r="B163" s="13">
        <v>44</v>
      </c>
      <c r="C163" s="13">
        <v>261</v>
      </c>
      <c r="D163" s="13" t="s">
        <v>86</v>
      </c>
      <c r="E163" s="13">
        <v>100</v>
      </c>
      <c r="F163" s="13">
        <v>6</v>
      </c>
    </row>
    <row r="164" spans="1:6" x14ac:dyDescent="0.2">
      <c r="A164" s="1">
        <v>41205</v>
      </c>
      <c r="B164" s="13">
        <v>44</v>
      </c>
      <c r="C164" s="13">
        <v>261</v>
      </c>
      <c r="D164" s="13" t="s">
        <v>86</v>
      </c>
      <c r="E164" s="13">
        <v>141</v>
      </c>
      <c r="F164" s="13">
        <v>23</v>
      </c>
    </row>
    <row r="165" spans="1:6" x14ac:dyDescent="0.2">
      <c r="A165" s="1">
        <v>41205</v>
      </c>
      <c r="B165" s="13">
        <v>44</v>
      </c>
      <c r="C165" s="13">
        <v>261</v>
      </c>
      <c r="D165" s="13" t="s">
        <v>86</v>
      </c>
      <c r="E165" s="13">
        <v>131</v>
      </c>
      <c r="F165" s="13">
        <v>16</v>
      </c>
    </row>
    <row r="166" spans="1:6" x14ac:dyDescent="0.2">
      <c r="A166" s="1">
        <v>41205</v>
      </c>
      <c r="B166" s="13">
        <v>44</v>
      </c>
      <c r="C166" s="13">
        <v>261</v>
      </c>
      <c r="D166" s="13" t="s">
        <v>86</v>
      </c>
      <c r="E166" s="13">
        <v>123</v>
      </c>
      <c r="F166" s="13">
        <v>13</v>
      </c>
    </row>
    <row r="167" spans="1:6" x14ac:dyDescent="0.2">
      <c r="A167" s="1">
        <v>41205</v>
      </c>
      <c r="B167" s="13">
        <v>44</v>
      </c>
      <c r="C167" s="13">
        <v>261</v>
      </c>
      <c r="D167" s="13" t="s">
        <v>86</v>
      </c>
      <c r="E167" s="13">
        <v>124</v>
      </c>
      <c r="F167" s="13">
        <v>14</v>
      </c>
    </row>
    <row r="168" spans="1:6" x14ac:dyDescent="0.2">
      <c r="A168" s="1">
        <v>41205</v>
      </c>
      <c r="B168" s="13">
        <v>44</v>
      </c>
      <c r="C168" s="13">
        <v>261</v>
      </c>
      <c r="D168" s="13" t="s">
        <v>86</v>
      </c>
      <c r="E168" s="13">
        <v>127</v>
      </c>
      <c r="F168" s="13">
        <v>15</v>
      </c>
    </row>
    <row r="169" spans="1:6" x14ac:dyDescent="0.2">
      <c r="A169" s="1">
        <v>41205</v>
      </c>
      <c r="B169" s="13">
        <v>44</v>
      </c>
      <c r="C169" s="13">
        <v>261</v>
      </c>
      <c r="D169" s="13" t="s">
        <v>86</v>
      </c>
      <c r="E169" s="13">
        <v>120</v>
      </c>
      <c r="F169" s="13">
        <v>14</v>
      </c>
    </row>
    <row r="170" spans="1:6" x14ac:dyDescent="0.2">
      <c r="A170" s="1">
        <v>41205</v>
      </c>
      <c r="B170" s="13">
        <v>45</v>
      </c>
      <c r="C170" s="13">
        <v>198</v>
      </c>
      <c r="D170" s="13" t="s">
        <v>86</v>
      </c>
      <c r="E170" s="13">
        <v>119</v>
      </c>
      <c r="F170" s="13">
        <v>12</v>
      </c>
    </row>
    <row r="171" spans="1:6" x14ac:dyDescent="0.2">
      <c r="A171" s="1">
        <v>41205</v>
      </c>
      <c r="B171" s="13">
        <v>46</v>
      </c>
      <c r="C171" s="13">
        <v>179</v>
      </c>
      <c r="D171" s="13" t="s">
        <v>86</v>
      </c>
      <c r="E171" s="13">
        <v>126</v>
      </c>
      <c r="F171" s="13">
        <v>13</v>
      </c>
    </row>
    <row r="172" spans="1:6" x14ac:dyDescent="0.2">
      <c r="A172" s="1">
        <v>41205</v>
      </c>
      <c r="B172" s="13">
        <v>46</v>
      </c>
      <c r="C172" s="13">
        <v>179</v>
      </c>
      <c r="D172" s="13" t="s">
        <v>86</v>
      </c>
      <c r="E172" s="13">
        <v>120</v>
      </c>
      <c r="F172" s="13">
        <v>11</v>
      </c>
    </row>
    <row r="173" spans="1:6" x14ac:dyDescent="0.2">
      <c r="A173" s="1">
        <v>41205</v>
      </c>
      <c r="B173" s="13">
        <v>46</v>
      </c>
      <c r="C173" s="13">
        <v>179</v>
      </c>
      <c r="D173" s="13" t="s">
        <v>86</v>
      </c>
      <c r="E173" s="13">
        <v>99</v>
      </c>
      <c r="F173" s="13">
        <v>7</v>
      </c>
    </row>
    <row r="174" spans="1:6" x14ac:dyDescent="0.2">
      <c r="A174" s="1">
        <v>41205</v>
      </c>
      <c r="B174" s="13">
        <v>46</v>
      </c>
      <c r="C174" s="13">
        <v>179</v>
      </c>
      <c r="D174" s="13" t="s">
        <v>86</v>
      </c>
      <c r="E174" s="13">
        <v>97</v>
      </c>
      <c r="F174" s="13">
        <v>6</v>
      </c>
    </row>
    <row r="175" spans="1:6" x14ac:dyDescent="0.2">
      <c r="A175" s="1">
        <v>41205</v>
      </c>
      <c r="B175" s="13">
        <v>46</v>
      </c>
      <c r="C175" s="13">
        <v>179</v>
      </c>
      <c r="D175" s="13" t="s">
        <v>86</v>
      </c>
      <c r="E175" s="13">
        <v>129</v>
      </c>
      <c r="F175" s="13">
        <v>14</v>
      </c>
    </row>
    <row r="176" spans="1:6" x14ac:dyDescent="0.2">
      <c r="A176" s="1">
        <v>41205</v>
      </c>
      <c r="B176" s="13">
        <v>46</v>
      </c>
      <c r="C176" s="13">
        <v>179</v>
      </c>
      <c r="D176" s="13" t="s">
        <v>86</v>
      </c>
      <c r="E176" s="13">
        <v>123</v>
      </c>
      <c r="F176" s="13">
        <v>16</v>
      </c>
    </row>
    <row r="177" spans="1:6" x14ac:dyDescent="0.2">
      <c r="A177" s="1">
        <v>41206</v>
      </c>
      <c r="B177" s="13">
        <v>47</v>
      </c>
      <c r="C177" s="13">
        <v>164</v>
      </c>
      <c r="D177" s="13" t="s">
        <v>86</v>
      </c>
      <c r="E177" s="13">
        <v>101</v>
      </c>
      <c r="F177" s="13">
        <v>7</v>
      </c>
    </row>
    <row r="178" spans="1:6" x14ac:dyDescent="0.2">
      <c r="A178" s="1">
        <v>41206</v>
      </c>
      <c r="B178" s="13">
        <v>47</v>
      </c>
      <c r="C178" s="13">
        <v>164</v>
      </c>
      <c r="D178" s="13" t="s">
        <v>86</v>
      </c>
      <c r="E178" s="13">
        <v>96</v>
      </c>
      <c r="F178" s="13">
        <v>6</v>
      </c>
    </row>
    <row r="179" spans="1:6" x14ac:dyDescent="0.2">
      <c r="A179" s="1">
        <v>41206</v>
      </c>
      <c r="B179" s="13">
        <v>47</v>
      </c>
      <c r="C179" s="13">
        <v>164</v>
      </c>
      <c r="D179" s="13" t="s">
        <v>86</v>
      </c>
      <c r="E179" s="13">
        <v>101</v>
      </c>
      <c r="F179" s="13">
        <v>8</v>
      </c>
    </row>
    <row r="180" spans="1:6" x14ac:dyDescent="0.2">
      <c r="A180" s="1">
        <v>41206</v>
      </c>
      <c r="B180" s="13">
        <v>47</v>
      </c>
      <c r="C180" s="13">
        <v>164</v>
      </c>
      <c r="D180" s="13" t="s">
        <v>86</v>
      </c>
      <c r="E180" s="13">
        <v>107</v>
      </c>
      <c r="F180" s="13">
        <v>8</v>
      </c>
    </row>
    <row r="181" spans="1:6" x14ac:dyDescent="0.2">
      <c r="A181" s="1">
        <v>41206</v>
      </c>
      <c r="B181" s="13">
        <v>47</v>
      </c>
      <c r="C181" s="13">
        <v>164</v>
      </c>
      <c r="D181" s="13" t="s">
        <v>86</v>
      </c>
      <c r="E181" s="13">
        <v>111</v>
      </c>
      <c r="F181" s="13">
        <v>8</v>
      </c>
    </row>
    <row r="182" spans="1:6" x14ac:dyDescent="0.2">
      <c r="A182" s="1">
        <v>41206</v>
      </c>
      <c r="B182" s="13">
        <v>47</v>
      </c>
      <c r="C182" s="13">
        <v>164</v>
      </c>
      <c r="D182" s="13" t="s">
        <v>86</v>
      </c>
      <c r="E182" s="13">
        <v>104</v>
      </c>
      <c r="F182" s="13">
        <v>7</v>
      </c>
    </row>
    <row r="183" spans="1:6" x14ac:dyDescent="0.2">
      <c r="A183" s="1">
        <v>41206</v>
      </c>
      <c r="B183" s="13">
        <v>47</v>
      </c>
      <c r="C183" s="13">
        <v>164</v>
      </c>
      <c r="D183" s="13" t="s">
        <v>86</v>
      </c>
      <c r="E183" s="13">
        <v>103</v>
      </c>
      <c r="F183" s="13">
        <v>7</v>
      </c>
    </row>
    <row r="184" spans="1:6" x14ac:dyDescent="0.2">
      <c r="A184" s="1">
        <v>41206</v>
      </c>
      <c r="B184" s="13">
        <v>47</v>
      </c>
      <c r="C184" s="13">
        <v>164</v>
      </c>
      <c r="D184" s="13" t="s">
        <v>86</v>
      </c>
      <c r="E184" s="13">
        <v>105</v>
      </c>
      <c r="F184" s="13">
        <v>8</v>
      </c>
    </row>
    <row r="185" spans="1:6" x14ac:dyDescent="0.2">
      <c r="A185" s="1">
        <v>41206</v>
      </c>
      <c r="B185" s="13">
        <v>47</v>
      </c>
      <c r="C185" s="13">
        <v>164</v>
      </c>
      <c r="D185" s="13" t="s">
        <v>86</v>
      </c>
      <c r="E185" s="13">
        <v>142</v>
      </c>
      <c r="F185" s="13">
        <v>22</v>
      </c>
    </row>
    <row r="186" spans="1:6" x14ac:dyDescent="0.2">
      <c r="A186" s="1">
        <v>41206</v>
      </c>
      <c r="B186" s="13">
        <v>47</v>
      </c>
      <c r="C186" s="13">
        <v>164</v>
      </c>
      <c r="D186" s="13" t="s">
        <v>86</v>
      </c>
      <c r="E186" s="13">
        <v>133</v>
      </c>
      <c r="F186" s="13">
        <v>18</v>
      </c>
    </row>
    <row r="187" spans="1:6" x14ac:dyDescent="0.2">
      <c r="A187" s="1">
        <v>41206</v>
      </c>
      <c r="B187" s="13">
        <v>47</v>
      </c>
      <c r="C187" s="13">
        <v>164</v>
      </c>
      <c r="D187" s="13" t="s">
        <v>86</v>
      </c>
      <c r="E187" s="13">
        <v>141</v>
      </c>
      <c r="F187" s="13">
        <v>22</v>
      </c>
    </row>
    <row r="188" spans="1:6" x14ac:dyDescent="0.2">
      <c r="A188" s="1">
        <v>41206</v>
      </c>
      <c r="B188" s="13">
        <v>47</v>
      </c>
      <c r="C188" s="13">
        <v>164</v>
      </c>
      <c r="D188" s="13" t="s">
        <v>86</v>
      </c>
      <c r="E188" s="13">
        <v>129</v>
      </c>
      <c r="F188" s="13">
        <v>15</v>
      </c>
    </row>
    <row r="189" spans="1:6" x14ac:dyDescent="0.2">
      <c r="A189" s="1">
        <v>41206</v>
      </c>
      <c r="B189" s="13">
        <v>47</v>
      </c>
      <c r="C189" s="13">
        <v>164</v>
      </c>
      <c r="D189" s="13" t="s">
        <v>86</v>
      </c>
      <c r="E189" s="13">
        <v>138</v>
      </c>
      <c r="F189" s="13">
        <v>18</v>
      </c>
    </row>
    <row r="190" spans="1:6" x14ac:dyDescent="0.2">
      <c r="A190" s="1">
        <v>41206</v>
      </c>
      <c r="B190" s="13">
        <v>47</v>
      </c>
      <c r="C190" s="13">
        <v>164</v>
      </c>
      <c r="D190" s="13" t="s">
        <v>86</v>
      </c>
      <c r="E190" s="13">
        <v>136</v>
      </c>
      <c r="F190" s="13">
        <v>19</v>
      </c>
    </row>
    <row r="191" spans="1:6" x14ac:dyDescent="0.2">
      <c r="A191" s="1">
        <v>41206</v>
      </c>
      <c r="B191" s="13">
        <v>47</v>
      </c>
      <c r="C191" s="13">
        <v>164</v>
      </c>
      <c r="D191" s="13" t="s">
        <v>86</v>
      </c>
      <c r="E191" s="13">
        <v>130</v>
      </c>
      <c r="F191" s="13">
        <v>16</v>
      </c>
    </row>
    <row r="192" spans="1:6" x14ac:dyDescent="0.2">
      <c r="A192" s="1">
        <v>41206</v>
      </c>
      <c r="B192" s="13">
        <v>47</v>
      </c>
      <c r="C192" s="13">
        <v>164</v>
      </c>
      <c r="D192" s="13" t="s">
        <v>86</v>
      </c>
      <c r="E192" s="13">
        <v>135</v>
      </c>
      <c r="F192" s="13">
        <v>19</v>
      </c>
    </row>
    <row r="193" spans="1:6" x14ac:dyDescent="0.2">
      <c r="A193" s="1">
        <v>41206</v>
      </c>
      <c r="B193" s="13">
        <v>47</v>
      </c>
      <c r="C193" s="13">
        <v>164</v>
      </c>
      <c r="D193" s="13" t="s">
        <v>86</v>
      </c>
      <c r="E193" s="13">
        <v>122</v>
      </c>
      <c r="F193" s="13">
        <v>14</v>
      </c>
    </row>
    <row r="194" spans="1:6" x14ac:dyDescent="0.2">
      <c r="A194" s="1">
        <v>41206</v>
      </c>
      <c r="B194" s="13">
        <v>47</v>
      </c>
      <c r="C194" s="13">
        <v>164</v>
      </c>
      <c r="D194" s="13" t="s">
        <v>86</v>
      </c>
      <c r="E194" s="13">
        <v>126</v>
      </c>
      <c r="F194" s="13">
        <v>15</v>
      </c>
    </row>
    <row r="195" spans="1:6" x14ac:dyDescent="0.2">
      <c r="A195" s="1">
        <v>41206</v>
      </c>
      <c r="B195" s="13">
        <v>47</v>
      </c>
      <c r="C195" s="13">
        <v>164</v>
      </c>
      <c r="D195" s="13" t="s">
        <v>86</v>
      </c>
      <c r="E195" s="13">
        <v>125</v>
      </c>
      <c r="F195" s="13">
        <v>16</v>
      </c>
    </row>
    <row r="196" spans="1:6" x14ac:dyDescent="0.2">
      <c r="A196" s="1">
        <v>41206</v>
      </c>
      <c r="B196" s="13">
        <v>47</v>
      </c>
      <c r="C196" s="13">
        <v>164</v>
      </c>
      <c r="D196" s="13" t="s">
        <v>86</v>
      </c>
      <c r="E196" s="13">
        <v>145</v>
      </c>
      <c r="F196" s="13">
        <v>18</v>
      </c>
    </row>
    <row r="197" spans="1:6" x14ac:dyDescent="0.2">
      <c r="A197" s="1">
        <v>41206</v>
      </c>
      <c r="B197" s="13">
        <v>47</v>
      </c>
      <c r="C197" s="13">
        <v>164</v>
      </c>
      <c r="D197" s="13" t="s">
        <v>86</v>
      </c>
      <c r="E197" s="13">
        <v>125</v>
      </c>
      <c r="F197" s="13">
        <v>13</v>
      </c>
    </row>
    <row r="198" spans="1:6" x14ac:dyDescent="0.2">
      <c r="A198" s="1">
        <v>41206</v>
      </c>
      <c r="B198" s="13">
        <v>47</v>
      </c>
      <c r="C198" s="13">
        <v>164</v>
      </c>
      <c r="D198" s="13" t="s">
        <v>86</v>
      </c>
      <c r="E198" s="13">
        <v>139</v>
      </c>
      <c r="F198" s="13">
        <v>18</v>
      </c>
    </row>
    <row r="199" spans="1:6" x14ac:dyDescent="0.2">
      <c r="A199" s="1">
        <v>41206</v>
      </c>
      <c r="B199" s="13">
        <v>47</v>
      </c>
      <c r="C199" s="13">
        <v>164</v>
      </c>
      <c r="D199" s="13" t="s">
        <v>86</v>
      </c>
      <c r="E199" s="13">
        <v>146</v>
      </c>
      <c r="F199" s="13">
        <v>20</v>
      </c>
    </row>
    <row r="200" spans="1:6" x14ac:dyDescent="0.2">
      <c r="A200" s="1">
        <v>41206</v>
      </c>
      <c r="B200" s="13">
        <v>47</v>
      </c>
      <c r="C200" s="13">
        <v>164</v>
      </c>
      <c r="D200" s="13" t="s">
        <v>86</v>
      </c>
      <c r="E200" s="13">
        <v>135</v>
      </c>
      <c r="F200" s="13">
        <v>16</v>
      </c>
    </row>
    <row r="201" spans="1:6" x14ac:dyDescent="0.2">
      <c r="A201" s="1">
        <v>41206</v>
      </c>
      <c r="B201" s="13">
        <v>47</v>
      </c>
      <c r="C201" s="13">
        <v>164</v>
      </c>
      <c r="D201" s="13" t="s">
        <v>86</v>
      </c>
      <c r="E201" s="13">
        <v>132</v>
      </c>
      <c r="F201" s="13">
        <v>15</v>
      </c>
    </row>
    <row r="202" spans="1:6" x14ac:dyDescent="0.2">
      <c r="A202" s="1">
        <v>41206</v>
      </c>
      <c r="B202" s="13">
        <v>47</v>
      </c>
      <c r="C202" s="13">
        <v>164</v>
      </c>
      <c r="D202" s="13" t="s">
        <v>86</v>
      </c>
      <c r="E202" s="13">
        <v>131</v>
      </c>
      <c r="F202" s="13">
        <v>15</v>
      </c>
    </row>
    <row r="203" spans="1:6" x14ac:dyDescent="0.2">
      <c r="A203" s="1">
        <v>41206</v>
      </c>
      <c r="B203" s="13">
        <v>47</v>
      </c>
      <c r="C203" s="13">
        <v>164</v>
      </c>
      <c r="D203" s="13" t="s">
        <v>86</v>
      </c>
      <c r="E203" s="13">
        <v>135</v>
      </c>
      <c r="F203" s="13">
        <v>19</v>
      </c>
    </row>
    <row r="204" spans="1:6" x14ac:dyDescent="0.2">
      <c r="A204" s="1">
        <v>41206</v>
      </c>
      <c r="B204" s="13">
        <v>47</v>
      </c>
      <c r="C204" s="13">
        <v>164</v>
      </c>
      <c r="D204" s="13" t="s">
        <v>86</v>
      </c>
      <c r="E204" s="13">
        <v>130</v>
      </c>
      <c r="F204" s="13">
        <v>16</v>
      </c>
    </row>
    <row r="205" spans="1:6" x14ac:dyDescent="0.2">
      <c r="A205" s="1">
        <v>41206</v>
      </c>
      <c r="B205" s="13">
        <v>48</v>
      </c>
      <c r="C205" s="13">
        <v>231</v>
      </c>
      <c r="D205" s="13" t="s">
        <v>86</v>
      </c>
      <c r="E205" s="13">
        <v>140</v>
      </c>
      <c r="F205" s="13">
        <v>23</v>
      </c>
    </row>
    <row r="206" spans="1:6" x14ac:dyDescent="0.2">
      <c r="A206" s="1">
        <v>41206</v>
      </c>
      <c r="B206" s="13">
        <v>48</v>
      </c>
      <c r="C206" s="13">
        <v>231</v>
      </c>
      <c r="D206" s="13" t="s">
        <v>86</v>
      </c>
      <c r="E206" s="13">
        <v>108</v>
      </c>
      <c r="F206" s="13">
        <v>9</v>
      </c>
    </row>
    <row r="207" spans="1:6" x14ac:dyDescent="0.2">
      <c r="A207" s="1">
        <v>41206</v>
      </c>
      <c r="B207" s="13">
        <v>48</v>
      </c>
      <c r="C207" s="13">
        <v>231</v>
      </c>
      <c r="D207" s="13" t="s">
        <v>86</v>
      </c>
      <c r="E207" s="13">
        <v>97</v>
      </c>
      <c r="F207" s="13">
        <v>6</v>
      </c>
    </row>
    <row r="208" spans="1:6" x14ac:dyDescent="0.2">
      <c r="A208" s="1">
        <v>41206</v>
      </c>
      <c r="B208" s="13">
        <v>48</v>
      </c>
      <c r="C208" s="13">
        <v>231</v>
      </c>
      <c r="D208" s="13" t="s">
        <v>86</v>
      </c>
      <c r="E208" s="13">
        <v>97</v>
      </c>
      <c r="F208" s="13">
        <v>5</v>
      </c>
    </row>
    <row r="209" spans="1:6" x14ac:dyDescent="0.2">
      <c r="A209" s="1">
        <v>41206</v>
      </c>
      <c r="B209" s="13">
        <v>48</v>
      </c>
      <c r="C209" s="13">
        <v>231</v>
      </c>
      <c r="D209" s="13" t="s">
        <v>86</v>
      </c>
      <c r="E209" s="13">
        <v>94</v>
      </c>
      <c r="F209" s="13">
        <v>6</v>
      </c>
    </row>
    <row r="210" spans="1:6" x14ac:dyDescent="0.2">
      <c r="A210" s="1">
        <v>41206</v>
      </c>
      <c r="B210" s="13">
        <v>49</v>
      </c>
      <c r="C210" s="13">
        <v>318</v>
      </c>
      <c r="D210" s="13" t="s">
        <v>86</v>
      </c>
      <c r="E210" s="13">
        <v>130</v>
      </c>
      <c r="F210" s="13">
        <v>16</v>
      </c>
    </row>
    <row r="211" spans="1:6" x14ac:dyDescent="0.2">
      <c r="A211" s="1">
        <v>41206</v>
      </c>
      <c r="B211" s="13">
        <v>49</v>
      </c>
      <c r="C211" s="13">
        <v>318</v>
      </c>
      <c r="D211" s="13" t="s">
        <v>86</v>
      </c>
      <c r="E211" s="13">
        <v>129</v>
      </c>
      <c r="F211" s="13">
        <v>15</v>
      </c>
    </row>
    <row r="212" spans="1:6" x14ac:dyDescent="0.2">
      <c r="A212" s="1">
        <v>41206</v>
      </c>
      <c r="B212" s="13">
        <v>49</v>
      </c>
      <c r="C212" s="13">
        <v>318</v>
      </c>
      <c r="D212" s="13" t="s">
        <v>86</v>
      </c>
      <c r="E212" s="13">
        <v>127</v>
      </c>
      <c r="F212" s="13">
        <v>16</v>
      </c>
    </row>
    <row r="213" spans="1:6" x14ac:dyDescent="0.2">
      <c r="A213" s="1">
        <v>41206</v>
      </c>
      <c r="B213" s="13">
        <v>49</v>
      </c>
      <c r="C213" s="13">
        <v>318</v>
      </c>
      <c r="D213" s="13" t="s">
        <v>86</v>
      </c>
      <c r="E213" s="13">
        <v>139</v>
      </c>
      <c r="F213" s="13">
        <v>18</v>
      </c>
    </row>
    <row r="214" spans="1:6" x14ac:dyDescent="0.2">
      <c r="A214" s="1">
        <v>41206</v>
      </c>
      <c r="B214" s="13">
        <v>49</v>
      </c>
      <c r="C214" s="13">
        <v>318</v>
      </c>
      <c r="D214" s="13" t="s">
        <v>86</v>
      </c>
      <c r="E214" s="13">
        <v>131</v>
      </c>
      <c r="F214" s="13">
        <v>17</v>
      </c>
    </row>
    <row r="215" spans="1:6" x14ac:dyDescent="0.2">
      <c r="A215" s="1">
        <v>41206</v>
      </c>
      <c r="B215" s="13">
        <v>50</v>
      </c>
      <c r="C215" s="13">
        <v>236</v>
      </c>
      <c r="D215" s="13" t="s">
        <v>86</v>
      </c>
      <c r="E215" s="13">
        <v>126</v>
      </c>
      <c r="F215" s="13">
        <v>16</v>
      </c>
    </row>
    <row r="216" spans="1:6" x14ac:dyDescent="0.2">
      <c r="A216" s="1">
        <v>41206</v>
      </c>
      <c r="B216" s="13">
        <v>50</v>
      </c>
      <c r="C216" s="13">
        <v>236</v>
      </c>
      <c r="D216" s="13" t="s">
        <v>86</v>
      </c>
      <c r="E216" s="13">
        <v>119</v>
      </c>
      <c r="F216" s="13">
        <v>13</v>
      </c>
    </row>
    <row r="217" spans="1:6" x14ac:dyDescent="0.2">
      <c r="A217" s="1">
        <v>41206</v>
      </c>
      <c r="B217" s="13">
        <v>50</v>
      </c>
      <c r="C217" s="13">
        <v>236</v>
      </c>
      <c r="D217" s="13" t="s">
        <v>86</v>
      </c>
      <c r="E217" s="13">
        <v>119</v>
      </c>
      <c r="F217" s="13">
        <v>12</v>
      </c>
    </row>
    <row r="218" spans="1:6" x14ac:dyDescent="0.2">
      <c r="A218" s="1">
        <v>41206</v>
      </c>
      <c r="B218" s="13">
        <v>50</v>
      </c>
      <c r="C218" s="13">
        <v>236</v>
      </c>
      <c r="D218" s="13" t="s">
        <v>86</v>
      </c>
      <c r="E218" s="13">
        <v>97</v>
      </c>
      <c r="F218" s="13">
        <v>7</v>
      </c>
    </row>
    <row r="219" spans="1:6" x14ac:dyDescent="0.2">
      <c r="A219" s="1">
        <v>41206</v>
      </c>
      <c r="B219" s="13">
        <v>50</v>
      </c>
      <c r="C219" s="13">
        <v>236</v>
      </c>
      <c r="D219" s="13" t="s">
        <v>86</v>
      </c>
      <c r="E219" s="13">
        <v>99</v>
      </c>
      <c r="F219" s="13">
        <v>6</v>
      </c>
    </row>
    <row r="220" spans="1:6" x14ac:dyDescent="0.2">
      <c r="A220" s="1">
        <v>41212</v>
      </c>
      <c r="B220" s="13">
        <v>51</v>
      </c>
      <c r="C220" s="13">
        <v>163</v>
      </c>
      <c r="D220" s="13" t="s">
        <v>86</v>
      </c>
      <c r="E220" s="13">
        <v>126</v>
      </c>
      <c r="F220" s="13">
        <v>13</v>
      </c>
    </row>
    <row r="221" spans="1:6" x14ac:dyDescent="0.2">
      <c r="A221" s="1">
        <v>41212</v>
      </c>
      <c r="B221" s="13">
        <v>51</v>
      </c>
      <c r="C221" s="13">
        <v>163</v>
      </c>
      <c r="D221" s="13" t="s">
        <v>86</v>
      </c>
      <c r="E221" s="13">
        <v>129</v>
      </c>
      <c r="F221" s="13">
        <v>16</v>
      </c>
    </row>
    <row r="222" spans="1:6" x14ac:dyDescent="0.2">
      <c r="A222" s="1">
        <v>41212</v>
      </c>
      <c r="B222" s="13">
        <v>51</v>
      </c>
      <c r="C222" s="13">
        <v>163</v>
      </c>
      <c r="D222" s="13" t="s">
        <v>86</v>
      </c>
      <c r="E222" s="13">
        <v>132</v>
      </c>
      <c r="F222" s="13">
        <v>16</v>
      </c>
    </row>
    <row r="223" spans="1:6" x14ac:dyDescent="0.2">
      <c r="A223" s="1">
        <v>41212</v>
      </c>
      <c r="B223" s="13">
        <v>51</v>
      </c>
      <c r="C223" s="13">
        <v>163</v>
      </c>
      <c r="D223" s="13" t="s">
        <v>86</v>
      </c>
      <c r="E223" s="13">
        <v>133</v>
      </c>
      <c r="F223" s="13">
        <v>16</v>
      </c>
    </row>
    <row r="224" spans="1:6" x14ac:dyDescent="0.2">
      <c r="A224" s="1">
        <v>41212</v>
      </c>
      <c r="B224" s="13">
        <v>51</v>
      </c>
      <c r="C224" s="13">
        <v>163</v>
      </c>
      <c r="D224" s="13" t="s">
        <v>86</v>
      </c>
      <c r="E224" s="13">
        <v>131</v>
      </c>
      <c r="F224" s="13">
        <v>14</v>
      </c>
    </row>
    <row r="225" spans="1:6" x14ac:dyDescent="0.2">
      <c r="A225" s="1">
        <v>41212</v>
      </c>
      <c r="B225" s="13">
        <v>51</v>
      </c>
      <c r="C225" s="13">
        <v>163</v>
      </c>
      <c r="D225" s="13" t="s">
        <v>86</v>
      </c>
      <c r="E225" s="13">
        <v>130</v>
      </c>
      <c r="F225" s="13">
        <v>16</v>
      </c>
    </row>
    <row r="226" spans="1:6" x14ac:dyDescent="0.2">
      <c r="A226" s="1">
        <v>41212</v>
      </c>
      <c r="B226" s="13">
        <v>51</v>
      </c>
      <c r="C226" s="13">
        <v>163</v>
      </c>
      <c r="D226" s="13" t="s">
        <v>86</v>
      </c>
      <c r="E226" s="13">
        <v>126</v>
      </c>
      <c r="F226" s="13">
        <v>14</v>
      </c>
    </row>
    <row r="227" spans="1:6" x14ac:dyDescent="0.2">
      <c r="A227" s="1">
        <v>41212</v>
      </c>
      <c r="B227" s="13">
        <v>51</v>
      </c>
      <c r="C227" s="13">
        <v>163</v>
      </c>
      <c r="D227" s="13" t="s">
        <v>86</v>
      </c>
      <c r="E227" s="13">
        <v>130</v>
      </c>
      <c r="F227" s="13">
        <v>15</v>
      </c>
    </row>
    <row r="228" spans="1:6" x14ac:dyDescent="0.2">
      <c r="A228" s="1">
        <v>41212</v>
      </c>
      <c r="B228" s="13">
        <v>51</v>
      </c>
      <c r="C228" s="13">
        <v>163</v>
      </c>
      <c r="D228" s="13" t="s">
        <v>86</v>
      </c>
      <c r="E228" s="13">
        <v>123</v>
      </c>
      <c r="F228" s="13">
        <v>12</v>
      </c>
    </row>
    <row r="229" spans="1:6" x14ac:dyDescent="0.2">
      <c r="A229" s="1">
        <v>41212</v>
      </c>
      <c r="B229" s="13">
        <v>51</v>
      </c>
      <c r="C229" s="13">
        <v>163</v>
      </c>
      <c r="D229" s="13" t="s">
        <v>86</v>
      </c>
      <c r="E229" s="13">
        <v>111</v>
      </c>
      <c r="F229" s="13">
        <v>8</v>
      </c>
    </row>
    <row r="230" spans="1:6" x14ac:dyDescent="0.2">
      <c r="A230" s="1">
        <v>41212</v>
      </c>
      <c r="B230" s="13">
        <v>51</v>
      </c>
      <c r="C230" s="13">
        <v>163</v>
      </c>
      <c r="D230" s="13" t="s">
        <v>86</v>
      </c>
      <c r="E230" s="13">
        <v>112</v>
      </c>
      <c r="F230" s="13">
        <v>10</v>
      </c>
    </row>
    <row r="231" spans="1:6" x14ac:dyDescent="0.2">
      <c r="A231" s="1">
        <v>41212</v>
      </c>
      <c r="B231" s="13">
        <v>51</v>
      </c>
      <c r="C231" s="13">
        <v>163</v>
      </c>
      <c r="D231" s="13" t="s">
        <v>86</v>
      </c>
      <c r="E231" s="13">
        <v>97</v>
      </c>
      <c r="F231" s="13">
        <v>6</v>
      </c>
    </row>
    <row r="232" spans="1:6" x14ac:dyDescent="0.2">
      <c r="A232" s="1">
        <v>41212</v>
      </c>
      <c r="B232" s="13">
        <v>51</v>
      </c>
      <c r="C232" s="13">
        <v>163</v>
      </c>
      <c r="D232" s="13" t="s">
        <v>86</v>
      </c>
      <c r="E232" s="13">
        <v>105</v>
      </c>
      <c r="F232" s="13">
        <v>8</v>
      </c>
    </row>
    <row r="233" spans="1:6" x14ac:dyDescent="0.2">
      <c r="A233" s="1">
        <v>41212</v>
      </c>
      <c r="B233" s="13">
        <v>51</v>
      </c>
      <c r="C233" s="13">
        <v>163</v>
      </c>
      <c r="D233" s="13" t="s">
        <v>86</v>
      </c>
      <c r="E233" s="13">
        <v>104</v>
      </c>
      <c r="F233" s="13">
        <v>7</v>
      </c>
    </row>
    <row r="234" spans="1:6" x14ac:dyDescent="0.2">
      <c r="A234" s="1">
        <v>41212</v>
      </c>
      <c r="B234" s="13">
        <v>51</v>
      </c>
      <c r="C234" s="13">
        <v>163</v>
      </c>
      <c r="D234" s="13" t="s">
        <v>86</v>
      </c>
      <c r="E234" s="13">
        <v>111</v>
      </c>
      <c r="F234" s="13">
        <v>11</v>
      </c>
    </row>
    <row r="235" spans="1:6" x14ac:dyDescent="0.2">
      <c r="A235" s="1">
        <v>41212</v>
      </c>
      <c r="B235" s="13">
        <v>51</v>
      </c>
      <c r="C235" s="13">
        <v>163</v>
      </c>
      <c r="D235" s="13" t="s">
        <v>86</v>
      </c>
      <c r="E235" s="13">
        <v>103</v>
      </c>
      <c r="F235" s="13">
        <v>7</v>
      </c>
    </row>
    <row r="236" spans="1:6" x14ac:dyDescent="0.2">
      <c r="A236" s="1">
        <v>41212</v>
      </c>
      <c r="B236" s="13">
        <v>51</v>
      </c>
      <c r="C236" s="13">
        <v>163</v>
      </c>
      <c r="D236" s="13" t="s">
        <v>86</v>
      </c>
      <c r="E236" s="13">
        <v>112</v>
      </c>
      <c r="F236" s="13">
        <v>9</v>
      </c>
    </row>
    <row r="237" spans="1:6" x14ac:dyDescent="0.2">
      <c r="A237" s="1">
        <v>41212</v>
      </c>
      <c r="B237" s="13">
        <v>51</v>
      </c>
      <c r="C237" s="13">
        <v>163</v>
      </c>
      <c r="D237" s="13" t="s">
        <v>86</v>
      </c>
      <c r="E237" s="13">
        <v>99</v>
      </c>
      <c r="F237" s="13">
        <v>6</v>
      </c>
    </row>
    <row r="238" spans="1:6" x14ac:dyDescent="0.2">
      <c r="A238" s="1">
        <v>41212</v>
      </c>
      <c r="B238" s="13">
        <v>51</v>
      </c>
      <c r="C238" s="13">
        <v>163</v>
      </c>
      <c r="D238" s="13" t="s">
        <v>86</v>
      </c>
      <c r="E238" s="13">
        <v>113</v>
      </c>
      <c r="F238" s="13">
        <v>9</v>
      </c>
    </row>
    <row r="239" spans="1:6" x14ac:dyDescent="0.2">
      <c r="A239" s="1">
        <v>41212</v>
      </c>
      <c r="B239" s="13">
        <v>51</v>
      </c>
      <c r="C239" s="13">
        <v>163</v>
      </c>
      <c r="D239" s="13" t="s">
        <v>86</v>
      </c>
      <c r="E239" s="13">
        <v>107</v>
      </c>
      <c r="F239" s="13">
        <v>9</v>
      </c>
    </row>
    <row r="240" spans="1:6" x14ac:dyDescent="0.2">
      <c r="A240" s="1">
        <v>41212</v>
      </c>
      <c r="B240" s="13">
        <v>51</v>
      </c>
      <c r="C240" s="13">
        <v>163</v>
      </c>
      <c r="D240" s="13" t="s">
        <v>86</v>
      </c>
      <c r="E240" s="13">
        <v>96</v>
      </c>
      <c r="F240" s="13">
        <v>6</v>
      </c>
    </row>
    <row r="241" spans="1:6" x14ac:dyDescent="0.2">
      <c r="A241" s="1">
        <v>41212</v>
      </c>
      <c r="B241" s="13">
        <v>52</v>
      </c>
      <c r="C241" s="13">
        <v>109</v>
      </c>
      <c r="D241" s="13" t="s">
        <v>86</v>
      </c>
      <c r="E241" s="13">
        <v>107</v>
      </c>
      <c r="F241" s="13">
        <v>9</v>
      </c>
    </row>
    <row r="242" spans="1:6" x14ac:dyDescent="0.2">
      <c r="A242" s="1">
        <v>41212</v>
      </c>
      <c r="B242" s="13">
        <v>52</v>
      </c>
      <c r="C242" s="13">
        <v>109</v>
      </c>
      <c r="D242" s="13" t="s">
        <v>86</v>
      </c>
      <c r="E242" s="13">
        <v>95</v>
      </c>
      <c r="F242" s="13">
        <v>5</v>
      </c>
    </row>
    <row r="243" spans="1:6" x14ac:dyDescent="0.2">
      <c r="A243" s="1">
        <v>41212</v>
      </c>
      <c r="B243" s="13">
        <v>52</v>
      </c>
      <c r="C243" s="13">
        <v>109</v>
      </c>
      <c r="D243" s="13" t="s">
        <v>86</v>
      </c>
      <c r="E243" s="13">
        <v>104</v>
      </c>
      <c r="F243" s="13">
        <v>7</v>
      </c>
    </row>
    <row r="244" spans="1:6" x14ac:dyDescent="0.2">
      <c r="A244" s="1">
        <v>41212</v>
      </c>
      <c r="B244" s="13">
        <v>52</v>
      </c>
      <c r="C244" s="13">
        <v>109</v>
      </c>
      <c r="D244" s="13" t="s">
        <v>86</v>
      </c>
      <c r="E244" s="13">
        <v>99</v>
      </c>
      <c r="F244" s="13">
        <v>6</v>
      </c>
    </row>
    <row r="245" spans="1:6" x14ac:dyDescent="0.2">
      <c r="A245" s="1">
        <v>41212</v>
      </c>
      <c r="B245" s="13">
        <v>52</v>
      </c>
      <c r="C245" s="13">
        <v>109</v>
      </c>
      <c r="D245" s="13" t="s">
        <v>86</v>
      </c>
      <c r="E245" s="13">
        <v>90</v>
      </c>
      <c r="F245" s="13">
        <v>5</v>
      </c>
    </row>
    <row r="246" spans="1:6" x14ac:dyDescent="0.2">
      <c r="A246" s="1">
        <v>41212</v>
      </c>
      <c r="B246" s="13">
        <v>53</v>
      </c>
      <c r="C246" s="13">
        <v>82</v>
      </c>
      <c r="D246" s="13" t="s">
        <v>86</v>
      </c>
      <c r="E246" s="13">
        <v>120</v>
      </c>
      <c r="F246" s="13">
        <v>9</v>
      </c>
    </row>
    <row r="247" spans="1:6" x14ac:dyDescent="0.2">
      <c r="A247" s="1">
        <v>41212</v>
      </c>
      <c r="B247" s="13">
        <v>53</v>
      </c>
      <c r="C247" s="13">
        <v>82</v>
      </c>
      <c r="D247" s="13" t="s">
        <v>86</v>
      </c>
      <c r="E247" s="13">
        <v>101</v>
      </c>
      <c r="F247" s="13">
        <v>6</v>
      </c>
    </row>
    <row r="248" spans="1:6" x14ac:dyDescent="0.2">
      <c r="A248" s="1">
        <v>41212</v>
      </c>
      <c r="B248" s="13">
        <v>53</v>
      </c>
      <c r="C248" s="13">
        <v>82</v>
      </c>
      <c r="D248" s="13" t="s">
        <v>86</v>
      </c>
      <c r="E248" s="13">
        <v>102</v>
      </c>
      <c r="F248" s="13">
        <v>5</v>
      </c>
    </row>
    <row r="249" spans="1:6" x14ac:dyDescent="0.2">
      <c r="A249" s="1">
        <v>41212</v>
      </c>
      <c r="B249" s="13">
        <v>53</v>
      </c>
      <c r="C249" s="13">
        <v>82</v>
      </c>
      <c r="D249" s="13" t="s">
        <v>86</v>
      </c>
      <c r="E249" s="13">
        <v>106</v>
      </c>
      <c r="F249" s="13">
        <v>6</v>
      </c>
    </row>
    <row r="250" spans="1:6" x14ac:dyDescent="0.2">
      <c r="A250" s="1">
        <v>41212</v>
      </c>
      <c r="B250" s="13">
        <v>54</v>
      </c>
      <c r="C250" s="13">
        <v>132</v>
      </c>
      <c r="D250" s="13" t="s">
        <v>86</v>
      </c>
      <c r="E250" s="13">
        <v>113</v>
      </c>
      <c r="F250" s="13">
        <v>8</v>
      </c>
    </row>
    <row r="251" spans="1:6" x14ac:dyDescent="0.2">
      <c r="A251" s="1">
        <v>41212</v>
      </c>
      <c r="B251" s="13">
        <v>54</v>
      </c>
      <c r="C251" s="13">
        <v>132</v>
      </c>
      <c r="D251" s="13" t="s">
        <v>86</v>
      </c>
      <c r="E251" s="13">
        <v>120</v>
      </c>
      <c r="F251" s="13">
        <v>12</v>
      </c>
    </row>
    <row r="252" spans="1:6" x14ac:dyDescent="0.2">
      <c r="A252" s="1">
        <v>41212</v>
      </c>
      <c r="B252" s="13">
        <v>54</v>
      </c>
      <c r="C252" s="13">
        <v>132</v>
      </c>
      <c r="D252" s="13" t="s">
        <v>86</v>
      </c>
      <c r="E252" s="13">
        <v>104</v>
      </c>
      <c r="F252" s="13">
        <v>8</v>
      </c>
    </row>
    <row r="253" spans="1:6" x14ac:dyDescent="0.2">
      <c r="A253" s="1">
        <v>41212</v>
      </c>
      <c r="B253" s="13">
        <v>54</v>
      </c>
      <c r="C253" s="13">
        <v>132</v>
      </c>
      <c r="D253" s="13" t="s">
        <v>86</v>
      </c>
      <c r="E253" s="13">
        <v>93</v>
      </c>
      <c r="F253" s="13">
        <v>5</v>
      </c>
    </row>
    <row r="254" spans="1:6" x14ac:dyDescent="0.2">
      <c r="A254" s="1">
        <v>41212</v>
      </c>
      <c r="B254" s="13">
        <v>54</v>
      </c>
      <c r="C254" s="13">
        <v>132</v>
      </c>
      <c r="D254" s="13" t="s">
        <v>86</v>
      </c>
      <c r="E254" s="13">
        <v>107</v>
      </c>
      <c r="F254" s="13">
        <v>7</v>
      </c>
    </row>
    <row r="255" spans="1:6" x14ac:dyDescent="0.2">
      <c r="A255" s="1">
        <v>41212</v>
      </c>
      <c r="B255" s="13">
        <v>54</v>
      </c>
      <c r="C255" s="13">
        <v>132</v>
      </c>
      <c r="D255" s="13" t="s">
        <v>86</v>
      </c>
      <c r="E255" s="13">
        <v>101</v>
      </c>
      <c r="F255" s="13">
        <v>7</v>
      </c>
    </row>
    <row r="256" spans="1:6" x14ac:dyDescent="0.2">
      <c r="A256" s="1">
        <v>41212</v>
      </c>
      <c r="B256" s="13">
        <v>54</v>
      </c>
      <c r="C256" s="13">
        <v>132</v>
      </c>
      <c r="D256" s="13" t="s">
        <v>86</v>
      </c>
      <c r="E256" s="13">
        <v>93</v>
      </c>
      <c r="F256" s="13">
        <v>6</v>
      </c>
    </row>
    <row r="257" spans="1:6" x14ac:dyDescent="0.2">
      <c r="A257" s="1">
        <v>41212</v>
      </c>
      <c r="B257" s="13">
        <v>54</v>
      </c>
      <c r="C257" s="13">
        <v>132</v>
      </c>
      <c r="D257" s="13" t="s">
        <v>86</v>
      </c>
      <c r="E257" s="13">
        <v>120</v>
      </c>
      <c r="F257" s="13">
        <v>11</v>
      </c>
    </row>
    <row r="258" spans="1:6" x14ac:dyDescent="0.2">
      <c r="A258" s="1">
        <v>41212</v>
      </c>
      <c r="B258" s="13">
        <v>54</v>
      </c>
      <c r="C258" s="13">
        <v>132</v>
      </c>
      <c r="D258" s="13" t="s">
        <v>86</v>
      </c>
      <c r="E258" s="13">
        <v>111</v>
      </c>
      <c r="F258" s="13">
        <v>8</v>
      </c>
    </row>
    <row r="259" spans="1:6" x14ac:dyDescent="0.2">
      <c r="A259" s="1">
        <v>41212</v>
      </c>
      <c r="B259" s="13">
        <v>54</v>
      </c>
      <c r="C259" s="13">
        <v>132</v>
      </c>
      <c r="D259" s="13" t="s">
        <v>86</v>
      </c>
      <c r="E259" s="13">
        <v>98</v>
      </c>
      <c r="F259" s="13">
        <v>5</v>
      </c>
    </row>
    <row r="260" spans="1:6" x14ac:dyDescent="0.2">
      <c r="A260" s="1">
        <v>41212</v>
      </c>
      <c r="B260" s="13">
        <v>54</v>
      </c>
      <c r="C260" s="13">
        <v>132</v>
      </c>
      <c r="D260" s="13" t="s">
        <v>86</v>
      </c>
      <c r="E260" s="13">
        <v>109</v>
      </c>
      <c r="F260" s="13">
        <v>10</v>
      </c>
    </row>
    <row r="261" spans="1:6" x14ac:dyDescent="0.2">
      <c r="A261" s="1">
        <v>41212</v>
      </c>
      <c r="B261" s="13">
        <v>54</v>
      </c>
      <c r="C261" s="13">
        <v>132</v>
      </c>
      <c r="D261" s="13" t="s">
        <v>86</v>
      </c>
      <c r="E261" s="13">
        <v>101</v>
      </c>
      <c r="F261" s="13">
        <v>6</v>
      </c>
    </row>
    <row r="262" spans="1:6" x14ac:dyDescent="0.2">
      <c r="A262" s="1">
        <v>41212</v>
      </c>
      <c r="B262" s="13">
        <v>54</v>
      </c>
      <c r="C262" s="13">
        <v>132</v>
      </c>
      <c r="D262" s="13" t="s">
        <v>86</v>
      </c>
      <c r="E262" s="13">
        <v>127</v>
      </c>
      <c r="F262" s="13">
        <v>14</v>
      </c>
    </row>
    <row r="263" spans="1:6" x14ac:dyDescent="0.2">
      <c r="A263" s="1">
        <v>41212</v>
      </c>
      <c r="B263" s="13">
        <v>54</v>
      </c>
      <c r="C263" s="13">
        <v>132</v>
      </c>
      <c r="D263" s="13" t="s">
        <v>86</v>
      </c>
      <c r="E263" s="13">
        <v>126</v>
      </c>
      <c r="F263" s="13">
        <v>14</v>
      </c>
    </row>
    <row r="264" spans="1:6" x14ac:dyDescent="0.2">
      <c r="A264" s="1">
        <v>41212</v>
      </c>
      <c r="B264" s="13">
        <v>54</v>
      </c>
      <c r="C264" s="13">
        <v>132</v>
      </c>
      <c r="D264" s="13" t="s">
        <v>86</v>
      </c>
      <c r="E264" s="13">
        <v>132</v>
      </c>
      <c r="F264" s="13">
        <v>17</v>
      </c>
    </row>
    <row r="265" spans="1:6" x14ac:dyDescent="0.2">
      <c r="A265" s="1">
        <v>41212</v>
      </c>
      <c r="B265" s="13">
        <v>54</v>
      </c>
      <c r="C265" s="13">
        <v>132</v>
      </c>
      <c r="D265" s="13" t="s">
        <v>86</v>
      </c>
      <c r="E265" s="13">
        <v>135</v>
      </c>
      <c r="F265" s="13">
        <v>17</v>
      </c>
    </row>
    <row r="266" spans="1:6" x14ac:dyDescent="0.2">
      <c r="A266" s="1">
        <v>41212</v>
      </c>
      <c r="B266" s="13">
        <v>54</v>
      </c>
      <c r="C266" s="13">
        <v>132</v>
      </c>
      <c r="D266" s="13" t="s">
        <v>86</v>
      </c>
      <c r="E266" s="13">
        <v>127</v>
      </c>
      <c r="F266" s="13">
        <v>12</v>
      </c>
    </row>
    <row r="267" spans="1:6" x14ac:dyDescent="0.2">
      <c r="A267" s="1">
        <v>41212</v>
      </c>
      <c r="B267" s="13">
        <v>54</v>
      </c>
      <c r="C267" s="13">
        <v>132</v>
      </c>
      <c r="D267" s="13" t="s">
        <v>86</v>
      </c>
      <c r="E267" s="13">
        <v>139</v>
      </c>
      <c r="F267" s="13">
        <v>17</v>
      </c>
    </row>
    <row r="268" spans="1:6" x14ac:dyDescent="0.2">
      <c r="A268" s="1">
        <v>41212</v>
      </c>
      <c r="B268" s="13">
        <v>54</v>
      </c>
      <c r="C268" s="13">
        <v>132</v>
      </c>
      <c r="D268" s="13" t="s">
        <v>86</v>
      </c>
      <c r="E268" s="13">
        <v>138</v>
      </c>
      <c r="F268" s="13">
        <v>16</v>
      </c>
    </row>
    <row r="269" spans="1:6" x14ac:dyDescent="0.2">
      <c r="A269" s="1">
        <v>41212</v>
      </c>
      <c r="B269" s="13">
        <v>54</v>
      </c>
      <c r="C269" s="13">
        <v>132</v>
      </c>
      <c r="D269" s="13" t="s">
        <v>86</v>
      </c>
      <c r="E269" s="13">
        <v>127</v>
      </c>
      <c r="F269" s="13">
        <v>15</v>
      </c>
    </row>
    <row r="270" spans="1:6" x14ac:dyDescent="0.2">
      <c r="A270" s="1">
        <v>41212</v>
      </c>
      <c r="B270" s="13">
        <v>54</v>
      </c>
      <c r="C270" s="13">
        <v>132</v>
      </c>
      <c r="D270" s="13" t="s">
        <v>86</v>
      </c>
      <c r="E270" s="13">
        <v>112</v>
      </c>
      <c r="F270" s="13">
        <v>8</v>
      </c>
    </row>
    <row r="271" spans="1:6" x14ac:dyDescent="0.2">
      <c r="A271" s="1">
        <v>41212</v>
      </c>
      <c r="B271" s="13">
        <v>54</v>
      </c>
      <c r="C271" s="13">
        <v>132</v>
      </c>
      <c r="D271" s="13" t="s">
        <v>86</v>
      </c>
      <c r="E271" s="13">
        <v>100</v>
      </c>
      <c r="F271" s="13">
        <v>6</v>
      </c>
    </row>
    <row r="272" spans="1:6" x14ac:dyDescent="0.2">
      <c r="A272" s="1">
        <v>41212</v>
      </c>
      <c r="B272" s="13">
        <v>54</v>
      </c>
      <c r="C272" s="13">
        <v>132</v>
      </c>
      <c r="D272" s="13" t="s">
        <v>86</v>
      </c>
      <c r="E272" s="13">
        <v>131</v>
      </c>
      <c r="F272" s="13">
        <v>16</v>
      </c>
    </row>
    <row r="273" spans="1:6" x14ac:dyDescent="0.2">
      <c r="A273" s="1">
        <v>41213</v>
      </c>
      <c r="B273" s="13">
        <v>55</v>
      </c>
      <c r="C273" s="13">
        <v>184</v>
      </c>
      <c r="D273" s="13" t="s">
        <v>86</v>
      </c>
      <c r="E273" s="13">
        <v>141</v>
      </c>
      <c r="F273" s="13">
        <v>21</v>
      </c>
    </row>
    <row r="274" spans="1:6" x14ac:dyDescent="0.2">
      <c r="A274" s="1">
        <v>41213</v>
      </c>
      <c r="B274" s="13">
        <v>55</v>
      </c>
      <c r="C274" s="13">
        <v>184</v>
      </c>
      <c r="D274" s="13" t="s">
        <v>86</v>
      </c>
      <c r="E274" s="13">
        <v>133</v>
      </c>
      <c r="F274" s="13">
        <v>15</v>
      </c>
    </row>
    <row r="275" spans="1:6" x14ac:dyDescent="0.2">
      <c r="A275" s="1">
        <v>41213</v>
      </c>
      <c r="B275" s="13">
        <v>55</v>
      </c>
      <c r="C275" s="13">
        <v>184</v>
      </c>
      <c r="D275" s="13" t="s">
        <v>86</v>
      </c>
      <c r="E275" s="13">
        <v>127</v>
      </c>
      <c r="F275" s="13">
        <v>16</v>
      </c>
    </row>
    <row r="276" spans="1:6" x14ac:dyDescent="0.2">
      <c r="A276" s="1">
        <v>41213</v>
      </c>
      <c r="B276" s="13">
        <v>55</v>
      </c>
      <c r="C276" s="13">
        <v>184</v>
      </c>
      <c r="D276" s="13" t="s">
        <v>86</v>
      </c>
      <c r="E276" s="13">
        <v>136</v>
      </c>
      <c r="F276" s="13">
        <v>19</v>
      </c>
    </row>
    <row r="277" spans="1:6" x14ac:dyDescent="0.2">
      <c r="A277" s="1">
        <v>41213</v>
      </c>
      <c r="B277" s="13">
        <v>55</v>
      </c>
      <c r="C277" s="13">
        <v>184</v>
      </c>
      <c r="D277" s="13" t="s">
        <v>86</v>
      </c>
      <c r="E277" s="13">
        <v>126</v>
      </c>
      <c r="F277" s="13">
        <v>13</v>
      </c>
    </row>
    <row r="278" spans="1:6" x14ac:dyDescent="0.2">
      <c r="A278" s="1">
        <v>41213</v>
      </c>
      <c r="B278" s="13">
        <v>55</v>
      </c>
      <c r="C278" s="13">
        <v>184</v>
      </c>
      <c r="D278" s="13" t="s">
        <v>86</v>
      </c>
      <c r="E278" s="13">
        <v>115</v>
      </c>
      <c r="F278" s="13">
        <v>10</v>
      </c>
    </row>
    <row r="279" spans="1:6" x14ac:dyDescent="0.2">
      <c r="A279" s="1">
        <v>41213</v>
      </c>
      <c r="B279" s="13">
        <v>55</v>
      </c>
      <c r="C279" s="13">
        <v>184</v>
      </c>
      <c r="D279" s="13" t="s">
        <v>86</v>
      </c>
      <c r="E279" s="13">
        <v>130</v>
      </c>
      <c r="F279" s="13">
        <v>16</v>
      </c>
    </row>
    <row r="280" spans="1:6" x14ac:dyDescent="0.2">
      <c r="A280" s="1">
        <v>41213</v>
      </c>
      <c r="B280" s="13">
        <v>55</v>
      </c>
      <c r="C280" s="13">
        <v>184</v>
      </c>
      <c r="D280" s="13" t="s">
        <v>86</v>
      </c>
      <c r="E280" s="13">
        <v>116</v>
      </c>
      <c r="F280" s="13">
        <v>10</v>
      </c>
    </row>
    <row r="281" spans="1:6" x14ac:dyDescent="0.2">
      <c r="A281" s="1">
        <v>41213</v>
      </c>
      <c r="B281" s="13">
        <v>55</v>
      </c>
      <c r="C281" s="13">
        <v>184</v>
      </c>
      <c r="D281" s="13" t="s">
        <v>86</v>
      </c>
      <c r="E281" s="13">
        <v>97</v>
      </c>
      <c r="F281" s="13">
        <v>6</v>
      </c>
    </row>
    <row r="282" spans="1:6" x14ac:dyDescent="0.2">
      <c r="A282" s="1">
        <v>41213</v>
      </c>
      <c r="B282" s="13">
        <v>55</v>
      </c>
      <c r="C282" s="13">
        <v>184</v>
      </c>
      <c r="D282" s="13" t="s">
        <v>86</v>
      </c>
      <c r="E282" s="13">
        <v>96</v>
      </c>
      <c r="F282" s="13">
        <v>6</v>
      </c>
    </row>
    <row r="283" spans="1:6" x14ac:dyDescent="0.2">
      <c r="A283" s="1">
        <v>41213</v>
      </c>
      <c r="B283" s="13">
        <v>55</v>
      </c>
      <c r="C283" s="13">
        <v>184</v>
      </c>
      <c r="D283" s="13" t="s">
        <v>86</v>
      </c>
      <c r="E283" s="13">
        <v>106</v>
      </c>
      <c r="F283" s="13">
        <v>7</v>
      </c>
    </row>
    <row r="284" spans="1:6" x14ac:dyDescent="0.2">
      <c r="A284" s="1">
        <v>41213</v>
      </c>
      <c r="B284" s="13">
        <v>55</v>
      </c>
      <c r="C284" s="13">
        <v>184</v>
      </c>
      <c r="D284" s="13" t="s">
        <v>86</v>
      </c>
      <c r="E284" s="13">
        <v>104</v>
      </c>
      <c r="F284" s="13">
        <v>8</v>
      </c>
    </row>
    <row r="285" spans="1:6" x14ac:dyDescent="0.2">
      <c r="A285" s="1">
        <v>41213</v>
      </c>
      <c r="B285" s="13">
        <v>55</v>
      </c>
      <c r="C285" s="13">
        <v>184</v>
      </c>
      <c r="D285" s="13" t="s">
        <v>86</v>
      </c>
      <c r="E285" s="13">
        <v>105</v>
      </c>
      <c r="F285" s="13">
        <v>7</v>
      </c>
    </row>
    <row r="286" spans="1:6" x14ac:dyDescent="0.2">
      <c r="A286" s="1">
        <v>41213</v>
      </c>
      <c r="B286" s="13">
        <v>56</v>
      </c>
      <c r="C286" s="13">
        <v>143</v>
      </c>
      <c r="D286" s="13" t="s">
        <v>86</v>
      </c>
      <c r="E286" s="13">
        <v>134</v>
      </c>
      <c r="F286" s="13">
        <v>15</v>
      </c>
    </row>
    <row r="287" spans="1:6" x14ac:dyDescent="0.2">
      <c r="A287" s="1">
        <v>41213</v>
      </c>
      <c r="B287" s="13">
        <v>56</v>
      </c>
      <c r="C287" s="13">
        <v>143</v>
      </c>
      <c r="D287" s="13" t="s">
        <v>86</v>
      </c>
      <c r="E287" s="13">
        <v>105</v>
      </c>
      <c r="F287" s="13">
        <v>7</v>
      </c>
    </row>
    <row r="288" spans="1:6" x14ac:dyDescent="0.2">
      <c r="A288" s="1">
        <v>41213</v>
      </c>
      <c r="B288" s="13">
        <v>56</v>
      </c>
      <c r="C288" s="13">
        <v>143</v>
      </c>
      <c r="D288" s="13" t="s">
        <v>86</v>
      </c>
      <c r="E288" s="13">
        <v>103</v>
      </c>
      <c r="F288" s="13">
        <v>7</v>
      </c>
    </row>
    <row r="289" spans="1:6" x14ac:dyDescent="0.2">
      <c r="A289" s="1">
        <v>41213</v>
      </c>
      <c r="B289" s="13">
        <v>56</v>
      </c>
      <c r="C289" s="13">
        <v>143</v>
      </c>
      <c r="D289" s="13" t="s">
        <v>86</v>
      </c>
      <c r="E289" s="13">
        <v>97</v>
      </c>
      <c r="F289" s="13">
        <v>6</v>
      </c>
    </row>
    <row r="290" spans="1:6" x14ac:dyDescent="0.2">
      <c r="A290" s="1">
        <v>41213</v>
      </c>
      <c r="B290" s="13">
        <v>56</v>
      </c>
      <c r="C290" s="13">
        <v>143</v>
      </c>
      <c r="D290" s="13" t="s">
        <v>86</v>
      </c>
      <c r="E290" s="13">
        <v>100</v>
      </c>
      <c r="F290" s="13">
        <v>7</v>
      </c>
    </row>
    <row r="291" spans="1:6" x14ac:dyDescent="0.2">
      <c r="A291" s="1">
        <v>41213</v>
      </c>
      <c r="B291" s="13">
        <v>56</v>
      </c>
      <c r="C291" s="13">
        <v>143</v>
      </c>
      <c r="D291" s="13" t="s">
        <v>86</v>
      </c>
      <c r="E291" s="13">
        <v>97</v>
      </c>
      <c r="F291" s="13">
        <v>6</v>
      </c>
    </row>
    <row r="292" spans="1:6" x14ac:dyDescent="0.2">
      <c r="A292" s="1">
        <v>41213</v>
      </c>
      <c r="B292" s="13">
        <v>56</v>
      </c>
      <c r="C292" s="13">
        <v>143</v>
      </c>
      <c r="D292" s="13" t="s">
        <v>86</v>
      </c>
      <c r="E292" s="13">
        <v>96</v>
      </c>
      <c r="F292" s="13">
        <v>6</v>
      </c>
    </row>
    <row r="293" spans="1:6" x14ac:dyDescent="0.2">
      <c r="A293" s="1">
        <v>41213</v>
      </c>
      <c r="B293" s="13">
        <v>57</v>
      </c>
      <c r="C293" s="13">
        <v>151</v>
      </c>
      <c r="D293" s="13" t="s">
        <v>86</v>
      </c>
      <c r="E293" s="13">
        <v>135</v>
      </c>
      <c r="F293" s="13">
        <v>16</v>
      </c>
    </row>
    <row r="294" spans="1:6" x14ac:dyDescent="0.2">
      <c r="A294" s="1">
        <v>41213</v>
      </c>
      <c r="B294" s="13">
        <v>57</v>
      </c>
      <c r="C294" s="13">
        <v>151</v>
      </c>
      <c r="D294" s="13" t="s">
        <v>86</v>
      </c>
      <c r="E294" s="13">
        <v>103</v>
      </c>
      <c r="F294" s="13">
        <v>7</v>
      </c>
    </row>
    <row r="295" spans="1:6" x14ac:dyDescent="0.2">
      <c r="A295" s="1">
        <v>41213</v>
      </c>
      <c r="B295" s="13">
        <v>57</v>
      </c>
      <c r="C295" s="13">
        <v>151</v>
      </c>
      <c r="D295" s="13" t="s">
        <v>86</v>
      </c>
      <c r="E295" s="13">
        <v>99</v>
      </c>
      <c r="F295" s="13">
        <v>7</v>
      </c>
    </row>
    <row r="296" spans="1:6" x14ac:dyDescent="0.2">
      <c r="A296" s="1">
        <v>41213</v>
      </c>
      <c r="B296" s="13">
        <v>57</v>
      </c>
      <c r="C296" s="13">
        <v>151</v>
      </c>
      <c r="D296" s="13" t="s">
        <v>86</v>
      </c>
      <c r="E296" s="13">
        <v>103</v>
      </c>
      <c r="F296" s="13">
        <v>5</v>
      </c>
    </row>
    <row r="297" spans="1:6" x14ac:dyDescent="0.2">
      <c r="A297" s="1">
        <v>41213</v>
      </c>
      <c r="B297" s="13">
        <v>57</v>
      </c>
      <c r="C297" s="13">
        <v>151</v>
      </c>
      <c r="D297" s="13" t="s">
        <v>86</v>
      </c>
      <c r="E297" s="13">
        <v>98</v>
      </c>
      <c r="F297" s="13">
        <v>6</v>
      </c>
    </row>
    <row r="298" spans="1:6" x14ac:dyDescent="0.2">
      <c r="A298" s="1">
        <v>41213</v>
      </c>
      <c r="B298" s="13">
        <v>57</v>
      </c>
      <c r="C298" s="13">
        <v>151</v>
      </c>
      <c r="D298" s="13" t="s">
        <v>86</v>
      </c>
      <c r="E298" s="13">
        <v>103</v>
      </c>
      <c r="F298" s="13">
        <v>7</v>
      </c>
    </row>
    <row r="299" spans="1:6" x14ac:dyDescent="0.2">
      <c r="A299" s="1">
        <v>41213</v>
      </c>
      <c r="B299" s="13">
        <v>57</v>
      </c>
      <c r="C299" s="13">
        <v>151</v>
      </c>
      <c r="D299" s="13" t="s">
        <v>86</v>
      </c>
      <c r="E299" s="13">
        <v>101</v>
      </c>
      <c r="F299" s="13">
        <v>6</v>
      </c>
    </row>
    <row r="300" spans="1:6" x14ac:dyDescent="0.2">
      <c r="A300" s="1">
        <v>41213</v>
      </c>
      <c r="B300" s="13">
        <v>57</v>
      </c>
      <c r="C300" s="13">
        <v>151</v>
      </c>
      <c r="D300" s="13" t="s">
        <v>86</v>
      </c>
      <c r="E300" s="13">
        <v>100</v>
      </c>
      <c r="F300" s="13">
        <v>6</v>
      </c>
    </row>
    <row r="301" spans="1:6" x14ac:dyDescent="0.2">
      <c r="A301" s="1">
        <v>41213</v>
      </c>
      <c r="B301" s="13">
        <v>57</v>
      </c>
      <c r="C301" s="13">
        <v>151</v>
      </c>
      <c r="D301" s="13" t="s">
        <v>86</v>
      </c>
      <c r="E301" s="13">
        <v>101</v>
      </c>
      <c r="F301" s="13">
        <v>7</v>
      </c>
    </row>
    <row r="302" spans="1:6" x14ac:dyDescent="0.2">
      <c r="A302" s="1">
        <v>41213</v>
      </c>
      <c r="B302" s="13">
        <v>57</v>
      </c>
      <c r="C302" s="13">
        <v>151</v>
      </c>
      <c r="D302" s="13" t="s">
        <v>86</v>
      </c>
      <c r="E302" s="13">
        <v>104</v>
      </c>
      <c r="F302" s="13">
        <v>7</v>
      </c>
    </row>
    <row r="303" spans="1:6" x14ac:dyDescent="0.2">
      <c r="A303" s="1">
        <v>41213</v>
      </c>
      <c r="B303" s="13">
        <v>57</v>
      </c>
      <c r="C303" s="13">
        <v>151</v>
      </c>
      <c r="D303" s="13" t="s">
        <v>86</v>
      </c>
      <c r="E303" s="13">
        <v>100</v>
      </c>
      <c r="F303" s="13">
        <v>6</v>
      </c>
    </row>
    <row r="304" spans="1:6" x14ac:dyDescent="0.2">
      <c r="A304" s="1">
        <v>41213</v>
      </c>
      <c r="B304" s="13">
        <v>58</v>
      </c>
      <c r="C304" s="13">
        <v>159</v>
      </c>
      <c r="D304" s="13" t="s">
        <v>86</v>
      </c>
      <c r="E304" s="13">
        <v>107</v>
      </c>
      <c r="F304" s="13">
        <v>7</v>
      </c>
    </row>
    <row r="305" spans="1:6" x14ac:dyDescent="0.2">
      <c r="A305" s="1">
        <v>41213</v>
      </c>
      <c r="B305" s="13">
        <v>58</v>
      </c>
      <c r="C305" s="13">
        <v>159</v>
      </c>
      <c r="D305" s="13" t="s">
        <v>86</v>
      </c>
      <c r="E305" s="13">
        <v>104</v>
      </c>
      <c r="F305" s="13">
        <v>8</v>
      </c>
    </row>
    <row r="306" spans="1:6" x14ac:dyDescent="0.2">
      <c r="A306" s="1">
        <v>41213</v>
      </c>
      <c r="B306" s="13">
        <v>58</v>
      </c>
      <c r="C306" s="13">
        <v>159</v>
      </c>
      <c r="D306" s="13" t="s">
        <v>86</v>
      </c>
      <c r="E306" s="13">
        <v>112</v>
      </c>
      <c r="F306" s="13">
        <v>9</v>
      </c>
    </row>
    <row r="307" spans="1:6" x14ac:dyDescent="0.2">
      <c r="A307" s="1">
        <v>41213</v>
      </c>
      <c r="B307" s="13">
        <v>58</v>
      </c>
      <c r="C307" s="13">
        <v>159</v>
      </c>
      <c r="D307" s="13" t="s">
        <v>86</v>
      </c>
      <c r="E307" s="13">
        <v>97</v>
      </c>
      <c r="F307" s="13">
        <v>6</v>
      </c>
    </row>
    <row r="308" spans="1:6" x14ac:dyDescent="0.2">
      <c r="A308" s="1">
        <v>41213</v>
      </c>
      <c r="B308" s="13">
        <v>58</v>
      </c>
      <c r="C308" s="13">
        <v>159</v>
      </c>
      <c r="D308" s="13" t="s">
        <v>86</v>
      </c>
      <c r="E308" s="13">
        <v>101</v>
      </c>
      <c r="F308" s="13">
        <v>6</v>
      </c>
    </row>
    <row r="309" spans="1:6" x14ac:dyDescent="0.2">
      <c r="A309" s="1">
        <v>41213</v>
      </c>
      <c r="B309" s="13">
        <v>58</v>
      </c>
      <c r="C309" s="13">
        <v>159</v>
      </c>
      <c r="D309" s="13" t="s">
        <v>86</v>
      </c>
      <c r="E309" s="13">
        <v>105</v>
      </c>
      <c r="F309" s="13">
        <v>7</v>
      </c>
    </row>
    <row r="310" spans="1:6" x14ac:dyDescent="0.2">
      <c r="A310" s="1">
        <v>41213</v>
      </c>
      <c r="B310" s="13">
        <v>58</v>
      </c>
      <c r="C310" s="13">
        <v>159</v>
      </c>
      <c r="D310" s="13" t="s">
        <v>86</v>
      </c>
      <c r="E310" s="13">
        <v>120</v>
      </c>
      <c r="F310" s="13">
        <v>9</v>
      </c>
    </row>
    <row r="311" spans="1:6" x14ac:dyDescent="0.2">
      <c r="A311" s="1">
        <v>41213</v>
      </c>
      <c r="B311" s="13">
        <v>58</v>
      </c>
      <c r="C311" s="13">
        <v>159</v>
      </c>
      <c r="D311" s="13" t="s">
        <v>86</v>
      </c>
      <c r="E311" s="13">
        <v>126</v>
      </c>
      <c r="F311" s="13">
        <v>15</v>
      </c>
    </row>
    <row r="312" spans="1:6" x14ac:dyDescent="0.2">
      <c r="A312" s="1">
        <v>41213</v>
      </c>
      <c r="B312" s="13">
        <v>58</v>
      </c>
      <c r="C312" s="13">
        <v>159</v>
      </c>
      <c r="D312" s="13" t="s">
        <v>86</v>
      </c>
      <c r="E312" s="13">
        <v>124</v>
      </c>
      <c r="F312" s="13">
        <v>16</v>
      </c>
    </row>
    <row r="313" spans="1:6" x14ac:dyDescent="0.2">
      <c r="A313" s="1">
        <v>41213</v>
      </c>
      <c r="B313" s="13">
        <v>58</v>
      </c>
      <c r="C313" s="13">
        <v>159</v>
      </c>
      <c r="D313" s="13" t="s">
        <v>86</v>
      </c>
      <c r="E313" s="13">
        <v>135</v>
      </c>
      <c r="F313" s="13">
        <v>17</v>
      </c>
    </row>
    <row r="314" spans="1:6" x14ac:dyDescent="0.2">
      <c r="A314" s="1">
        <v>41213</v>
      </c>
      <c r="B314" s="13">
        <v>58</v>
      </c>
      <c r="C314" s="13">
        <v>159</v>
      </c>
      <c r="D314" s="13" t="s">
        <v>86</v>
      </c>
      <c r="E314" s="13">
        <v>128</v>
      </c>
      <c r="F314" s="13">
        <v>13</v>
      </c>
    </row>
    <row r="315" spans="1:6" x14ac:dyDescent="0.2">
      <c r="A315" s="1">
        <v>41213</v>
      </c>
      <c r="B315" s="13">
        <v>58</v>
      </c>
      <c r="C315" s="13">
        <v>159</v>
      </c>
      <c r="D315" s="13" t="s">
        <v>86</v>
      </c>
      <c r="E315" s="13">
        <v>132</v>
      </c>
      <c r="F315" s="13">
        <v>15</v>
      </c>
    </row>
    <row r="316" spans="1:6" x14ac:dyDescent="0.2">
      <c r="A316" s="1">
        <v>41213</v>
      </c>
      <c r="B316" s="13">
        <v>58</v>
      </c>
      <c r="C316" s="13">
        <v>159</v>
      </c>
      <c r="D316" s="13" t="s">
        <v>86</v>
      </c>
      <c r="E316" s="13">
        <v>132</v>
      </c>
      <c r="F316" s="13">
        <v>13</v>
      </c>
    </row>
    <row r="317" spans="1:6" x14ac:dyDescent="0.2">
      <c r="A317" s="1">
        <v>41214</v>
      </c>
      <c r="B317" s="13">
        <v>59</v>
      </c>
      <c r="C317" s="13">
        <v>189</v>
      </c>
      <c r="D317" s="13" t="s">
        <v>86</v>
      </c>
      <c r="E317" s="13">
        <v>100</v>
      </c>
      <c r="F317" s="13">
        <v>6</v>
      </c>
    </row>
    <row r="318" spans="1:6" x14ac:dyDescent="0.2">
      <c r="A318" s="1">
        <v>41214</v>
      </c>
      <c r="B318" s="13">
        <v>59</v>
      </c>
      <c r="C318" s="13">
        <v>189</v>
      </c>
      <c r="D318" s="13" t="s">
        <v>86</v>
      </c>
      <c r="E318" s="13">
        <v>95</v>
      </c>
      <c r="F318" s="13">
        <v>5</v>
      </c>
    </row>
    <row r="319" spans="1:6" x14ac:dyDescent="0.2">
      <c r="A319" s="1">
        <v>41214</v>
      </c>
      <c r="B319" s="13">
        <v>59</v>
      </c>
      <c r="C319" s="13">
        <v>189</v>
      </c>
      <c r="D319" s="13" t="s">
        <v>86</v>
      </c>
      <c r="E319" s="13">
        <v>105</v>
      </c>
      <c r="F319" s="13">
        <v>7</v>
      </c>
    </row>
    <row r="320" spans="1:6" x14ac:dyDescent="0.2">
      <c r="A320" s="1">
        <v>41214</v>
      </c>
      <c r="B320" s="13">
        <v>59</v>
      </c>
      <c r="C320" s="13">
        <v>189</v>
      </c>
      <c r="D320" s="13" t="s">
        <v>86</v>
      </c>
      <c r="E320" s="13">
        <v>98</v>
      </c>
      <c r="F320" s="13">
        <v>7</v>
      </c>
    </row>
    <row r="321" spans="1:6" x14ac:dyDescent="0.2">
      <c r="A321" s="1">
        <v>41214</v>
      </c>
      <c r="B321" s="13">
        <v>60</v>
      </c>
      <c r="C321" s="13">
        <v>214</v>
      </c>
      <c r="D321" s="13" t="s">
        <v>86</v>
      </c>
      <c r="E321" s="13">
        <v>110</v>
      </c>
      <c r="F321" s="13">
        <v>9</v>
      </c>
    </row>
    <row r="322" spans="1:6" x14ac:dyDescent="0.2">
      <c r="A322" s="1">
        <v>41214</v>
      </c>
      <c r="B322" s="13">
        <v>60</v>
      </c>
      <c r="C322" s="13">
        <v>214</v>
      </c>
      <c r="D322" s="13" t="s">
        <v>86</v>
      </c>
      <c r="E322" s="13">
        <v>136</v>
      </c>
      <c r="F322" s="13">
        <v>17</v>
      </c>
    </row>
    <row r="323" spans="1:6" x14ac:dyDescent="0.2">
      <c r="A323" s="1">
        <v>41214</v>
      </c>
      <c r="B323" s="13">
        <v>60</v>
      </c>
      <c r="C323" s="13">
        <v>214</v>
      </c>
      <c r="D323" s="13" t="s">
        <v>86</v>
      </c>
      <c r="E323" s="13">
        <v>133</v>
      </c>
      <c r="F323" s="13">
        <v>16</v>
      </c>
    </row>
    <row r="324" spans="1:6" x14ac:dyDescent="0.2">
      <c r="A324" s="1">
        <v>41214</v>
      </c>
      <c r="B324" s="13">
        <v>61</v>
      </c>
      <c r="C324" s="13">
        <v>78</v>
      </c>
      <c r="D324" s="13" t="s">
        <v>86</v>
      </c>
      <c r="E324" s="13">
        <v>104</v>
      </c>
      <c r="F324" s="13">
        <v>5</v>
      </c>
    </row>
    <row r="325" spans="1:6" x14ac:dyDescent="0.2">
      <c r="A325" s="1">
        <v>41214</v>
      </c>
      <c r="B325" s="13">
        <v>62</v>
      </c>
      <c r="C325" s="13">
        <v>280</v>
      </c>
      <c r="D325" s="13" t="s">
        <v>86</v>
      </c>
      <c r="E325" s="13">
        <v>119</v>
      </c>
      <c r="F325" s="13">
        <v>13</v>
      </c>
    </row>
    <row r="326" spans="1:6" x14ac:dyDescent="0.2">
      <c r="A326" s="1">
        <v>41214</v>
      </c>
      <c r="B326" s="13">
        <v>62</v>
      </c>
      <c r="C326" s="13">
        <v>280</v>
      </c>
      <c r="D326" s="13" t="s">
        <v>86</v>
      </c>
      <c r="E326" s="13">
        <v>120</v>
      </c>
      <c r="F326" s="13">
        <v>14</v>
      </c>
    </row>
    <row r="327" spans="1:6" x14ac:dyDescent="0.2">
      <c r="A327" s="1">
        <v>41215</v>
      </c>
      <c r="B327" s="13">
        <v>63</v>
      </c>
      <c r="C327" s="13">
        <v>75</v>
      </c>
      <c r="D327" s="13" t="s">
        <v>86</v>
      </c>
      <c r="E327" s="13">
        <v>143</v>
      </c>
      <c r="F327" s="13">
        <v>19</v>
      </c>
    </row>
    <row r="328" spans="1:6" x14ac:dyDescent="0.2">
      <c r="A328" s="1">
        <v>41215</v>
      </c>
      <c r="B328" s="13">
        <v>63</v>
      </c>
      <c r="C328" s="13">
        <v>75</v>
      </c>
      <c r="D328" s="13" t="s">
        <v>86</v>
      </c>
      <c r="E328" s="13">
        <v>137</v>
      </c>
      <c r="F328" s="13">
        <v>18</v>
      </c>
    </row>
    <row r="329" spans="1:6" x14ac:dyDescent="0.2">
      <c r="A329" s="1">
        <v>41215</v>
      </c>
      <c r="B329" s="13">
        <v>63</v>
      </c>
      <c r="C329" s="13">
        <v>75</v>
      </c>
      <c r="D329" s="13" t="s">
        <v>86</v>
      </c>
      <c r="E329" s="13">
        <v>136</v>
      </c>
      <c r="F329" s="13">
        <v>17</v>
      </c>
    </row>
    <row r="330" spans="1:6" x14ac:dyDescent="0.2">
      <c r="A330" s="1">
        <v>41215</v>
      </c>
      <c r="B330" s="13">
        <v>63</v>
      </c>
      <c r="C330" s="13">
        <v>75</v>
      </c>
      <c r="D330" s="13" t="s">
        <v>86</v>
      </c>
      <c r="E330" s="13">
        <v>112</v>
      </c>
      <c r="F330" s="13">
        <v>7</v>
      </c>
    </row>
    <row r="331" spans="1:6" x14ac:dyDescent="0.2">
      <c r="A331" s="1">
        <v>41215</v>
      </c>
      <c r="B331" s="13">
        <v>63</v>
      </c>
      <c r="C331" s="13">
        <v>75</v>
      </c>
      <c r="D331" s="13" t="s">
        <v>86</v>
      </c>
      <c r="E331" s="13">
        <v>115</v>
      </c>
      <c r="F331" s="13">
        <v>9</v>
      </c>
    </row>
    <row r="332" spans="1:6" x14ac:dyDescent="0.2">
      <c r="A332" s="1">
        <v>41215</v>
      </c>
      <c r="B332" s="13">
        <v>63</v>
      </c>
      <c r="C332" s="13">
        <v>75</v>
      </c>
      <c r="D332" s="13" t="s">
        <v>86</v>
      </c>
      <c r="E332" s="13">
        <v>119</v>
      </c>
      <c r="F332" s="13">
        <v>9</v>
      </c>
    </row>
    <row r="333" spans="1:6" x14ac:dyDescent="0.2">
      <c r="A333" s="1">
        <v>41215</v>
      </c>
      <c r="B333" s="13">
        <v>63</v>
      </c>
      <c r="C333" s="13">
        <v>75</v>
      </c>
      <c r="D333" s="13" t="s">
        <v>86</v>
      </c>
      <c r="E333" s="13">
        <v>105</v>
      </c>
      <c r="F333" s="13">
        <v>6</v>
      </c>
    </row>
    <row r="334" spans="1:6" x14ac:dyDescent="0.2">
      <c r="A334" s="1">
        <v>41215</v>
      </c>
      <c r="B334" s="13">
        <v>64</v>
      </c>
      <c r="C334" s="13">
        <v>65</v>
      </c>
      <c r="D334" s="13" t="s">
        <v>86</v>
      </c>
      <c r="E334" s="13">
        <v>135</v>
      </c>
      <c r="F334" s="13">
        <v>15</v>
      </c>
    </row>
    <row r="335" spans="1:6" x14ac:dyDescent="0.2">
      <c r="A335" s="1">
        <v>41215</v>
      </c>
      <c r="B335" s="13">
        <v>64</v>
      </c>
      <c r="C335" s="13">
        <v>65</v>
      </c>
      <c r="D335" s="13" t="s">
        <v>86</v>
      </c>
      <c r="E335" s="13">
        <v>117</v>
      </c>
      <c r="F335" s="13">
        <v>9</v>
      </c>
    </row>
    <row r="336" spans="1:6" x14ac:dyDescent="0.2">
      <c r="A336" s="1">
        <v>41215</v>
      </c>
      <c r="B336" s="13">
        <v>64</v>
      </c>
      <c r="C336" s="13">
        <v>65</v>
      </c>
      <c r="D336" s="13" t="s">
        <v>86</v>
      </c>
      <c r="E336" s="13">
        <v>110</v>
      </c>
      <c r="F336" s="13">
        <v>7</v>
      </c>
    </row>
    <row r="337" spans="1:6" x14ac:dyDescent="0.2">
      <c r="A337" s="1">
        <v>41215</v>
      </c>
      <c r="B337" s="13">
        <v>64</v>
      </c>
      <c r="C337" s="13">
        <v>65</v>
      </c>
      <c r="D337" s="13" t="s">
        <v>86</v>
      </c>
      <c r="E337" s="13">
        <v>118</v>
      </c>
      <c r="F337" s="13">
        <v>9</v>
      </c>
    </row>
    <row r="338" spans="1:6" x14ac:dyDescent="0.2">
      <c r="A338" s="1">
        <v>41215</v>
      </c>
      <c r="B338" s="13">
        <v>64</v>
      </c>
      <c r="C338" s="13">
        <v>65</v>
      </c>
      <c r="D338" s="13" t="s">
        <v>86</v>
      </c>
      <c r="E338" s="13">
        <v>112</v>
      </c>
      <c r="F338" s="13">
        <v>9</v>
      </c>
    </row>
    <row r="339" spans="1:6" x14ac:dyDescent="0.2">
      <c r="A339" s="1">
        <v>41215</v>
      </c>
      <c r="B339" s="13">
        <v>65</v>
      </c>
      <c r="C339" s="13">
        <v>93</v>
      </c>
      <c r="D339" s="13" t="s">
        <v>86</v>
      </c>
      <c r="E339" s="13">
        <v>102</v>
      </c>
      <c r="F339" s="13">
        <v>8</v>
      </c>
    </row>
    <row r="340" spans="1:6" x14ac:dyDescent="0.2">
      <c r="A340" s="1">
        <v>41215</v>
      </c>
      <c r="B340" s="13">
        <v>65</v>
      </c>
      <c r="C340" s="13">
        <v>93</v>
      </c>
      <c r="D340" s="13" t="s">
        <v>86</v>
      </c>
      <c r="E340" s="13">
        <v>96</v>
      </c>
      <c r="F340" s="13">
        <v>6</v>
      </c>
    </row>
    <row r="341" spans="1:6" x14ac:dyDescent="0.2">
      <c r="A341" s="1">
        <v>41215</v>
      </c>
      <c r="B341" s="13">
        <v>65</v>
      </c>
      <c r="C341" s="13">
        <v>93</v>
      </c>
      <c r="D341" s="13" t="s">
        <v>86</v>
      </c>
      <c r="E341" s="13">
        <v>93</v>
      </c>
      <c r="F341" s="13">
        <v>6</v>
      </c>
    </row>
    <row r="342" spans="1:6" x14ac:dyDescent="0.2">
      <c r="A342" s="1">
        <v>41215</v>
      </c>
      <c r="B342" s="13">
        <v>65</v>
      </c>
      <c r="C342" s="13">
        <v>93</v>
      </c>
      <c r="D342" s="13" t="s">
        <v>86</v>
      </c>
      <c r="E342" s="13">
        <v>96</v>
      </c>
      <c r="F342" s="13">
        <v>6</v>
      </c>
    </row>
    <row r="343" spans="1:6" x14ac:dyDescent="0.2">
      <c r="A343" s="1">
        <v>41215</v>
      </c>
      <c r="B343" s="13">
        <v>65</v>
      </c>
      <c r="C343" s="13">
        <v>93</v>
      </c>
      <c r="D343" s="13" t="s">
        <v>86</v>
      </c>
      <c r="E343" s="13">
        <v>94</v>
      </c>
      <c r="F343" s="13">
        <v>6</v>
      </c>
    </row>
    <row r="344" spans="1:6" x14ac:dyDescent="0.2">
      <c r="A344" s="1">
        <v>41220</v>
      </c>
      <c r="B344" s="13">
        <v>66</v>
      </c>
      <c r="C344" s="13">
        <v>82</v>
      </c>
      <c r="D344" s="13" t="s">
        <v>86</v>
      </c>
      <c r="E344" s="13">
        <v>121</v>
      </c>
      <c r="F344" s="13">
        <v>11</v>
      </c>
    </row>
    <row r="345" spans="1:6" x14ac:dyDescent="0.2">
      <c r="A345" s="1">
        <v>41220</v>
      </c>
      <c r="B345" s="13">
        <v>66</v>
      </c>
      <c r="C345" s="13">
        <v>82</v>
      </c>
      <c r="D345" s="13" t="s">
        <v>86</v>
      </c>
      <c r="E345" s="13">
        <v>133</v>
      </c>
      <c r="F345" s="13">
        <v>16</v>
      </c>
    </row>
    <row r="346" spans="1:6" x14ac:dyDescent="0.2">
      <c r="A346" s="1">
        <v>41220</v>
      </c>
      <c r="B346" s="13">
        <v>66</v>
      </c>
      <c r="C346" s="13">
        <v>82</v>
      </c>
      <c r="D346" s="13" t="s">
        <v>86</v>
      </c>
      <c r="E346" s="13">
        <v>112</v>
      </c>
      <c r="F346" s="13">
        <v>9</v>
      </c>
    </row>
    <row r="347" spans="1:6" x14ac:dyDescent="0.2">
      <c r="A347" s="1">
        <v>41220</v>
      </c>
      <c r="B347" s="13">
        <v>66</v>
      </c>
      <c r="C347" s="13">
        <v>82</v>
      </c>
      <c r="D347" s="13" t="s">
        <v>86</v>
      </c>
      <c r="E347" s="13">
        <v>100</v>
      </c>
      <c r="F347" s="13">
        <v>6</v>
      </c>
    </row>
    <row r="348" spans="1:6" x14ac:dyDescent="0.2">
      <c r="A348" s="1">
        <v>41220</v>
      </c>
      <c r="B348" s="13">
        <v>66</v>
      </c>
      <c r="C348" s="13">
        <v>82</v>
      </c>
      <c r="D348" s="13" t="s">
        <v>86</v>
      </c>
      <c r="E348" s="13">
        <v>105</v>
      </c>
      <c r="F348" s="13">
        <v>7</v>
      </c>
    </row>
    <row r="349" spans="1:6" x14ac:dyDescent="0.2">
      <c r="A349" s="1">
        <v>41220</v>
      </c>
      <c r="B349" s="13">
        <v>66</v>
      </c>
      <c r="C349" s="13">
        <v>82</v>
      </c>
      <c r="D349" s="13" t="s">
        <v>86</v>
      </c>
      <c r="E349" s="13">
        <v>105</v>
      </c>
      <c r="F349" s="13">
        <v>7</v>
      </c>
    </row>
    <row r="350" spans="1:6" x14ac:dyDescent="0.2">
      <c r="A350" s="1">
        <v>41220</v>
      </c>
      <c r="B350" s="13">
        <v>66</v>
      </c>
      <c r="C350" s="13">
        <v>82</v>
      </c>
      <c r="D350" s="13" t="s">
        <v>86</v>
      </c>
      <c r="E350" s="13">
        <v>104</v>
      </c>
      <c r="F350" s="13">
        <v>7</v>
      </c>
    </row>
    <row r="351" spans="1:6" x14ac:dyDescent="0.2">
      <c r="A351" s="1">
        <v>41220</v>
      </c>
      <c r="B351" s="13">
        <v>67</v>
      </c>
      <c r="C351" s="13">
        <v>91</v>
      </c>
      <c r="D351" s="13" t="s">
        <v>86</v>
      </c>
      <c r="E351" s="13">
        <v>120</v>
      </c>
      <c r="F351" s="13">
        <v>11</v>
      </c>
    </row>
    <row r="352" spans="1:6" x14ac:dyDescent="0.2">
      <c r="A352" s="1">
        <v>41220</v>
      </c>
      <c r="B352" s="13">
        <v>67</v>
      </c>
      <c r="C352" s="13">
        <v>91</v>
      </c>
      <c r="D352" s="13" t="s">
        <v>86</v>
      </c>
      <c r="E352" s="13">
        <v>107</v>
      </c>
      <c r="F352" s="13">
        <v>6</v>
      </c>
    </row>
    <row r="353" spans="1:6" x14ac:dyDescent="0.2">
      <c r="A353" s="1">
        <v>41220</v>
      </c>
      <c r="B353" s="13">
        <v>67</v>
      </c>
      <c r="C353" s="13">
        <v>91</v>
      </c>
      <c r="D353" s="13" t="s">
        <v>86</v>
      </c>
      <c r="E353" s="13">
        <v>118</v>
      </c>
      <c r="F353" s="13">
        <v>8</v>
      </c>
    </row>
    <row r="354" spans="1:6" x14ac:dyDescent="0.2">
      <c r="A354" s="1">
        <v>41220</v>
      </c>
      <c r="B354" s="13">
        <v>67</v>
      </c>
      <c r="C354" s="13">
        <v>91</v>
      </c>
      <c r="D354" s="13" t="s">
        <v>86</v>
      </c>
      <c r="E354" s="13">
        <v>124</v>
      </c>
      <c r="F354" s="13">
        <v>10</v>
      </c>
    </row>
    <row r="355" spans="1:6" x14ac:dyDescent="0.2">
      <c r="A355" s="1">
        <v>41220</v>
      </c>
      <c r="B355" s="13">
        <v>67</v>
      </c>
      <c r="C355" s="13">
        <v>91</v>
      </c>
      <c r="D355" s="13" t="s">
        <v>86</v>
      </c>
      <c r="E355" s="13">
        <v>107</v>
      </c>
      <c r="F355" s="13">
        <v>7</v>
      </c>
    </row>
    <row r="356" spans="1:6" x14ac:dyDescent="0.2">
      <c r="A356" s="1">
        <v>41220</v>
      </c>
      <c r="B356" s="13">
        <v>67</v>
      </c>
      <c r="C356" s="13">
        <v>91</v>
      </c>
      <c r="D356" s="13" t="s">
        <v>86</v>
      </c>
      <c r="E356" s="13">
        <v>104</v>
      </c>
      <c r="F356" s="13">
        <v>7</v>
      </c>
    </row>
    <row r="357" spans="1:6" x14ac:dyDescent="0.2">
      <c r="A357" s="1">
        <v>41220</v>
      </c>
      <c r="B357" s="13">
        <v>67</v>
      </c>
      <c r="C357" s="13">
        <v>91</v>
      </c>
      <c r="D357" s="13" t="s">
        <v>86</v>
      </c>
      <c r="E357" s="13">
        <v>105</v>
      </c>
      <c r="F357" s="13">
        <v>7</v>
      </c>
    </row>
    <row r="358" spans="1:6" x14ac:dyDescent="0.2">
      <c r="A358" s="1">
        <v>41220</v>
      </c>
      <c r="B358" s="13">
        <v>67</v>
      </c>
      <c r="C358" s="13">
        <v>91</v>
      </c>
      <c r="D358" s="13" t="s">
        <v>86</v>
      </c>
      <c r="E358" s="13">
        <v>107</v>
      </c>
      <c r="F358" s="13">
        <v>7</v>
      </c>
    </row>
    <row r="359" spans="1:6" x14ac:dyDescent="0.2">
      <c r="A359" s="1">
        <v>41220</v>
      </c>
      <c r="B359" s="13">
        <v>67</v>
      </c>
      <c r="C359" s="13">
        <v>91</v>
      </c>
      <c r="D359" s="13" t="s">
        <v>86</v>
      </c>
      <c r="E359" s="13">
        <v>100</v>
      </c>
      <c r="F359" s="13">
        <v>7</v>
      </c>
    </row>
    <row r="360" spans="1:6" x14ac:dyDescent="0.2">
      <c r="A360" s="1">
        <v>41220</v>
      </c>
      <c r="B360" s="13">
        <v>68</v>
      </c>
      <c r="C360" s="13">
        <v>40</v>
      </c>
      <c r="D360" s="13" t="s">
        <v>86</v>
      </c>
      <c r="E360" s="13">
        <v>106</v>
      </c>
      <c r="F360" s="13">
        <v>6</v>
      </c>
    </row>
    <row r="361" spans="1:6" x14ac:dyDescent="0.2">
      <c r="A361" s="1">
        <v>41220</v>
      </c>
      <c r="B361" s="13">
        <v>68</v>
      </c>
      <c r="C361" s="13">
        <v>40</v>
      </c>
      <c r="D361" s="13" t="s">
        <v>86</v>
      </c>
      <c r="E361" s="13">
        <v>117</v>
      </c>
      <c r="F361" s="13">
        <v>11</v>
      </c>
    </row>
    <row r="362" spans="1:6" x14ac:dyDescent="0.2">
      <c r="A362" s="1">
        <v>41220</v>
      </c>
      <c r="B362" s="13">
        <v>68</v>
      </c>
      <c r="C362" s="13">
        <v>40</v>
      </c>
      <c r="D362" s="13" t="s">
        <v>86</v>
      </c>
      <c r="E362" s="13">
        <v>110</v>
      </c>
      <c r="F362" s="13">
        <v>9</v>
      </c>
    </row>
    <row r="363" spans="1:6" x14ac:dyDescent="0.2">
      <c r="A363" s="1">
        <v>41220</v>
      </c>
      <c r="B363" s="13">
        <v>68</v>
      </c>
      <c r="C363" s="13">
        <v>40</v>
      </c>
      <c r="D363" s="13" t="s">
        <v>86</v>
      </c>
      <c r="E363" s="13">
        <v>94</v>
      </c>
      <c r="F363" s="13">
        <v>5</v>
      </c>
    </row>
    <row r="364" spans="1:6" x14ac:dyDescent="0.2">
      <c r="A364" s="1">
        <v>41220</v>
      </c>
      <c r="B364" s="13">
        <v>68</v>
      </c>
      <c r="C364" s="13">
        <v>40</v>
      </c>
      <c r="D364" s="13" t="s">
        <v>86</v>
      </c>
      <c r="E364" s="13">
        <v>95</v>
      </c>
      <c r="F364" s="13">
        <v>5</v>
      </c>
    </row>
    <row r="365" spans="1:6" x14ac:dyDescent="0.2">
      <c r="A365" s="1">
        <v>41220</v>
      </c>
      <c r="B365" s="13">
        <v>68</v>
      </c>
      <c r="C365" s="13">
        <v>40</v>
      </c>
      <c r="D365" s="13" t="s">
        <v>86</v>
      </c>
      <c r="E365" s="13">
        <v>93</v>
      </c>
      <c r="F365" s="13">
        <v>5</v>
      </c>
    </row>
    <row r="366" spans="1:6" x14ac:dyDescent="0.2">
      <c r="A366" s="1">
        <v>41227</v>
      </c>
      <c r="B366" s="13">
        <v>69</v>
      </c>
      <c r="C366" s="13">
        <v>112</v>
      </c>
      <c r="D366" s="13" t="s">
        <v>86</v>
      </c>
      <c r="E366" s="13">
        <v>137</v>
      </c>
      <c r="F366" s="13">
        <v>20</v>
      </c>
    </row>
    <row r="367" spans="1:6" x14ac:dyDescent="0.2">
      <c r="A367" s="1">
        <v>41227</v>
      </c>
      <c r="B367" s="13">
        <v>69</v>
      </c>
      <c r="C367" s="13">
        <v>112</v>
      </c>
      <c r="D367" s="13" t="s">
        <v>86</v>
      </c>
      <c r="E367" s="13">
        <v>128</v>
      </c>
      <c r="F367" s="13">
        <v>14</v>
      </c>
    </row>
    <row r="368" spans="1:6" x14ac:dyDescent="0.2">
      <c r="A368" s="1">
        <v>41227</v>
      </c>
      <c r="B368" s="13">
        <v>69</v>
      </c>
      <c r="C368" s="13">
        <v>112</v>
      </c>
      <c r="D368" s="13" t="s">
        <v>86</v>
      </c>
      <c r="E368" s="13">
        <v>136</v>
      </c>
      <c r="F368" s="13">
        <v>18</v>
      </c>
    </row>
    <row r="369" spans="1:6" x14ac:dyDescent="0.2">
      <c r="A369" s="1">
        <v>41227</v>
      </c>
      <c r="B369" s="13">
        <v>69</v>
      </c>
      <c r="C369" s="13">
        <v>112</v>
      </c>
      <c r="D369" s="13" t="s">
        <v>86</v>
      </c>
      <c r="E369" s="13">
        <v>124</v>
      </c>
      <c r="F369" s="13">
        <v>14</v>
      </c>
    </row>
    <row r="370" spans="1:6" x14ac:dyDescent="0.2">
      <c r="A370" s="1">
        <v>41227</v>
      </c>
      <c r="B370" s="13">
        <v>69</v>
      </c>
      <c r="C370" s="13">
        <v>112</v>
      </c>
      <c r="D370" s="13" t="s">
        <v>86</v>
      </c>
      <c r="E370" s="13">
        <v>136</v>
      </c>
      <c r="F370" s="13">
        <v>16</v>
      </c>
    </row>
    <row r="371" spans="1:6" x14ac:dyDescent="0.2">
      <c r="A371" s="1">
        <v>41227</v>
      </c>
      <c r="B371" s="13">
        <v>69</v>
      </c>
      <c r="C371" s="13">
        <v>112</v>
      </c>
      <c r="D371" s="13" t="s">
        <v>86</v>
      </c>
      <c r="E371" s="13">
        <v>104</v>
      </c>
      <c r="F371" s="13">
        <v>7</v>
      </c>
    </row>
    <row r="372" spans="1:6" x14ac:dyDescent="0.2">
      <c r="A372" s="1">
        <v>41227</v>
      </c>
      <c r="B372" s="13">
        <v>69</v>
      </c>
      <c r="C372" s="13">
        <v>112</v>
      </c>
      <c r="D372" s="13" t="s">
        <v>86</v>
      </c>
      <c r="E372" s="13">
        <v>107</v>
      </c>
      <c r="F372" s="13">
        <v>8</v>
      </c>
    </row>
    <row r="373" spans="1:6" x14ac:dyDescent="0.2">
      <c r="A373" s="1">
        <v>41227</v>
      </c>
      <c r="B373" s="13">
        <v>69</v>
      </c>
      <c r="C373" s="13">
        <v>112</v>
      </c>
      <c r="D373" s="13" t="s">
        <v>86</v>
      </c>
      <c r="E373" s="13">
        <v>100</v>
      </c>
      <c r="F373" s="13">
        <v>7</v>
      </c>
    </row>
    <row r="374" spans="1:6" x14ac:dyDescent="0.2">
      <c r="A374" s="1">
        <v>41227</v>
      </c>
      <c r="B374" s="13">
        <v>69</v>
      </c>
      <c r="C374" s="13">
        <v>112</v>
      </c>
      <c r="D374" s="13" t="s">
        <v>86</v>
      </c>
      <c r="E374" s="13">
        <v>100</v>
      </c>
      <c r="F374" s="13">
        <v>7</v>
      </c>
    </row>
    <row r="375" spans="1:6" x14ac:dyDescent="0.2">
      <c r="A375" s="1">
        <v>41227</v>
      </c>
      <c r="B375" s="13">
        <v>69</v>
      </c>
      <c r="C375" s="13">
        <v>112</v>
      </c>
      <c r="D375" s="13" t="s">
        <v>86</v>
      </c>
      <c r="E375" s="13">
        <v>98</v>
      </c>
      <c r="F375" s="13">
        <v>6</v>
      </c>
    </row>
    <row r="376" spans="1:6" x14ac:dyDescent="0.2">
      <c r="A376" s="1">
        <v>41227</v>
      </c>
      <c r="B376" s="13">
        <v>69</v>
      </c>
      <c r="C376" s="13">
        <v>112</v>
      </c>
      <c r="D376" s="13" t="s">
        <v>86</v>
      </c>
      <c r="E376" s="13">
        <v>103</v>
      </c>
      <c r="F376" s="13">
        <v>8</v>
      </c>
    </row>
    <row r="377" spans="1:6" x14ac:dyDescent="0.2">
      <c r="A377" s="1">
        <v>41227</v>
      </c>
      <c r="B377" s="13">
        <v>69</v>
      </c>
      <c r="C377" s="13">
        <v>112</v>
      </c>
      <c r="D377" s="13" t="s">
        <v>86</v>
      </c>
      <c r="E377" s="13">
        <v>102</v>
      </c>
      <c r="F377" s="13">
        <v>7</v>
      </c>
    </row>
    <row r="378" spans="1:6" x14ac:dyDescent="0.2">
      <c r="A378" s="1">
        <v>41227</v>
      </c>
      <c r="B378" s="13">
        <v>69</v>
      </c>
      <c r="C378" s="13">
        <v>112</v>
      </c>
      <c r="D378" s="13" t="s">
        <v>86</v>
      </c>
      <c r="E378" s="13">
        <v>98</v>
      </c>
      <c r="F378" s="13">
        <v>7</v>
      </c>
    </row>
    <row r="379" spans="1:6" x14ac:dyDescent="0.2">
      <c r="A379" s="1">
        <v>41227</v>
      </c>
      <c r="B379" s="13">
        <v>69</v>
      </c>
      <c r="C379" s="13">
        <v>112</v>
      </c>
      <c r="D379" s="13" t="s">
        <v>86</v>
      </c>
      <c r="E379" s="13">
        <v>104</v>
      </c>
      <c r="F379" s="13">
        <v>7</v>
      </c>
    </row>
    <row r="380" spans="1:6" x14ac:dyDescent="0.2">
      <c r="A380" s="1">
        <v>41227</v>
      </c>
      <c r="B380" s="13">
        <v>69</v>
      </c>
      <c r="C380" s="13">
        <v>112</v>
      </c>
      <c r="D380" s="13" t="s">
        <v>86</v>
      </c>
      <c r="E380" s="13">
        <v>105</v>
      </c>
      <c r="F380" s="13">
        <v>7</v>
      </c>
    </row>
    <row r="381" spans="1:6" x14ac:dyDescent="0.2">
      <c r="A381" s="1">
        <v>41227</v>
      </c>
      <c r="B381" s="13">
        <v>69</v>
      </c>
      <c r="C381" s="13">
        <v>112</v>
      </c>
      <c r="D381" s="13" t="s">
        <v>86</v>
      </c>
      <c r="E381" s="13">
        <v>105</v>
      </c>
      <c r="F381" s="13">
        <v>6</v>
      </c>
    </row>
    <row r="382" spans="1:6" x14ac:dyDescent="0.2">
      <c r="A382" s="1">
        <v>41227</v>
      </c>
      <c r="B382" s="13">
        <v>70</v>
      </c>
      <c r="C382" s="13">
        <v>139</v>
      </c>
      <c r="D382" s="13" t="s">
        <v>86</v>
      </c>
      <c r="E382" s="13">
        <v>128</v>
      </c>
      <c r="F382" s="13">
        <v>16</v>
      </c>
    </row>
    <row r="383" spans="1:6" x14ac:dyDescent="0.2">
      <c r="A383" s="1">
        <v>41227</v>
      </c>
      <c r="B383" s="13">
        <v>70</v>
      </c>
      <c r="C383" s="13">
        <v>139</v>
      </c>
      <c r="D383" s="13" t="s">
        <v>86</v>
      </c>
      <c r="E383" s="13">
        <v>141</v>
      </c>
      <c r="F383" s="13">
        <v>20</v>
      </c>
    </row>
    <row r="384" spans="1:6" x14ac:dyDescent="0.2">
      <c r="A384" s="1">
        <v>41227</v>
      </c>
      <c r="B384" s="13">
        <v>70</v>
      </c>
      <c r="C384" s="13">
        <v>139</v>
      </c>
      <c r="D384" s="13" t="s">
        <v>86</v>
      </c>
      <c r="E384" s="13">
        <v>148</v>
      </c>
      <c r="F384" s="13">
        <v>23</v>
      </c>
    </row>
    <row r="385" spans="1:6" x14ac:dyDescent="0.2">
      <c r="A385" s="1">
        <v>41227</v>
      </c>
      <c r="B385" s="13">
        <v>70</v>
      </c>
      <c r="C385" s="13">
        <v>139</v>
      </c>
      <c r="D385" s="13" t="s">
        <v>86</v>
      </c>
      <c r="E385" s="13">
        <v>130</v>
      </c>
      <c r="F385" s="13">
        <v>17</v>
      </c>
    </row>
    <row r="386" spans="1:6" x14ac:dyDescent="0.2">
      <c r="A386" s="1">
        <v>41227</v>
      </c>
      <c r="B386" s="13">
        <v>70</v>
      </c>
      <c r="C386" s="13">
        <v>139</v>
      </c>
      <c r="D386" s="13" t="s">
        <v>86</v>
      </c>
      <c r="E386" s="13">
        <v>132</v>
      </c>
      <c r="F386" s="13">
        <v>16</v>
      </c>
    </row>
    <row r="387" spans="1:6" x14ac:dyDescent="0.2">
      <c r="A387" s="1">
        <v>41227</v>
      </c>
      <c r="B387" s="13">
        <v>70</v>
      </c>
      <c r="C387" s="13">
        <v>139</v>
      </c>
      <c r="D387" s="13" t="s">
        <v>86</v>
      </c>
      <c r="E387" s="13">
        <v>134</v>
      </c>
      <c r="F387" s="13">
        <v>17</v>
      </c>
    </row>
    <row r="388" spans="1:6" x14ac:dyDescent="0.2">
      <c r="A388" s="1">
        <v>41227</v>
      </c>
      <c r="B388" s="13">
        <v>70</v>
      </c>
      <c r="C388" s="13">
        <v>139</v>
      </c>
      <c r="D388" s="13" t="s">
        <v>86</v>
      </c>
      <c r="E388" s="13">
        <v>134</v>
      </c>
      <c r="F388" s="13">
        <v>17</v>
      </c>
    </row>
    <row r="389" spans="1:6" x14ac:dyDescent="0.2">
      <c r="A389" s="1">
        <v>41227</v>
      </c>
      <c r="B389" s="13">
        <v>70</v>
      </c>
      <c r="C389" s="13">
        <v>139</v>
      </c>
      <c r="D389" s="13" t="s">
        <v>86</v>
      </c>
      <c r="E389" s="13">
        <v>131</v>
      </c>
      <c r="F389" s="13">
        <v>16</v>
      </c>
    </row>
    <row r="390" spans="1:6" x14ac:dyDescent="0.2">
      <c r="A390" s="1">
        <v>41227</v>
      </c>
      <c r="B390" s="13">
        <v>70</v>
      </c>
      <c r="C390" s="13">
        <v>139</v>
      </c>
      <c r="D390" s="13" t="s">
        <v>86</v>
      </c>
      <c r="E390" s="13">
        <v>132</v>
      </c>
      <c r="F390" s="13">
        <v>17</v>
      </c>
    </row>
    <row r="391" spans="1:6" x14ac:dyDescent="0.2">
      <c r="A391" s="1">
        <v>41227</v>
      </c>
      <c r="B391" s="13">
        <v>70</v>
      </c>
      <c r="C391" s="13">
        <v>139</v>
      </c>
      <c r="D391" s="13" t="s">
        <v>86</v>
      </c>
      <c r="E391" s="13">
        <v>128</v>
      </c>
      <c r="F391" s="13">
        <v>14</v>
      </c>
    </row>
    <row r="392" spans="1:6" x14ac:dyDescent="0.2">
      <c r="A392" s="1">
        <v>41227</v>
      </c>
      <c r="B392" s="13">
        <v>70</v>
      </c>
      <c r="C392" s="13">
        <v>139</v>
      </c>
      <c r="D392" s="13" t="s">
        <v>86</v>
      </c>
      <c r="E392" s="13">
        <v>124</v>
      </c>
      <c r="F392" s="13">
        <v>15</v>
      </c>
    </row>
    <row r="393" spans="1:6" x14ac:dyDescent="0.2">
      <c r="A393" s="1">
        <v>41227</v>
      </c>
      <c r="B393" s="13">
        <v>70</v>
      </c>
      <c r="C393" s="13">
        <v>139</v>
      </c>
      <c r="D393" s="13" t="s">
        <v>86</v>
      </c>
      <c r="E393" s="13">
        <v>110</v>
      </c>
      <c r="F393" s="13">
        <v>8</v>
      </c>
    </row>
    <row r="394" spans="1:6" x14ac:dyDescent="0.2">
      <c r="A394" s="1">
        <v>41227</v>
      </c>
      <c r="B394" s="13">
        <v>70</v>
      </c>
      <c r="C394" s="13">
        <v>139</v>
      </c>
      <c r="D394" s="13" t="s">
        <v>86</v>
      </c>
      <c r="E394" s="13">
        <v>96</v>
      </c>
      <c r="F394" s="13">
        <v>6</v>
      </c>
    </row>
    <row r="395" spans="1:6" x14ac:dyDescent="0.2">
      <c r="A395" s="1">
        <v>41227</v>
      </c>
      <c r="B395" s="13">
        <v>70</v>
      </c>
      <c r="C395" s="13">
        <v>139</v>
      </c>
      <c r="D395" s="13" t="s">
        <v>86</v>
      </c>
      <c r="E395" s="13">
        <v>107</v>
      </c>
      <c r="F395" s="13">
        <v>10</v>
      </c>
    </row>
    <row r="396" spans="1:6" x14ac:dyDescent="0.2">
      <c r="A396" s="1">
        <v>41227</v>
      </c>
      <c r="B396" s="13">
        <v>70</v>
      </c>
      <c r="C396" s="13">
        <v>139</v>
      </c>
      <c r="D396" s="13" t="s">
        <v>86</v>
      </c>
      <c r="E396" s="13">
        <v>105</v>
      </c>
      <c r="F396" s="13">
        <v>9</v>
      </c>
    </row>
    <row r="397" spans="1:6" x14ac:dyDescent="0.2">
      <c r="A397" s="1">
        <v>41227</v>
      </c>
      <c r="B397" s="13">
        <v>71</v>
      </c>
      <c r="C397" s="13">
        <v>50</v>
      </c>
      <c r="D397" s="13" t="s">
        <v>86</v>
      </c>
      <c r="E397" s="13">
        <v>102</v>
      </c>
      <c r="F397" s="13">
        <v>7</v>
      </c>
    </row>
    <row r="398" spans="1:6" x14ac:dyDescent="0.2">
      <c r="A398" s="1">
        <v>41227</v>
      </c>
      <c r="B398" s="13">
        <v>71</v>
      </c>
      <c r="C398" s="13">
        <v>50</v>
      </c>
      <c r="D398" s="13" t="s">
        <v>86</v>
      </c>
      <c r="E398" s="13">
        <v>104</v>
      </c>
      <c r="F398" s="13">
        <v>7</v>
      </c>
    </row>
    <row r="399" spans="1:6" x14ac:dyDescent="0.2">
      <c r="A399" s="1">
        <v>41227</v>
      </c>
      <c r="B399" s="13">
        <v>71</v>
      </c>
      <c r="C399" s="13">
        <v>50</v>
      </c>
      <c r="D399" s="13" t="s">
        <v>86</v>
      </c>
      <c r="E399" s="13">
        <v>136</v>
      </c>
      <c r="F399" s="13">
        <v>14</v>
      </c>
    </row>
    <row r="400" spans="1:6" x14ac:dyDescent="0.2">
      <c r="A400" s="1">
        <v>41227</v>
      </c>
      <c r="B400" s="13">
        <v>71</v>
      </c>
      <c r="C400" s="13">
        <v>50</v>
      </c>
      <c r="D400" s="13" t="s">
        <v>86</v>
      </c>
      <c r="E400" s="13">
        <v>121</v>
      </c>
      <c r="F400" s="13">
        <v>12</v>
      </c>
    </row>
    <row r="401" spans="1:6" x14ac:dyDescent="0.2">
      <c r="A401" s="1">
        <v>41227</v>
      </c>
      <c r="B401" s="13">
        <v>71</v>
      </c>
      <c r="C401" s="13">
        <v>50</v>
      </c>
      <c r="D401" s="13" t="s">
        <v>86</v>
      </c>
      <c r="E401" s="13">
        <v>131</v>
      </c>
      <c r="F401" s="13">
        <v>14</v>
      </c>
    </row>
    <row r="402" spans="1:6" x14ac:dyDescent="0.2">
      <c r="A402" s="1">
        <v>41227</v>
      </c>
      <c r="B402" s="13">
        <v>72</v>
      </c>
      <c r="C402" s="13">
        <v>51</v>
      </c>
      <c r="D402" s="13" t="s">
        <v>86</v>
      </c>
      <c r="E402" s="13">
        <v>105</v>
      </c>
      <c r="F402" s="13">
        <v>8</v>
      </c>
    </row>
    <row r="403" spans="1:6" x14ac:dyDescent="0.2">
      <c r="A403" s="1">
        <v>41227</v>
      </c>
      <c r="B403" s="13">
        <v>72</v>
      </c>
      <c r="C403" s="13">
        <v>51</v>
      </c>
      <c r="D403" s="13" t="s">
        <v>86</v>
      </c>
      <c r="E403" s="13">
        <v>103</v>
      </c>
      <c r="F403" s="13">
        <v>8</v>
      </c>
    </row>
    <row r="404" spans="1:6" x14ac:dyDescent="0.2">
      <c r="A404" s="1"/>
      <c r="B404" s="13"/>
      <c r="C404" s="13"/>
      <c r="D404" s="13"/>
      <c r="E404" s="13"/>
      <c r="F404" s="13"/>
    </row>
    <row r="405" spans="1:6" x14ac:dyDescent="0.2">
      <c r="A405" s="1"/>
      <c r="B405" s="13"/>
      <c r="C405" s="13"/>
      <c r="D405" s="13"/>
      <c r="E405" s="13"/>
      <c r="F405" s="13"/>
    </row>
    <row r="406" spans="1:6" x14ac:dyDescent="0.2">
      <c r="A406" s="1"/>
      <c r="B406" s="13"/>
      <c r="C406" s="13"/>
      <c r="D406" s="13"/>
      <c r="E406" s="13"/>
      <c r="F406" s="13"/>
    </row>
    <row r="407" spans="1:6" x14ac:dyDescent="0.2">
      <c r="A407" s="1"/>
      <c r="B407" s="13"/>
      <c r="C407" s="13"/>
      <c r="D407" s="13"/>
      <c r="E407" s="13"/>
      <c r="F407" s="13"/>
    </row>
    <row r="408" spans="1:6" x14ac:dyDescent="0.2">
      <c r="A408" s="1"/>
      <c r="B408" s="13"/>
      <c r="C408" s="13"/>
      <c r="D408" s="13"/>
      <c r="E408" s="13"/>
      <c r="F408" s="13"/>
    </row>
    <row r="409" spans="1:6" x14ac:dyDescent="0.2">
      <c r="A409" s="1"/>
      <c r="B409" s="13"/>
      <c r="C409" s="13"/>
      <c r="D409" s="13"/>
      <c r="E409" s="13"/>
      <c r="F409" s="13"/>
    </row>
    <row r="410" spans="1:6" x14ac:dyDescent="0.2">
      <c r="A410" s="1"/>
      <c r="B410" s="13"/>
      <c r="C410" s="13"/>
      <c r="D410" s="13"/>
      <c r="E410" s="13"/>
      <c r="F410" s="13"/>
    </row>
    <row r="411" spans="1:6" x14ac:dyDescent="0.2">
      <c r="A411" s="1"/>
      <c r="B411" s="13"/>
      <c r="C411" s="13"/>
      <c r="D411" s="13"/>
      <c r="E411" s="13"/>
      <c r="F411" s="13"/>
    </row>
    <row r="412" spans="1:6" x14ac:dyDescent="0.2">
      <c r="A412" s="1"/>
      <c r="B412" s="13"/>
      <c r="C412" s="13"/>
      <c r="D412" s="13"/>
      <c r="E412" s="13"/>
      <c r="F412" s="13"/>
    </row>
    <row r="413" spans="1:6" x14ac:dyDescent="0.2">
      <c r="A413" s="1"/>
      <c r="B413" s="13"/>
      <c r="C413" s="13"/>
      <c r="D413" s="13"/>
      <c r="E413" s="13"/>
      <c r="F413" s="13"/>
    </row>
    <row r="414" spans="1:6" x14ac:dyDescent="0.2">
      <c r="A414" s="1"/>
      <c r="B414" s="13"/>
      <c r="C414" s="13"/>
      <c r="D414" s="13"/>
      <c r="E414" s="13"/>
      <c r="F414" s="13"/>
    </row>
    <row r="415" spans="1:6" x14ac:dyDescent="0.2">
      <c r="A415" s="1"/>
      <c r="B415" s="13"/>
      <c r="C415" s="13"/>
      <c r="D415" s="13"/>
      <c r="E415" s="13"/>
      <c r="F415" s="13"/>
    </row>
    <row r="416" spans="1:6" x14ac:dyDescent="0.2">
      <c r="A416" s="1"/>
      <c r="B416" s="13"/>
      <c r="C416" s="13"/>
      <c r="D416" s="13"/>
      <c r="E416" s="13"/>
      <c r="F416" s="13"/>
    </row>
    <row r="417" spans="1:6" x14ac:dyDescent="0.2">
      <c r="A417" s="1"/>
      <c r="B417" s="13"/>
      <c r="C417" s="13"/>
      <c r="D417" s="13"/>
      <c r="E417" s="13"/>
      <c r="F417" s="13"/>
    </row>
    <row r="418" spans="1:6" x14ac:dyDescent="0.2">
      <c r="A418" s="1"/>
      <c r="B418" s="13"/>
      <c r="C418" s="13"/>
      <c r="D418" s="13"/>
      <c r="E418" s="13"/>
      <c r="F418" s="13"/>
    </row>
    <row r="419" spans="1:6" x14ac:dyDescent="0.2">
      <c r="A419" s="1"/>
      <c r="B419" s="13"/>
      <c r="C419" s="13"/>
      <c r="D419" s="13"/>
      <c r="E419" s="13"/>
      <c r="F419" s="13"/>
    </row>
    <row r="420" spans="1:6" x14ac:dyDescent="0.2">
      <c r="A420" s="1"/>
      <c r="B420" s="13"/>
      <c r="C420" s="13"/>
      <c r="D420" s="13"/>
      <c r="E420" s="13"/>
      <c r="F420" s="13"/>
    </row>
    <row r="421" spans="1:6" x14ac:dyDescent="0.2">
      <c r="A421" s="1"/>
      <c r="B421" s="13"/>
      <c r="C421" s="13"/>
      <c r="D421" s="13"/>
      <c r="E421" s="13"/>
      <c r="F421" s="13"/>
    </row>
    <row r="422" spans="1:6" x14ac:dyDescent="0.2">
      <c r="A422" s="1"/>
      <c r="B422" s="13"/>
      <c r="C422" s="13"/>
      <c r="D422" s="13"/>
      <c r="E422" s="13"/>
      <c r="F422" s="13"/>
    </row>
    <row r="423" spans="1:6" x14ac:dyDescent="0.2">
      <c r="A423" s="1"/>
      <c r="B423" s="13"/>
      <c r="C423" s="13"/>
      <c r="D423" s="13"/>
      <c r="E423" s="13"/>
      <c r="F423" s="13"/>
    </row>
    <row r="424" spans="1:6" x14ac:dyDescent="0.2">
      <c r="A424" s="1"/>
      <c r="B424" s="13"/>
      <c r="C424" s="13"/>
      <c r="D424" s="13"/>
      <c r="E424" s="13"/>
      <c r="F424" s="13"/>
    </row>
    <row r="425" spans="1:6" x14ac:dyDescent="0.2">
      <c r="A425" s="1"/>
      <c r="B425" s="13"/>
      <c r="C425" s="13"/>
      <c r="D425" s="13"/>
      <c r="E425" s="13"/>
      <c r="F425" s="13"/>
    </row>
    <row r="426" spans="1:6" x14ac:dyDescent="0.2">
      <c r="A426" s="1"/>
      <c r="B426" s="13"/>
      <c r="C426" s="13"/>
      <c r="D426" s="13"/>
      <c r="E426" s="13"/>
      <c r="F426" s="13"/>
    </row>
    <row r="427" spans="1:6" x14ac:dyDescent="0.2">
      <c r="A427" s="1"/>
      <c r="B427" s="13"/>
      <c r="C427" s="13"/>
      <c r="D427" s="13"/>
      <c r="E427" s="13"/>
      <c r="F427" s="13"/>
    </row>
    <row r="428" spans="1:6" x14ac:dyDescent="0.2">
      <c r="A428" s="1"/>
      <c r="B428" s="13"/>
      <c r="C428" s="13"/>
      <c r="D428" s="13"/>
      <c r="E428" s="13"/>
      <c r="F428" s="13"/>
    </row>
    <row r="429" spans="1:6" x14ac:dyDescent="0.2">
      <c r="A429" s="1"/>
      <c r="B429" s="13"/>
      <c r="C429" s="13"/>
      <c r="D429" s="13"/>
      <c r="E429" s="13"/>
      <c r="F429" s="13"/>
    </row>
    <row r="430" spans="1:6" x14ac:dyDescent="0.2">
      <c r="A430" s="1"/>
      <c r="B430" s="13"/>
      <c r="C430" s="13"/>
      <c r="D430" s="13"/>
      <c r="E430" s="13"/>
      <c r="F430" s="13"/>
    </row>
    <row r="431" spans="1:6" x14ac:dyDescent="0.2">
      <c r="A431" s="1"/>
      <c r="B431" s="13"/>
      <c r="C431" s="13"/>
      <c r="D431" s="13"/>
      <c r="E431" s="13"/>
      <c r="F431" s="13"/>
    </row>
    <row r="432" spans="1:6" x14ac:dyDescent="0.2">
      <c r="A432" s="1"/>
      <c r="B432" s="13"/>
      <c r="C432" s="13"/>
      <c r="D432" s="13"/>
      <c r="E432" s="13"/>
      <c r="F432" s="13"/>
    </row>
    <row r="433" spans="1:6" x14ac:dyDescent="0.2">
      <c r="A433" s="1"/>
      <c r="B433" s="13"/>
      <c r="C433" s="13"/>
      <c r="D433" s="13"/>
      <c r="E433" s="13"/>
      <c r="F433" s="13"/>
    </row>
    <row r="434" spans="1:6" x14ac:dyDescent="0.2">
      <c r="A434" s="1"/>
      <c r="B434" s="13"/>
      <c r="C434" s="13"/>
      <c r="D434" s="13"/>
      <c r="E434" s="13"/>
      <c r="F434" s="13"/>
    </row>
    <row r="435" spans="1:6" x14ac:dyDescent="0.2">
      <c r="A435" s="1"/>
      <c r="B435" s="13"/>
      <c r="C435" s="13"/>
      <c r="D435" s="13"/>
      <c r="E435" s="13"/>
      <c r="F435" s="13"/>
    </row>
    <row r="436" spans="1:6" x14ac:dyDescent="0.2">
      <c r="A436" s="1"/>
      <c r="B436" s="13"/>
      <c r="C436" s="13"/>
      <c r="D436" s="13"/>
      <c r="E436" s="13"/>
      <c r="F436" s="13"/>
    </row>
    <row r="437" spans="1:6" x14ac:dyDescent="0.2">
      <c r="A437" s="1"/>
      <c r="B437" s="13"/>
      <c r="C437" s="13"/>
      <c r="D437" s="13"/>
      <c r="E437" s="13"/>
      <c r="F437" s="13"/>
    </row>
    <row r="438" spans="1:6" x14ac:dyDescent="0.2">
      <c r="A438" s="1"/>
      <c r="B438" s="13"/>
      <c r="C438" s="13"/>
      <c r="D438" s="13"/>
      <c r="E438" s="13"/>
      <c r="F438" s="13"/>
    </row>
    <row r="439" spans="1:6" x14ac:dyDescent="0.2">
      <c r="A439" s="1"/>
      <c r="B439" s="13"/>
      <c r="C439" s="13"/>
      <c r="D439" s="13"/>
      <c r="E439" s="13"/>
      <c r="F439" s="13"/>
    </row>
    <row r="440" spans="1:6" x14ac:dyDescent="0.2">
      <c r="A440" s="1"/>
      <c r="B440" s="13"/>
      <c r="C440" s="13"/>
      <c r="D440" s="13"/>
      <c r="E440" s="13"/>
      <c r="F440" s="13"/>
    </row>
    <row r="441" spans="1:6" x14ac:dyDescent="0.2">
      <c r="A441" s="1"/>
      <c r="B441" s="13"/>
      <c r="C441" s="13"/>
      <c r="D441" s="13"/>
      <c r="E441" s="13"/>
      <c r="F441" s="13"/>
    </row>
    <row r="442" spans="1:6" x14ac:dyDescent="0.2">
      <c r="A442" s="1"/>
      <c r="B442" s="13"/>
      <c r="C442" s="13"/>
      <c r="D442" s="13"/>
      <c r="E442" s="13"/>
      <c r="F442" s="13"/>
    </row>
    <row r="443" spans="1:6" x14ac:dyDescent="0.2">
      <c r="A443" s="1"/>
      <c r="B443" s="13"/>
      <c r="C443" s="13"/>
      <c r="D443" s="13"/>
      <c r="E443" s="13"/>
      <c r="F443" s="13"/>
    </row>
    <row r="444" spans="1:6" x14ac:dyDescent="0.2">
      <c r="A444" s="1"/>
      <c r="B444" s="13"/>
      <c r="C444" s="13"/>
      <c r="D444" s="13"/>
      <c r="E444" s="13"/>
      <c r="F444" s="13"/>
    </row>
    <row r="445" spans="1:6" x14ac:dyDescent="0.2">
      <c r="A445" s="1"/>
      <c r="B445" s="13"/>
      <c r="C445" s="13"/>
      <c r="D445" s="13"/>
      <c r="E445" s="13"/>
      <c r="F445" s="13"/>
    </row>
    <row r="446" spans="1:6" x14ac:dyDescent="0.2">
      <c r="A446" s="1"/>
      <c r="B446" s="13"/>
      <c r="C446" s="13"/>
      <c r="D446" s="13"/>
      <c r="E446" s="13"/>
      <c r="F446" s="13"/>
    </row>
    <row r="447" spans="1:6" x14ac:dyDescent="0.2">
      <c r="A447" s="1"/>
      <c r="B447" s="13"/>
      <c r="C447" s="13"/>
      <c r="D447" s="13"/>
      <c r="E447" s="13"/>
      <c r="F447" s="13"/>
    </row>
    <row r="448" spans="1:6" x14ac:dyDescent="0.2">
      <c r="A448" s="1"/>
      <c r="B448" s="13"/>
      <c r="C448" s="13"/>
      <c r="D448" s="13"/>
      <c r="E448" s="13"/>
      <c r="F448" s="13"/>
    </row>
    <row r="449" spans="1:6" x14ac:dyDescent="0.2">
      <c r="A449" s="1"/>
      <c r="B449" s="13"/>
      <c r="C449" s="13"/>
      <c r="D449" s="13"/>
      <c r="E449" s="13"/>
      <c r="F449" s="13"/>
    </row>
    <row r="450" spans="1:6" x14ac:dyDescent="0.2">
      <c r="A450" s="1"/>
      <c r="B450" s="13"/>
      <c r="C450" s="13"/>
      <c r="D450" s="13"/>
      <c r="E450" s="13"/>
      <c r="F450" s="13"/>
    </row>
    <row r="451" spans="1:6" x14ac:dyDescent="0.2">
      <c r="A451" s="1"/>
      <c r="B451" s="13"/>
      <c r="C451" s="13"/>
      <c r="D451" s="13"/>
      <c r="E451" s="13"/>
      <c r="F451" s="13"/>
    </row>
    <row r="452" spans="1:6" x14ac:dyDescent="0.2">
      <c r="A452" s="1"/>
      <c r="B452" s="13"/>
      <c r="C452" s="13"/>
      <c r="D452" s="13"/>
      <c r="E452" s="13"/>
      <c r="F452" s="13"/>
    </row>
    <row r="453" spans="1:6" x14ac:dyDescent="0.2">
      <c r="A453" s="1"/>
      <c r="B453" s="13"/>
      <c r="C453" s="13"/>
      <c r="D453" s="13"/>
      <c r="E453" s="13"/>
      <c r="F453" s="13"/>
    </row>
    <row r="454" spans="1:6" x14ac:dyDescent="0.2">
      <c r="A454" s="1"/>
      <c r="B454" s="13"/>
      <c r="C454" s="13"/>
      <c r="D454" s="13"/>
      <c r="E454" s="13"/>
      <c r="F454" s="13"/>
    </row>
    <row r="455" spans="1:6" x14ac:dyDescent="0.2">
      <c r="A455" s="1"/>
      <c r="B455" s="13"/>
      <c r="C455" s="13"/>
      <c r="D455" s="13"/>
      <c r="E455" s="13"/>
      <c r="F455" s="13"/>
    </row>
    <row r="456" spans="1:6" x14ac:dyDescent="0.2">
      <c r="A456" s="1"/>
      <c r="B456" s="13"/>
      <c r="C456" s="13"/>
      <c r="D456" s="13"/>
      <c r="E456" s="13"/>
      <c r="F456" s="13"/>
    </row>
    <row r="457" spans="1:6" x14ac:dyDescent="0.2">
      <c r="A457" s="1"/>
      <c r="B457" s="13"/>
      <c r="C457" s="13"/>
      <c r="D457" s="13"/>
      <c r="E457" s="13"/>
      <c r="F457" s="13"/>
    </row>
    <row r="458" spans="1:6" x14ac:dyDescent="0.2">
      <c r="A458" s="1"/>
      <c r="B458" s="13"/>
      <c r="C458" s="13"/>
      <c r="D458" s="13"/>
      <c r="E458" s="13"/>
      <c r="F458" s="13"/>
    </row>
    <row r="459" spans="1:6" x14ac:dyDescent="0.2">
      <c r="A459" s="1"/>
      <c r="B459" s="13"/>
      <c r="C459" s="13"/>
      <c r="D459" s="13"/>
      <c r="E459" s="13"/>
      <c r="F459" s="13"/>
    </row>
    <row r="460" spans="1:6" x14ac:dyDescent="0.2">
      <c r="A460" s="1"/>
      <c r="B460" s="13"/>
      <c r="C460" s="13"/>
      <c r="D460" s="13"/>
      <c r="E460" s="13"/>
      <c r="F460" s="13"/>
    </row>
    <row r="461" spans="1:6" x14ac:dyDescent="0.2">
      <c r="A461" s="1"/>
      <c r="B461" s="13"/>
      <c r="C461" s="13"/>
      <c r="D461" s="13"/>
      <c r="E461" s="13"/>
      <c r="F461" s="13"/>
    </row>
    <row r="462" spans="1:6" x14ac:dyDescent="0.2">
      <c r="A462" s="1"/>
      <c r="B462" s="13"/>
      <c r="C462" s="13"/>
      <c r="D462" s="13"/>
      <c r="E462" s="13"/>
      <c r="F462" s="13"/>
    </row>
    <row r="463" spans="1:6" x14ac:dyDescent="0.2">
      <c r="A463" s="1"/>
      <c r="B463" s="13"/>
      <c r="C463" s="13"/>
      <c r="D463" s="13"/>
      <c r="E463" s="13"/>
      <c r="F463" s="13"/>
    </row>
    <row r="464" spans="1:6" x14ac:dyDescent="0.2">
      <c r="A464" s="1"/>
      <c r="B464" s="13"/>
      <c r="C464" s="13"/>
      <c r="D464" s="13"/>
      <c r="E464" s="13"/>
      <c r="F464" s="13"/>
    </row>
    <row r="465" spans="1:6" x14ac:dyDescent="0.2">
      <c r="A465" s="1"/>
      <c r="B465" s="13"/>
      <c r="C465" s="13"/>
      <c r="D465" s="13"/>
      <c r="E465" s="13"/>
      <c r="F465" s="13"/>
    </row>
    <row r="466" spans="1:6" x14ac:dyDescent="0.2">
      <c r="A466" s="1"/>
      <c r="B466" s="13"/>
      <c r="C466" s="13"/>
      <c r="D466" s="13"/>
      <c r="E466" s="13"/>
      <c r="F466" s="13"/>
    </row>
    <row r="467" spans="1:6" x14ac:dyDescent="0.2">
      <c r="A467" s="1"/>
      <c r="B467" s="13"/>
      <c r="C467" s="13"/>
      <c r="D467" s="13"/>
      <c r="E467" s="13"/>
      <c r="F467" s="13"/>
    </row>
    <row r="468" spans="1:6" x14ac:dyDescent="0.2">
      <c r="A468" s="1"/>
      <c r="B468" s="13"/>
      <c r="C468" s="13"/>
      <c r="D468" s="13"/>
      <c r="E468" s="13"/>
      <c r="F468" s="13"/>
    </row>
    <row r="469" spans="1:6" x14ac:dyDescent="0.2">
      <c r="A469" s="1"/>
      <c r="B469" s="13"/>
      <c r="C469" s="13"/>
      <c r="D469" s="13"/>
      <c r="E469" s="13"/>
      <c r="F469" s="13"/>
    </row>
    <row r="470" spans="1:6" x14ac:dyDescent="0.2">
      <c r="A470" s="1"/>
      <c r="B470" s="13"/>
      <c r="C470" s="13"/>
      <c r="D470" s="13"/>
      <c r="E470" s="13"/>
      <c r="F470" s="13"/>
    </row>
    <row r="471" spans="1:6" x14ac:dyDescent="0.2">
      <c r="A471" s="1"/>
      <c r="B471" s="13"/>
      <c r="C471" s="13"/>
      <c r="D471" s="13"/>
      <c r="E471" s="13"/>
      <c r="F471" s="13"/>
    </row>
    <row r="472" spans="1:6" x14ac:dyDescent="0.2">
      <c r="A472" s="1"/>
      <c r="B472" s="13"/>
      <c r="C472" s="13"/>
      <c r="D472" s="13"/>
      <c r="E472" s="13"/>
      <c r="F472" s="13"/>
    </row>
    <row r="473" spans="1:6" x14ac:dyDescent="0.2">
      <c r="A473" s="1"/>
      <c r="B473" s="13"/>
      <c r="C473" s="13"/>
      <c r="D473" s="13"/>
      <c r="E473" s="13"/>
      <c r="F473" s="13"/>
    </row>
    <row r="474" spans="1:6" x14ac:dyDescent="0.2">
      <c r="A474" s="1"/>
      <c r="B474" s="13"/>
      <c r="C474" s="13"/>
      <c r="D474" s="13"/>
      <c r="E474" s="13"/>
      <c r="F474" s="13"/>
    </row>
    <row r="475" spans="1:6" x14ac:dyDescent="0.2">
      <c r="A475" s="1"/>
      <c r="B475" s="13"/>
      <c r="C475" s="13"/>
      <c r="D475" s="13"/>
      <c r="E475" s="13"/>
      <c r="F475" s="13"/>
    </row>
  </sheetData>
  <sortState ref="K22:K47">
    <sortCondition ref="K22"/>
  </sortState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92"/>
  <sheetViews>
    <sheetView workbookViewId="0">
      <selection activeCell="O22" sqref="O22"/>
    </sheetView>
  </sheetViews>
  <sheetFormatPr defaultRowHeight="12.75" x14ac:dyDescent="0.2"/>
  <cols>
    <col min="1" max="1" width="10.140625" style="7" customWidth="1"/>
    <col min="2" max="2" width="6.140625" style="7" customWidth="1"/>
    <col min="3" max="3" width="7.5703125" style="7" customWidth="1"/>
    <col min="4" max="4" width="2.28515625" style="7" customWidth="1"/>
    <col min="5" max="5" width="6.42578125" style="7" customWidth="1"/>
    <col min="6" max="6" width="7" style="7" customWidth="1"/>
    <col min="7" max="7" width="2.85546875" style="7" customWidth="1"/>
    <col min="8" max="8" width="5.28515625" style="7" customWidth="1"/>
    <col min="9" max="9" width="4.140625" style="7" customWidth="1"/>
    <col min="10" max="16384" width="9.140625" style="7"/>
  </cols>
  <sheetData>
    <row r="1" spans="1:22" ht="13.5" thickBot="1" x14ac:dyDescent="0.25">
      <c r="A1" s="14" t="s">
        <v>1</v>
      </c>
      <c r="B1" s="14" t="s">
        <v>2</v>
      </c>
      <c r="C1" s="14" t="s">
        <v>4</v>
      </c>
      <c r="D1" s="14"/>
      <c r="E1" s="14" t="s">
        <v>5</v>
      </c>
      <c r="F1" s="14" t="s">
        <v>6</v>
      </c>
      <c r="G1"/>
      <c r="H1" t="s">
        <v>53</v>
      </c>
      <c r="I1" t="s">
        <v>54</v>
      </c>
      <c r="J1"/>
      <c r="K1"/>
      <c r="L1">
        <f>SUM(I:I)</f>
        <v>692</v>
      </c>
      <c r="M1"/>
      <c r="N1"/>
      <c r="O1"/>
      <c r="P1"/>
      <c r="Q1"/>
      <c r="R1"/>
      <c r="S1"/>
      <c r="T1"/>
      <c r="U1" s="5"/>
      <c r="V1"/>
    </row>
    <row r="2" spans="1:22" x14ac:dyDescent="0.2">
      <c r="A2" s="15">
        <v>41562</v>
      </c>
      <c r="B2" s="7">
        <v>1</v>
      </c>
      <c r="C2" s="7" t="s">
        <v>86</v>
      </c>
      <c r="E2" s="7">
        <v>130</v>
      </c>
      <c r="F2" s="7">
        <v>18</v>
      </c>
      <c r="G2"/>
      <c r="H2">
        <v>1</v>
      </c>
      <c r="I2">
        <f>COUNTIF(B:B,"=1")</f>
        <v>2</v>
      </c>
      <c r="J2" s="10" t="s">
        <v>33</v>
      </c>
      <c r="K2" s="10"/>
      <c r="L2"/>
      <c r="M2"/>
      <c r="N2"/>
      <c r="O2"/>
      <c r="P2"/>
      <c r="Q2"/>
      <c r="R2"/>
      <c r="S2"/>
      <c r="T2"/>
      <c r="U2"/>
      <c r="V2"/>
    </row>
    <row r="3" spans="1:22" x14ac:dyDescent="0.2">
      <c r="A3" s="15">
        <v>41562</v>
      </c>
      <c r="B3" s="7">
        <v>1</v>
      </c>
      <c r="C3" s="7" t="s">
        <v>86</v>
      </c>
      <c r="E3" s="7">
        <v>140</v>
      </c>
      <c r="F3" s="7">
        <v>20</v>
      </c>
      <c r="G3"/>
      <c r="H3">
        <v>2</v>
      </c>
      <c r="I3">
        <f>COUNTIF(B:B,"=2")</f>
        <v>3</v>
      </c>
      <c r="J3" s="8"/>
      <c r="K3" s="8"/>
      <c r="L3"/>
      <c r="M3"/>
      <c r="N3"/>
      <c r="O3"/>
      <c r="P3"/>
      <c r="Q3"/>
      <c r="R3"/>
      <c r="S3"/>
      <c r="T3"/>
      <c r="U3"/>
      <c r="V3"/>
    </row>
    <row r="4" spans="1:22" x14ac:dyDescent="0.2">
      <c r="A4" s="15">
        <v>41562</v>
      </c>
      <c r="B4" s="7">
        <v>2</v>
      </c>
      <c r="C4" s="7" t="s">
        <v>86</v>
      </c>
      <c r="E4" s="7">
        <v>137</v>
      </c>
      <c r="F4" s="7">
        <v>18</v>
      </c>
      <c r="G4"/>
      <c r="H4">
        <v>3</v>
      </c>
      <c r="I4">
        <f>COUNTIF(B:B,"=3")</f>
        <v>2</v>
      </c>
      <c r="J4" s="8" t="s">
        <v>34</v>
      </c>
      <c r="K4" s="8">
        <v>7.208333333333333</v>
      </c>
      <c r="L4"/>
      <c r="M4"/>
      <c r="N4"/>
      <c r="O4"/>
      <c r="P4"/>
      <c r="Q4"/>
      <c r="R4"/>
      <c r="S4"/>
      <c r="T4"/>
      <c r="U4"/>
      <c r="V4"/>
    </row>
    <row r="5" spans="1:22" x14ac:dyDescent="0.2">
      <c r="A5" s="15">
        <v>41562</v>
      </c>
      <c r="B5" s="7">
        <v>2</v>
      </c>
      <c r="C5" s="7" t="s">
        <v>86</v>
      </c>
      <c r="E5" s="7">
        <v>130</v>
      </c>
      <c r="F5" s="7">
        <v>16</v>
      </c>
      <c r="G5"/>
      <c r="H5">
        <v>4</v>
      </c>
      <c r="I5">
        <f>COUNTIF(B:B,"=4")</f>
        <v>1</v>
      </c>
      <c r="J5" s="8" t="s">
        <v>35</v>
      </c>
      <c r="K5" s="8">
        <v>1.2400407345695597</v>
      </c>
      <c r="L5"/>
      <c r="M5"/>
      <c r="N5"/>
      <c r="O5"/>
      <c r="P5"/>
      <c r="Q5"/>
      <c r="R5"/>
      <c r="S5"/>
      <c r="T5"/>
      <c r="U5"/>
      <c r="V5"/>
    </row>
    <row r="6" spans="1:22" x14ac:dyDescent="0.2">
      <c r="A6" s="15">
        <v>41562</v>
      </c>
      <c r="B6" s="7">
        <v>2</v>
      </c>
      <c r="C6" s="7" t="s">
        <v>86</v>
      </c>
      <c r="E6" s="7">
        <v>134</v>
      </c>
      <c r="F6" s="7">
        <v>18</v>
      </c>
      <c r="G6"/>
      <c r="H6">
        <v>5</v>
      </c>
      <c r="I6">
        <f>COUNTIF(B:B,"=5")</f>
        <v>2</v>
      </c>
      <c r="J6" s="8" t="s">
        <v>36</v>
      </c>
      <c r="K6" s="8">
        <v>5</v>
      </c>
      <c r="L6"/>
      <c r="M6"/>
      <c r="N6"/>
      <c r="O6"/>
      <c r="P6"/>
      <c r="Q6"/>
      <c r="R6"/>
      <c r="S6"/>
      <c r="T6"/>
      <c r="U6"/>
      <c r="V6"/>
    </row>
    <row r="7" spans="1:22" x14ac:dyDescent="0.2">
      <c r="A7" s="15">
        <v>41562</v>
      </c>
      <c r="B7" s="7">
        <v>3</v>
      </c>
      <c r="C7" s="7" t="s">
        <v>86</v>
      </c>
      <c r="E7" s="7">
        <v>110</v>
      </c>
      <c r="F7" s="7">
        <v>10</v>
      </c>
      <c r="G7"/>
      <c r="H7">
        <v>6</v>
      </c>
      <c r="I7">
        <f>COUNTIF(B:B,"=6")</f>
        <v>1</v>
      </c>
      <c r="J7" s="8" t="s">
        <v>37</v>
      </c>
      <c r="K7" s="8">
        <v>0</v>
      </c>
      <c r="L7"/>
      <c r="M7"/>
      <c r="N7"/>
      <c r="O7"/>
      <c r="P7"/>
      <c r="Q7"/>
      <c r="R7"/>
      <c r="S7"/>
      <c r="T7"/>
      <c r="U7"/>
      <c r="V7"/>
    </row>
    <row r="8" spans="1:22" x14ac:dyDescent="0.2">
      <c r="A8" s="15">
        <v>41562</v>
      </c>
      <c r="B8" s="7">
        <v>3</v>
      </c>
      <c r="C8" s="7" t="s">
        <v>86</v>
      </c>
      <c r="E8" s="7">
        <v>118</v>
      </c>
      <c r="F8" s="7">
        <v>10</v>
      </c>
      <c r="G8"/>
      <c r="H8">
        <v>7</v>
      </c>
      <c r="I8">
        <f>COUNTIF(B:B,"=7")</f>
        <v>1</v>
      </c>
      <c r="J8" s="8" t="s">
        <v>38</v>
      </c>
      <c r="K8" s="8">
        <v>12.149868239845814</v>
      </c>
      <c r="L8"/>
      <c r="M8"/>
      <c r="N8"/>
      <c r="O8"/>
      <c r="P8"/>
      <c r="Q8"/>
      <c r="R8"/>
      <c r="S8"/>
      <c r="T8"/>
      <c r="U8"/>
      <c r="V8"/>
    </row>
    <row r="9" spans="1:22" x14ac:dyDescent="0.2">
      <c r="A9" s="15">
        <v>41562</v>
      </c>
      <c r="B9" s="7">
        <v>4</v>
      </c>
      <c r="C9" s="7" t="s">
        <v>86</v>
      </c>
      <c r="E9" s="7">
        <v>120</v>
      </c>
      <c r="F9" s="7">
        <v>12</v>
      </c>
      <c r="G9"/>
      <c r="H9">
        <v>8</v>
      </c>
      <c r="I9">
        <f>COUNTIF(B:B,"=8")</f>
        <v>6</v>
      </c>
      <c r="J9" s="8" t="s">
        <v>39</v>
      </c>
      <c r="K9" s="8">
        <v>147.61929824561403</v>
      </c>
      <c r="L9"/>
      <c r="M9"/>
      <c r="N9"/>
      <c r="O9"/>
      <c r="P9"/>
      <c r="Q9"/>
      <c r="R9"/>
      <c r="S9"/>
      <c r="T9"/>
      <c r="U9"/>
      <c r="V9"/>
    </row>
    <row r="10" spans="1:22" x14ac:dyDescent="0.2">
      <c r="A10" s="15">
        <v>41562</v>
      </c>
      <c r="B10" s="7">
        <v>5</v>
      </c>
      <c r="C10" s="7" t="s">
        <v>86</v>
      </c>
      <c r="E10" s="7">
        <v>124</v>
      </c>
      <c r="F10" s="7">
        <v>16</v>
      </c>
      <c r="G10"/>
      <c r="H10">
        <v>9</v>
      </c>
      <c r="I10">
        <f>COUNTIF(B:B,"=9")</f>
        <v>2</v>
      </c>
      <c r="J10" s="8" t="s">
        <v>40</v>
      </c>
      <c r="K10" s="8">
        <v>48.146258808058384</v>
      </c>
      <c r="L10"/>
      <c r="M10"/>
      <c r="N10"/>
      <c r="O10"/>
      <c r="P10"/>
      <c r="Q10"/>
      <c r="R10"/>
      <c r="S10"/>
      <c r="T10"/>
      <c r="U10"/>
      <c r="V10"/>
    </row>
    <row r="11" spans="1:22" x14ac:dyDescent="0.2">
      <c r="A11" s="15">
        <v>41562</v>
      </c>
      <c r="B11" s="7">
        <v>5</v>
      </c>
      <c r="C11" s="7" t="s">
        <v>86</v>
      </c>
      <c r="E11" s="7">
        <v>137</v>
      </c>
      <c r="F11" s="7">
        <v>18</v>
      </c>
      <c r="G11"/>
      <c r="H11">
        <v>10</v>
      </c>
      <c r="I11">
        <f>COUNTIF(B:B,"=10")</f>
        <v>2</v>
      </c>
      <c r="J11" s="8" t="s">
        <v>41</v>
      </c>
      <c r="K11" s="8">
        <v>6.0250802523215254</v>
      </c>
      <c r="L11"/>
      <c r="M11"/>
      <c r="N11"/>
      <c r="O11"/>
      <c r="P11"/>
      <c r="Q11"/>
      <c r="R11"/>
      <c r="S11"/>
      <c r="T11"/>
      <c r="U11"/>
      <c r="V11"/>
    </row>
    <row r="12" spans="1:22" x14ac:dyDescent="0.2">
      <c r="A12" s="15">
        <v>41562</v>
      </c>
      <c r="B12" s="7">
        <v>6</v>
      </c>
      <c r="C12" s="7" t="s">
        <v>86</v>
      </c>
      <c r="E12" s="7">
        <v>128</v>
      </c>
      <c r="F12" s="7">
        <v>14</v>
      </c>
      <c r="G12"/>
      <c r="H12">
        <v>11</v>
      </c>
      <c r="I12">
        <f>COUNTIF(B:B,"=11")</f>
        <v>2</v>
      </c>
      <c r="J12" s="8" t="s">
        <v>42</v>
      </c>
      <c r="K12" s="8">
        <v>107</v>
      </c>
      <c r="L12"/>
      <c r="M12"/>
      <c r="N12"/>
      <c r="O12"/>
      <c r="P12"/>
      <c r="Q12"/>
      <c r="R12"/>
      <c r="S12"/>
      <c r="T12"/>
      <c r="U12"/>
      <c r="V12"/>
    </row>
    <row r="13" spans="1:22" x14ac:dyDescent="0.2">
      <c r="A13" s="15">
        <v>41562</v>
      </c>
      <c r="B13" s="7">
        <v>7</v>
      </c>
      <c r="C13" s="7" t="s">
        <v>86</v>
      </c>
      <c r="E13" s="7">
        <v>137</v>
      </c>
      <c r="F13" s="7">
        <v>16</v>
      </c>
      <c r="G13"/>
      <c r="H13">
        <v>12</v>
      </c>
      <c r="I13">
        <f>COUNTIF(B:B,"=12")</f>
        <v>0</v>
      </c>
      <c r="J13" s="8" t="s">
        <v>43</v>
      </c>
      <c r="K13" s="8">
        <v>0</v>
      </c>
      <c r="L13"/>
      <c r="M13"/>
      <c r="N13"/>
      <c r="O13"/>
      <c r="P13"/>
      <c r="Q13"/>
      <c r="R13"/>
      <c r="S13"/>
      <c r="T13"/>
      <c r="U13"/>
      <c r="V13"/>
    </row>
    <row r="14" spans="1:22" x14ac:dyDescent="0.2">
      <c r="A14" s="15">
        <v>41563</v>
      </c>
      <c r="B14" s="7">
        <v>8</v>
      </c>
      <c r="C14" s="7" t="s">
        <v>86</v>
      </c>
      <c r="E14" s="7">
        <v>104</v>
      </c>
      <c r="F14" s="7">
        <v>0</v>
      </c>
      <c r="G14"/>
      <c r="H14">
        <v>13</v>
      </c>
      <c r="I14">
        <f>COUNTIF(B:B,"=13")</f>
        <v>0</v>
      </c>
      <c r="J14" s="8" t="s">
        <v>44</v>
      </c>
      <c r="K14" s="8">
        <v>107</v>
      </c>
      <c r="L14"/>
      <c r="M14"/>
      <c r="N14"/>
      <c r="O14"/>
      <c r="P14"/>
      <c r="Q14"/>
      <c r="R14"/>
      <c r="S14"/>
      <c r="T14"/>
      <c r="U14"/>
      <c r="V14"/>
    </row>
    <row r="15" spans="1:22" x14ac:dyDescent="0.2">
      <c r="A15" s="15">
        <v>41563</v>
      </c>
      <c r="B15" s="7">
        <v>8</v>
      </c>
      <c r="C15" s="7" t="s">
        <v>86</v>
      </c>
      <c r="E15" s="7">
        <v>116</v>
      </c>
      <c r="F15" s="7">
        <v>0</v>
      </c>
      <c r="G15"/>
      <c r="H15">
        <v>14</v>
      </c>
      <c r="I15">
        <f>COUNTIF(B:B,"=14")</f>
        <v>0</v>
      </c>
      <c r="J15" s="8" t="s">
        <v>45</v>
      </c>
      <c r="K15" s="8">
        <v>692</v>
      </c>
      <c r="L15"/>
      <c r="M15"/>
      <c r="N15"/>
      <c r="O15"/>
      <c r="P15"/>
      <c r="Q15"/>
      <c r="R15"/>
      <c r="S15"/>
      <c r="T15"/>
      <c r="U15"/>
      <c r="V15"/>
    </row>
    <row r="16" spans="1:22" x14ac:dyDescent="0.2">
      <c r="A16" s="15">
        <v>41563</v>
      </c>
      <c r="B16" s="7">
        <v>8</v>
      </c>
      <c r="C16" s="7" t="s">
        <v>86</v>
      </c>
      <c r="E16" s="7">
        <v>115</v>
      </c>
      <c r="F16" s="7">
        <v>0</v>
      </c>
      <c r="G16"/>
      <c r="H16">
        <v>15</v>
      </c>
      <c r="I16">
        <f>COUNTIF(B:B,"=15")</f>
        <v>0</v>
      </c>
      <c r="J16" s="8" t="s">
        <v>46</v>
      </c>
      <c r="K16" s="8">
        <v>96</v>
      </c>
      <c r="L16"/>
      <c r="M16"/>
      <c r="N16"/>
      <c r="O16"/>
      <c r="P16"/>
      <c r="Q16"/>
      <c r="R16"/>
      <c r="S16"/>
      <c r="T16"/>
      <c r="U16"/>
      <c r="V16"/>
    </row>
    <row r="17" spans="1:22" ht="13.5" thickBot="1" x14ac:dyDescent="0.25">
      <c r="A17" s="15">
        <v>41563</v>
      </c>
      <c r="B17" s="7">
        <v>8</v>
      </c>
      <c r="C17" s="7" t="s">
        <v>86</v>
      </c>
      <c r="E17" s="7">
        <v>112</v>
      </c>
      <c r="F17" s="7">
        <v>0</v>
      </c>
      <c r="G17"/>
      <c r="H17">
        <v>16</v>
      </c>
      <c r="I17">
        <f>COUNTIF(B:B,"=16")</f>
        <v>2</v>
      </c>
      <c r="J17" s="9" t="s">
        <v>47</v>
      </c>
      <c r="K17" s="9">
        <v>2.4617921126919122</v>
      </c>
      <c r="L17"/>
      <c r="M17"/>
      <c r="N17"/>
      <c r="O17"/>
      <c r="P17"/>
      <c r="Q17"/>
      <c r="R17"/>
      <c r="S17"/>
      <c r="T17"/>
      <c r="U17"/>
      <c r="V17"/>
    </row>
    <row r="18" spans="1:22" x14ac:dyDescent="0.2">
      <c r="A18" s="15">
        <v>41563</v>
      </c>
      <c r="B18" s="7">
        <v>8</v>
      </c>
      <c r="C18" s="7" t="s">
        <v>86</v>
      </c>
      <c r="E18" s="7">
        <v>136</v>
      </c>
      <c r="F18" s="7">
        <v>0</v>
      </c>
      <c r="G18"/>
      <c r="H18">
        <v>17</v>
      </c>
      <c r="I18">
        <f>COUNTIF(B:B,"=17")</f>
        <v>4</v>
      </c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x14ac:dyDescent="0.2">
      <c r="A19" s="15">
        <v>41563</v>
      </c>
      <c r="B19" s="7">
        <v>8</v>
      </c>
      <c r="C19" s="7" t="s">
        <v>86</v>
      </c>
      <c r="E19" s="7">
        <v>140</v>
      </c>
      <c r="F19" s="7">
        <v>0</v>
      </c>
      <c r="G19"/>
      <c r="H19">
        <v>18</v>
      </c>
      <c r="I19">
        <f>COUNTIF(B:B,"=18")</f>
        <v>3</v>
      </c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2" ht="13.5" thickBot="1" x14ac:dyDescent="0.25">
      <c r="A20" s="15">
        <v>41563</v>
      </c>
      <c r="B20" s="7">
        <v>9</v>
      </c>
      <c r="C20" s="7" t="s">
        <v>86</v>
      </c>
      <c r="E20" s="7">
        <v>120</v>
      </c>
      <c r="F20" s="7">
        <v>14</v>
      </c>
      <c r="G20"/>
      <c r="H20">
        <v>19</v>
      </c>
      <c r="I20">
        <f>COUNTIF(B:B,"=19")</f>
        <v>10</v>
      </c>
      <c r="J20"/>
      <c r="K20"/>
      <c r="L20"/>
      <c r="M20"/>
      <c r="N20"/>
      <c r="O20"/>
      <c r="P20"/>
      <c r="Q20"/>
      <c r="R20"/>
      <c r="S20"/>
      <c r="T20"/>
      <c r="U20"/>
      <c r="V20"/>
    </row>
    <row r="21" spans="1:22" x14ac:dyDescent="0.2">
      <c r="A21" s="15">
        <v>41563</v>
      </c>
      <c r="B21" s="7">
        <v>9</v>
      </c>
      <c r="C21" s="7" t="s">
        <v>86</v>
      </c>
      <c r="E21" s="7">
        <v>134</v>
      </c>
      <c r="F21" s="7">
        <v>16</v>
      </c>
      <c r="G21"/>
      <c r="H21">
        <v>20</v>
      </c>
      <c r="I21">
        <f>COUNTIF(B:B,"=20")</f>
        <v>5</v>
      </c>
      <c r="J21">
        <v>75</v>
      </c>
      <c r="K21" s="11" t="s">
        <v>50</v>
      </c>
      <c r="L21" s="11" t="s">
        <v>52</v>
      </c>
      <c r="M21" s="6"/>
      <c r="N21"/>
      <c r="O21" t="s">
        <v>32</v>
      </c>
      <c r="P21"/>
      <c r="Q21"/>
      <c r="R21"/>
      <c r="S21"/>
      <c r="T21"/>
      <c r="U21"/>
      <c r="V21"/>
    </row>
    <row r="22" spans="1:22" x14ac:dyDescent="0.2">
      <c r="A22" s="15">
        <v>41563</v>
      </c>
      <c r="B22" s="7">
        <v>10</v>
      </c>
      <c r="C22" s="7" t="s">
        <v>86</v>
      </c>
      <c r="E22" s="7">
        <v>127</v>
      </c>
      <c r="F22" s="7">
        <v>12</v>
      </c>
      <c r="G22"/>
      <c r="H22">
        <v>21</v>
      </c>
      <c r="I22">
        <f>COUNTIF(B:B,"=21")</f>
        <v>6</v>
      </c>
      <c r="J22">
        <v>80</v>
      </c>
      <c r="K22" s="12">
        <v>75</v>
      </c>
      <c r="L22" s="8">
        <v>1</v>
      </c>
      <c r="M22" s="6">
        <f>(L22/692)*100</f>
        <v>0.1445086705202312</v>
      </c>
      <c r="N22"/>
      <c r="O22"/>
      <c r="P22"/>
      <c r="Q22"/>
      <c r="R22"/>
      <c r="S22"/>
      <c r="T22"/>
      <c r="U22"/>
      <c r="V22"/>
    </row>
    <row r="23" spans="1:22" x14ac:dyDescent="0.2">
      <c r="A23" s="15">
        <v>41563</v>
      </c>
      <c r="B23" s="7">
        <v>10</v>
      </c>
      <c r="C23" s="7" t="s">
        <v>86</v>
      </c>
      <c r="E23" s="7">
        <v>137</v>
      </c>
      <c r="F23" s="7">
        <v>20</v>
      </c>
      <c r="G23"/>
      <c r="H23">
        <v>22</v>
      </c>
      <c r="I23">
        <f>COUNTIF(B:B,"=22")</f>
        <v>1</v>
      </c>
      <c r="J23">
        <v>85</v>
      </c>
      <c r="K23" s="12">
        <v>80</v>
      </c>
      <c r="L23" s="8">
        <v>1</v>
      </c>
      <c r="M23" s="6">
        <f t="shared" ref="M23:M47" si="0">(L23/692)*100</f>
        <v>0.1445086705202312</v>
      </c>
      <c r="N23"/>
      <c r="O23"/>
      <c r="P23"/>
      <c r="Q23"/>
      <c r="R23"/>
      <c r="S23"/>
      <c r="T23"/>
      <c r="U23"/>
      <c r="V23"/>
    </row>
    <row r="24" spans="1:22" x14ac:dyDescent="0.2">
      <c r="A24" s="15">
        <v>41563</v>
      </c>
      <c r="B24" s="7">
        <v>11</v>
      </c>
      <c r="C24" s="7" t="s">
        <v>86</v>
      </c>
      <c r="E24" s="7">
        <v>134</v>
      </c>
      <c r="F24" s="7">
        <v>0</v>
      </c>
      <c r="G24"/>
      <c r="H24">
        <v>23</v>
      </c>
      <c r="I24">
        <f>COUNTIF(B:B,"=23")</f>
        <v>1</v>
      </c>
      <c r="J24">
        <v>90</v>
      </c>
      <c r="K24" s="12">
        <v>85</v>
      </c>
      <c r="L24" s="8">
        <v>0</v>
      </c>
      <c r="M24" s="6">
        <f t="shared" si="0"/>
        <v>0</v>
      </c>
      <c r="N24"/>
      <c r="O24"/>
      <c r="P24"/>
      <c r="Q24"/>
      <c r="R24"/>
      <c r="S24"/>
      <c r="T24"/>
      <c r="U24"/>
      <c r="V24"/>
    </row>
    <row r="25" spans="1:22" x14ac:dyDescent="0.2">
      <c r="A25" s="15">
        <v>41563</v>
      </c>
      <c r="B25" s="7">
        <v>11</v>
      </c>
      <c r="C25" s="7" t="s">
        <v>86</v>
      </c>
      <c r="E25" s="7">
        <v>149</v>
      </c>
      <c r="F25" s="7">
        <v>0</v>
      </c>
      <c r="G25"/>
      <c r="H25">
        <v>24</v>
      </c>
      <c r="I25">
        <f>COUNTIF(B:B,"=24")</f>
        <v>22</v>
      </c>
      <c r="J25">
        <v>95</v>
      </c>
      <c r="K25" s="12">
        <v>90</v>
      </c>
      <c r="L25" s="8">
        <v>2</v>
      </c>
      <c r="M25" s="6">
        <f t="shared" si="0"/>
        <v>0.28901734104046239</v>
      </c>
      <c r="N25"/>
      <c r="O25"/>
      <c r="P25"/>
      <c r="Q25"/>
      <c r="R25"/>
      <c r="S25"/>
      <c r="T25"/>
      <c r="U25"/>
      <c r="V25"/>
    </row>
    <row r="26" spans="1:22" x14ac:dyDescent="0.2">
      <c r="A26" s="15">
        <v>41564</v>
      </c>
      <c r="B26" s="7">
        <v>16</v>
      </c>
      <c r="C26" s="7" t="s">
        <v>86</v>
      </c>
      <c r="E26" s="7">
        <v>119</v>
      </c>
      <c r="F26" s="7">
        <v>12</v>
      </c>
      <c r="G26"/>
      <c r="H26">
        <v>25</v>
      </c>
      <c r="I26">
        <f>COUNTIF(B:B,"=25")</f>
        <v>0</v>
      </c>
      <c r="J26">
        <v>100</v>
      </c>
      <c r="K26" s="12">
        <v>95</v>
      </c>
      <c r="L26" s="8">
        <v>6</v>
      </c>
      <c r="M26" s="6">
        <f t="shared" si="0"/>
        <v>0.86705202312138718</v>
      </c>
      <c r="N26"/>
      <c r="O26"/>
      <c r="P26"/>
      <c r="Q26"/>
      <c r="R26"/>
      <c r="S26"/>
      <c r="T26"/>
      <c r="U26"/>
      <c r="V26"/>
    </row>
    <row r="27" spans="1:22" x14ac:dyDescent="0.2">
      <c r="A27" s="15">
        <v>41564</v>
      </c>
      <c r="B27" s="7">
        <v>16</v>
      </c>
      <c r="C27" s="7" t="s">
        <v>86</v>
      </c>
      <c r="E27" s="7">
        <v>136</v>
      </c>
      <c r="F27" s="7">
        <v>22</v>
      </c>
      <c r="G27"/>
      <c r="H27">
        <v>26</v>
      </c>
      <c r="I27">
        <f>COUNTIF(B:B,"=26")</f>
        <v>6</v>
      </c>
      <c r="J27">
        <v>105</v>
      </c>
      <c r="K27" s="12">
        <v>100</v>
      </c>
      <c r="L27" s="8">
        <v>45</v>
      </c>
      <c r="M27" s="6">
        <f t="shared" si="0"/>
        <v>6.5028901734104041</v>
      </c>
      <c r="N27"/>
      <c r="O27"/>
      <c r="P27"/>
      <c r="Q27"/>
      <c r="R27"/>
      <c r="S27"/>
      <c r="T27"/>
      <c r="U27"/>
      <c r="V27"/>
    </row>
    <row r="28" spans="1:22" x14ac:dyDescent="0.2">
      <c r="A28" s="15">
        <v>41564</v>
      </c>
      <c r="B28" s="7">
        <v>17</v>
      </c>
      <c r="C28" s="7" t="s">
        <v>86</v>
      </c>
      <c r="E28" s="7">
        <v>133</v>
      </c>
      <c r="F28" s="7">
        <v>14</v>
      </c>
      <c r="G28"/>
      <c r="H28">
        <v>27</v>
      </c>
      <c r="I28">
        <f>COUNTIF(B:B,"=27")</f>
        <v>6</v>
      </c>
      <c r="J28">
        <v>110</v>
      </c>
      <c r="K28" s="12">
        <v>105</v>
      </c>
      <c r="L28" s="8">
        <v>101</v>
      </c>
      <c r="M28" s="6">
        <f t="shared" si="0"/>
        <v>14.595375722543352</v>
      </c>
      <c r="N28"/>
      <c r="O28"/>
      <c r="P28"/>
      <c r="Q28"/>
      <c r="R28"/>
      <c r="S28"/>
      <c r="T28"/>
      <c r="U28"/>
      <c r="V28"/>
    </row>
    <row r="29" spans="1:22" x14ac:dyDescent="0.2">
      <c r="A29" s="15">
        <v>41564</v>
      </c>
      <c r="B29" s="7">
        <v>17</v>
      </c>
      <c r="C29" s="7" t="s">
        <v>86</v>
      </c>
      <c r="E29" s="7">
        <v>123</v>
      </c>
      <c r="F29" s="7">
        <v>14</v>
      </c>
      <c r="G29"/>
      <c r="H29">
        <v>28</v>
      </c>
      <c r="I29">
        <f>COUNTIF(B:B,"=28")</f>
        <v>7</v>
      </c>
      <c r="J29">
        <v>115</v>
      </c>
      <c r="K29" s="12">
        <v>110</v>
      </c>
      <c r="L29" s="8">
        <v>63</v>
      </c>
      <c r="M29" s="6">
        <f t="shared" si="0"/>
        <v>9.1040462427745652</v>
      </c>
      <c r="N29"/>
      <c r="O29"/>
      <c r="P29"/>
      <c r="Q29"/>
      <c r="R29"/>
      <c r="S29"/>
      <c r="T29"/>
      <c r="U29"/>
      <c r="V29"/>
    </row>
    <row r="30" spans="1:22" x14ac:dyDescent="0.2">
      <c r="A30" s="15">
        <v>41564</v>
      </c>
      <c r="B30" s="7">
        <v>17</v>
      </c>
      <c r="C30" s="7" t="s">
        <v>86</v>
      </c>
      <c r="E30" s="7">
        <v>140</v>
      </c>
      <c r="F30" s="7">
        <v>24</v>
      </c>
      <c r="G30"/>
      <c r="H30">
        <v>29</v>
      </c>
      <c r="I30">
        <f>COUNTIF(B:B,"=29")</f>
        <v>1</v>
      </c>
      <c r="J30">
        <v>120</v>
      </c>
      <c r="K30" s="12">
        <v>115</v>
      </c>
      <c r="L30" s="8">
        <v>52</v>
      </c>
      <c r="M30" s="6">
        <f t="shared" si="0"/>
        <v>7.5144508670520231</v>
      </c>
      <c r="N30"/>
      <c r="O30"/>
      <c r="P30"/>
      <c r="Q30"/>
      <c r="R30"/>
      <c r="S30"/>
      <c r="T30"/>
      <c r="U30"/>
      <c r="V30"/>
    </row>
    <row r="31" spans="1:22" x14ac:dyDescent="0.2">
      <c r="A31" s="15">
        <v>41564</v>
      </c>
      <c r="B31" s="7">
        <v>17</v>
      </c>
      <c r="C31" s="7" t="s">
        <v>86</v>
      </c>
      <c r="E31" s="7">
        <v>138</v>
      </c>
      <c r="F31" s="7">
        <v>22</v>
      </c>
      <c r="G31"/>
      <c r="H31">
        <v>30</v>
      </c>
      <c r="I31">
        <f>COUNTIF(B:B,"=30")</f>
        <v>1</v>
      </c>
      <c r="J31">
        <v>125</v>
      </c>
      <c r="K31" s="12">
        <v>120</v>
      </c>
      <c r="L31" s="8">
        <v>34</v>
      </c>
      <c r="M31" s="6">
        <f t="shared" si="0"/>
        <v>4.9132947976878611</v>
      </c>
      <c r="N31"/>
      <c r="O31"/>
      <c r="P31"/>
      <c r="Q31"/>
      <c r="R31"/>
      <c r="S31"/>
      <c r="T31"/>
      <c r="U31"/>
      <c r="V31"/>
    </row>
    <row r="32" spans="1:22" x14ac:dyDescent="0.2">
      <c r="A32" s="15">
        <v>41564</v>
      </c>
      <c r="B32" s="7">
        <v>18</v>
      </c>
      <c r="C32" s="7" t="s">
        <v>86</v>
      </c>
      <c r="E32" s="7">
        <v>110</v>
      </c>
      <c r="F32" s="7">
        <v>0</v>
      </c>
      <c r="G32"/>
      <c r="H32">
        <v>31</v>
      </c>
      <c r="I32">
        <f>COUNTIF(B:B,"=31")</f>
        <v>14</v>
      </c>
      <c r="J32">
        <v>130</v>
      </c>
      <c r="K32" s="12">
        <v>125</v>
      </c>
      <c r="L32" s="8">
        <v>53</v>
      </c>
      <c r="M32" s="6">
        <f t="shared" si="0"/>
        <v>7.6589595375722546</v>
      </c>
      <c r="N32"/>
      <c r="O32"/>
      <c r="P32"/>
      <c r="Q32"/>
      <c r="R32"/>
      <c r="S32"/>
      <c r="T32"/>
      <c r="U32"/>
      <c r="V32"/>
    </row>
    <row r="33" spans="1:22" x14ac:dyDescent="0.2">
      <c r="A33" s="15">
        <v>41564</v>
      </c>
      <c r="B33" s="7">
        <v>18</v>
      </c>
      <c r="C33" s="7" t="s">
        <v>86</v>
      </c>
      <c r="E33" s="7">
        <v>125</v>
      </c>
      <c r="F33" s="7">
        <v>0</v>
      </c>
      <c r="G33"/>
      <c r="H33">
        <v>32</v>
      </c>
      <c r="I33">
        <f>COUNTIF(B:B,"=32")</f>
        <v>2</v>
      </c>
      <c r="J33">
        <v>135</v>
      </c>
      <c r="K33" s="12">
        <v>130</v>
      </c>
      <c r="L33" s="8">
        <v>84</v>
      </c>
      <c r="M33" s="6">
        <f t="shared" si="0"/>
        <v>12.138728323699421</v>
      </c>
      <c r="N33"/>
      <c r="O33"/>
      <c r="P33"/>
      <c r="Q33"/>
      <c r="R33"/>
      <c r="S33"/>
      <c r="T33"/>
      <c r="U33"/>
      <c r="V33"/>
    </row>
    <row r="34" spans="1:22" x14ac:dyDescent="0.2">
      <c r="A34" s="15">
        <v>41564</v>
      </c>
      <c r="B34" s="7">
        <v>18</v>
      </c>
      <c r="C34" s="7" t="s">
        <v>86</v>
      </c>
      <c r="E34" s="7">
        <v>130</v>
      </c>
      <c r="F34" s="7">
        <v>0</v>
      </c>
      <c r="G34"/>
      <c r="H34">
        <v>33</v>
      </c>
      <c r="I34">
        <f>COUNTIF(B:B,"=33")</f>
        <v>20</v>
      </c>
      <c r="J34">
        <v>140</v>
      </c>
      <c r="K34" s="12">
        <v>135</v>
      </c>
      <c r="L34" s="8">
        <v>103</v>
      </c>
      <c r="M34" s="6">
        <f t="shared" si="0"/>
        <v>14.884393063583815</v>
      </c>
      <c r="N34"/>
      <c r="O34"/>
      <c r="P34"/>
      <c r="Q34"/>
      <c r="R34"/>
      <c r="S34"/>
      <c r="T34"/>
      <c r="U34"/>
      <c r="V34"/>
    </row>
    <row r="35" spans="1:22" x14ac:dyDescent="0.2">
      <c r="A35" s="15">
        <v>41564</v>
      </c>
      <c r="B35" s="7">
        <v>19</v>
      </c>
      <c r="C35" s="7" t="s">
        <v>86</v>
      </c>
      <c r="E35" s="7">
        <v>103</v>
      </c>
      <c r="F35" s="7">
        <v>0</v>
      </c>
      <c r="G35"/>
      <c r="H35">
        <v>34</v>
      </c>
      <c r="I35">
        <f>COUNTIF(B:B,"=34")</f>
        <v>0</v>
      </c>
      <c r="J35">
        <v>145</v>
      </c>
      <c r="K35" s="12">
        <v>140</v>
      </c>
      <c r="L35" s="8">
        <v>104</v>
      </c>
      <c r="M35" s="6">
        <f t="shared" si="0"/>
        <v>15.028901734104046</v>
      </c>
      <c r="N35"/>
      <c r="O35"/>
      <c r="P35"/>
      <c r="Q35"/>
      <c r="R35"/>
      <c r="S35"/>
      <c r="T35"/>
      <c r="U35"/>
      <c r="V35"/>
    </row>
    <row r="36" spans="1:22" x14ac:dyDescent="0.2">
      <c r="A36" s="15">
        <v>41564</v>
      </c>
      <c r="B36" s="7">
        <v>19</v>
      </c>
      <c r="C36" s="7" t="s">
        <v>86</v>
      </c>
      <c r="E36" s="7">
        <v>97</v>
      </c>
      <c r="F36" s="7">
        <v>0</v>
      </c>
      <c r="G36"/>
      <c r="H36">
        <v>35</v>
      </c>
      <c r="I36">
        <f>COUNTIF(B:B,"=35")</f>
        <v>20</v>
      </c>
      <c r="J36">
        <v>150</v>
      </c>
      <c r="K36" s="12">
        <v>145</v>
      </c>
      <c r="L36" s="8">
        <v>29</v>
      </c>
      <c r="M36" s="6">
        <f t="shared" si="0"/>
        <v>4.1907514450867049</v>
      </c>
      <c r="N36"/>
      <c r="O36"/>
      <c r="P36"/>
      <c r="Q36"/>
      <c r="R36"/>
      <c r="S36"/>
      <c r="T36"/>
      <c r="U36"/>
      <c r="V36"/>
    </row>
    <row r="37" spans="1:22" x14ac:dyDescent="0.2">
      <c r="A37" s="15">
        <v>41564</v>
      </c>
      <c r="B37" s="7">
        <v>19</v>
      </c>
      <c r="C37" s="7" t="s">
        <v>86</v>
      </c>
      <c r="E37" s="7">
        <v>98</v>
      </c>
      <c r="F37" s="7">
        <v>0</v>
      </c>
      <c r="G37"/>
      <c r="H37">
        <v>36</v>
      </c>
      <c r="I37">
        <f>COUNTIF(B:B,"=36")</f>
        <v>16</v>
      </c>
      <c r="J37">
        <v>155</v>
      </c>
      <c r="K37" s="12">
        <v>150</v>
      </c>
      <c r="L37" s="8">
        <v>9</v>
      </c>
      <c r="M37" s="6">
        <f t="shared" si="0"/>
        <v>1.300578034682081</v>
      </c>
      <c r="N37"/>
      <c r="O37"/>
      <c r="P37"/>
      <c r="Q37"/>
      <c r="R37"/>
      <c r="S37"/>
      <c r="T37"/>
      <c r="U37"/>
      <c r="V37"/>
    </row>
    <row r="38" spans="1:22" x14ac:dyDescent="0.2">
      <c r="A38" s="15">
        <v>41564</v>
      </c>
      <c r="B38" s="7">
        <v>19</v>
      </c>
      <c r="C38" s="7" t="s">
        <v>86</v>
      </c>
      <c r="E38" s="7">
        <v>108</v>
      </c>
      <c r="F38" s="7">
        <v>0</v>
      </c>
      <c r="G38"/>
      <c r="H38">
        <v>37</v>
      </c>
      <c r="I38">
        <f>COUNTIF(B:B,"=37")</f>
        <v>1</v>
      </c>
      <c r="J38">
        <v>160</v>
      </c>
      <c r="K38" s="12">
        <v>155</v>
      </c>
      <c r="L38" s="8">
        <v>3</v>
      </c>
      <c r="M38" s="6">
        <f t="shared" si="0"/>
        <v>0.43352601156069359</v>
      </c>
      <c r="N38"/>
      <c r="O38"/>
      <c r="P38"/>
      <c r="Q38"/>
      <c r="R38"/>
      <c r="S38"/>
      <c r="T38"/>
      <c r="U38"/>
      <c r="V38"/>
    </row>
    <row r="39" spans="1:22" x14ac:dyDescent="0.2">
      <c r="A39" s="15">
        <v>41564</v>
      </c>
      <c r="B39" s="7">
        <v>19</v>
      </c>
      <c r="C39" s="7" t="s">
        <v>86</v>
      </c>
      <c r="E39" s="7">
        <v>109</v>
      </c>
      <c r="F39" s="7">
        <v>0</v>
      </c>
      <c r="G39"/>
      <c r="H39">
        <v>38</v>
      </c>
      <c r="I39">
        <f>COUNTIF(B:B,"=38")</f>
        <v>7</v>
      </c>
      <c r="J39">
        <v>165</v>
      </c>
      <c r="K39" s="12">
        <v>160</v>
      </c>
      <c r="L39" s="8">
        <v>1</v>
      </c>
      <c r="M39" s="6">
        <f t="shared" si="0"/>
        <v>0.1445086705202312</v>
      </c>
      <c r="N39"/>
      <c r="O39"/>
      <c r="P39"/>
      <c r="Q39"/>
      <c r="R39"/>
      <c r="S39"/>
      <c r="T39"/>
      <c r="U39"/>
      <c r="V39"/>
    </row>
    <row r="40" spans="1:22" x14ac:dyDescent="0.2">
      <c r="A40" s="15">
        <v>41564</v>
      </c>
      <c r="B40" s="7">
        <v>19</v>
      </c>
      <c r="C40" s="7" t="s">
        <v>86</v>
      </c>
      <c r="E40" s="7">
        <v>118</v>
      </c>
      <c r="F40" s="7">
        <v>0</v>
      </c>
      <c r="G40"/>
      <c r="H40">
        <v>39</v>
      </c>
      <c r="I40">
        <f>COUNTIF(B:B,"=39")</f>
        <v>0</v>
      </c>
      <c r="J40">
        <v>170</v>
      </c>
      <c r="K40" s="12">
        <v>165</v>
      </c>
      <c r="L40" s="8">
        <v>0</v>
      </c>
      <c r="M40" s="6">
        <f t="shared" si="0"/>
        <v>0</v>
      </c>
      <c r="N40"/>
      <c r="O40"/>
      <c r="P40"/>
      <c r="Q40"/>
      <c r="R40"/>
      <c r="S40"/>
      <c r="T40"/>
      <c r="U40"/>
      <c r="V40"/>
    </row>
    <row r="41" spans="1:22" x14ac:dyDescent="0.2">
      <c r="A41" s="15">
        <v>41564</v>
      </c>
      <c r="B41" s="7">
        <v>19</v>
      </c>
      <c r="C41" s="7" t="s">
        <v>86</v>
      </c>
      <c r="E41" s="7">
        <v>140</v>
      </c>
      <c r="F41" s="7">
        <v>0</v>
      </c>
      <c r="G41"/>
      <c r="H41">
        <v>40</v>
      </c>
      <c r="I41">
        <f>COUNTIF(B:B,"=40")</f>
        <v>0</v>
      </c>
      <c r="J41">
        <v>175</v>
      </c>
      <c r="K41" s="12">
        <v>170</v>
      </c>
      <c r="L41" s="8">
        <v>1</v>
      </c>
      <c r="M41" s="6">
        <f t="shared" si="0"/>
        <v>0.1445086705202312</v>
      </c>
      <c r="N41"/>
      <c r="O41"/>
      <c r="P41"/>
      <c r="Q41"/>
      <c r="R41"/>
      <c r="S41"/>
      <c r="T41"/>
      <c r="U41"/>
      <c r="V41"/>
    </row>
    <row r="42" spans="1:22" x14ac:dyDescent="0.2">
      <c r="A42" s="15">
        <v>41564</v>
      </c>
      <c r="B42" s="7">
        <v>19</v>
      </c>
      <c r="C42" s="7" t="s">
        <v>86</v>
      </c>
      <c r="E42" s="7">
        <v>136</v>
      </c>
      <c r="F42" s="7">
        <v>0</v>
      </c>
      <c r="G42"/>
      <c r="H42">
        <v>41</v>
      </c>
      <c r="I42">
        <f>COUNTIF(B:B,"=41")</f>
        <v>0</v>
      </c>
      <c r="J42">
        <v>180</v>
      </c>
      <c r="K42" s="12">
        <v>175</v>
      </c>
      <c r="L42" s="8">
        <v>0</v>
      </c>
      <c r="M42" s="6">
        <f t="shared" si="0"/>
        <v>0</v>
      </c>
      <c r="N42"/>
      <c r="O42"/>
      <c r="P42"/>
      <c r="Q42"/>
      <c r="R42"/>
      <c r="S42"/>
      <c r="T42"/>
      <c r="U42"/>
      <c r="V42"/>
    </row>
    <row r="43" spans="1:22" x14ac:dyDescent="0.2">
      <c r="A43" s="15">
        <v>41564</v>
      </c>
      <c r="B43" s="7">
        <v>19</v>
      </c>
      <c r="C43" s="7" t="s">
        <v>86</v>
      </c>
      <c r="E43" s="7">
        <v>121</v>
      </c>
      <c r="F43" s="7">
        <v>0</v>
      </c>
      <c r="G43"/>
      <c r="H43">
        <v>42</v>
      </c>
      <c r="I43">
        <f>COUNTIF(B:B,"=42")</f>
        <v>0</v>
      </c>
      <c r="J43">
        <v>185</v>
      </c>
      <c r="K43" s="12">
        <v>180</v>
      </c>
      <c r="L43" s="8">
        <v>0</v>
      </c>
      <c r="M43" s="6">
        <f t="shared" si="0"/>
        <v>0</v>
      </c>
      <c r="N43"/>
      <c r="O43"/>
      <c r="P43"/>
      <c r="Q43"/>
      <c r="R43"/>
      <c r="S43"/>
      <c r="T43"/>
      <c r="U43"/>
      <c r="V43"/>
    </row>
    <row r="44" spans="1:22" x14ac:dyDescent="0.2">
      <c r="A44" s="15">
        <v>41564</v>
      </c>
      <c r="B44" s="7">
        <v>19</v>
      </c>
      <c r="C44" s="7" t="s">
        <v>86</v>
      </c>
      <c r="E44" s="7">
        <v>124</v>
      </c>
      <c r="F44" s="7">
        <v>0</v>
      </c>
      <c r="G44"/>
      <c r="H44">
        <v>43</v>
      </c>
      <c r="I44">
        <f>COUNTIF(B:B,"=43")</f>
        <v>0</v>
      </c>
      <c r="J44">
        <v>190</v>
      </c>
      <c r="K44" s="12">
        <v>185</v>
      </c>
      <c r="L44" s="8">
        <v>0</v>
      </c>
      <c r="M44" s="6">
        <f t="shared" si="0"/>
        <v>0</v>
      </c>
      <c r="N44"/>
      <c r="O44"/>
      <c r="P44"/>
      <c r="Q44"/>
      <c r="R44"/>
      <c r="S44"/>
      <c r="T44"/>
      <c r="U44"/>
      <c r="V44"/>
    </row>
    <row r="45" spans="1:22" x14ac:dyDescent="0.2">
      <c r="A45" s="15">
        <v>41564</v>
      </c>
      <c r="B45" s="7">
        <v>20</v>
      </c>
      <c r="C45" s="7" t="s">
        <v>86</v>
      </c>
      <c r="E45" s="7">
        <v>100</v>
      </c>
      <c r="F45" s="7">
        <v>0</v>
      </c>
      <c r="G45"/>
      <c r="H45">
        <v>44</v>
      </c>
      <c r="I45">
        <f>COUNTIF(B:B,"=44")</f>
        <v>0</v>
      </c>
      <c r="J45">
        <v>195</v>
      </c>
      <c r="K45" s="12">
        <v>190</v>
      </c>
      <c r="L45" s="8">
        <v>0</v>
      </c>
      <c r="M45" s="6">
        <f t="shared" si="0"/>
        <v>0</v>
      </c>
      <c r="N45"/>
      <c r="O45"/>
      <c r="P45"/>
      <c r="Q45"/>
      <c r="R45"/>
      <c r="S45"/>
      <c r="T45"/>
      <c r="U45"/>
      <c r="V45"/>
    </row>
    <row r="46" spans="1:22" x14ac:dyDescent="0.2">
      <c r="A46" s="15">
        <v>41564</v>
      </c>
      <c r="B46" s="7">
        <v>20</v>
      </c>
      <c r="C46" s="7" t="s">
        <v>86</v>
      </c>
      <c r="E46" s="7">
        <v>103</v>
      </c>
      <c r="F46" s="7">
        <v>0</v>
      </c>
      <c r="G46"/>
      <c r="H46">
        <v>45</v>
      </c>
      <c r="I46">
        <f>COUNTIF(B:B,"=45")</f>
        <v>0</v>
      </c>
      <c r="J46">
        <v>200</v>
      </c>
      <c r="K46" s="12">
        <v>195</v>
      </c>
      <c r="L46" s="8">
        <v>0</v>
      </c>
      <c r="M46" s="6">
        <f t="shared" si="0"/>
        <v>0</v>
      </c>
      <c r="N46"/>
      <c r="O46"/>
      <c r="P46"/>
      <c r="Q46"/>
      <c r="R46"/>
      <c r="S46"/>
      <c r="T46"/>
      <c r="U46"/>
      <c r="V46"/>
    </row>
    <row r="47" spans="1:22" x14ac:dyDescent="0.2">
      <c r="A47" s="15">
        <v>41564</v>
      </c>
      <c r="B47" s="7">
        <v>20</v>
      </c>
      <c r="C47" s="7" t="s">
        <v>86</v>
      </c>
      <c r="E47" s="7">
        <v>108</v>
      </c>
      <c r="F47" s="7">
        <v>0</v>
      </c>
      <c r="G47"/>
      <c r="H47">
        <v>46</v>
      </c>
      <c r="I47">
        <f>COUNTIF(B:B,"=46")</f>
        <v>9</v>
      </c>
      <c r="J47"/>
      <c r="K47" s="12">
        <v>200</v>
      </c>
      <c r="L47" s="8">
        <v>0</v>
      </c>
      <c r="M47" s="6">
        <f t="shared" si="0"/>
        <v>0</v>
      </c>
      <c r="N47"/>
      <c r="O47"/>
      <c r="P47"/>
      <c r="Q47"/>
      <c r="R47"/>
      <c r="S47"/>
      <c r="T47"/>
      <c r="U47"/>
      <c r="V47"/>
    </row>
    <row r="48" spans="1:22" ht="13.5" thickBot="1" x14ac:dyDescent="0.25">
      <c r="A48" s="15">
        <v>41564</v>
      </c>
      <c r="B48" s="7">
        <v>20</v>
      </c>
      <c r="C48" s="7" t="s">
        <v>86</v>
      </c>
      <c r="E48" s="7">
        <v>107</v>
      </c>
      <c r="F48" s="7">
        <v>0</v>
      </c>
      <c r="G48"/>
      <c r="H48">
        <v>47</v>
      </c>
      <c r="I48">
        <f>COUNTIF(B:B,"=47")</f>
        <v>0</v>
      </c>
      <c r="J48"/>
      <c r="K48" s="9" t="s">
        <v>51</v>
      </c>
      <c r="L48" s="9">
        <v>0</v>
      </c>
      <c r="M48" s="6"/>
      <c r="N48"/>
      <c r="O48"/>
      <c r="P48"/>
      <c r="Q48"/>
      <c r="R48"/>
      <c r="S48"/>
      <c r="T48"/>
      <c r="U48"/>
      <c r="V48"/>
    </row>
    <row r="49" spans="1:22" x14ac:dyDescent="0.2">
      <c r="A49" s="15">
        <v>41564</v>
      </c>
      <c r="B49" s="7">
        <v>20</v>
      </c>
      <c r="C49" s="7" t="s">
        <v>86</v>
      </c>
      <c r="E49" s="7">
        <v>122</v>
      </c>
      <c r="F49" s="7">
        <v>0</v>
      </c>
      <c r="G49"/>
      <c r="H49">
        <v>48</v>
      </c>
      <c r="I49">
        <f>COUNTIF(B:B,"=48")</f>
        <v>0</v>
      </c>
      <c r="J49"/>
      <c r="K49"/>
      <c r="L49">
        <f>SUM(L22:L48)</f>
        <v>692</v>
      </c>
      <c r="M49" s="6">
        <f>SUM(M22:M48)</f>
        <v>99.999999999999957</v>
      </c>
      <c r="N49"/>
      <c r="O49"/>
      <c r="P49"/>
      <c r="Q49"/>
      <c r="R49"/>
      <c r="S49"/>
      <c r="T49"/>
      <c r="U49"/>
      <c r="V49"/>
    </row>
    <row r="50" spans="1:22" x14ac:dyDescent="0.2">
      <c r="A50" s="15">
        <v>41564</v>
      </c>
      <c r="B50" s="7">
        <v>21</v>
      </c>
      <c r="C50" s="7" t="s">
        <v>86</v>
      </c>
      <c r="E50" s="7">
        <v>109</v>
      </c>
      <c r="F50" s="7">
        <v>0</v>
      </c>
      <c r="G50"/>
      <c r="H50">
        <v>49</v>
      </c>
      <c r="I50">
        <f>COUNTIF(B:B,"=49")</f>
        <v>0</v>
      </c>
      <c r="J50"/>
      <c r="K50"/>
      <c r="L50"/>
      <c r="M50"/>
      <c r="N50"/>
      <c r="O50"/>
      <c r="P50"/>
      <c r="Q50"/>
      <c r="R50"/>
      <c r="S50"/>
      <c r="T50"/>
      <c r="U50"/>
      <c r="V50"/>
    </row>
    <row r="51" spans="1:22" x14ac:dyDescent="0.2">
      <c r="A51" s="15">
        <v>41564</v>
      </c>
      <c r="B51" s="7">
        <v>21</v>
      </c>
      <c r="C51" s="7" t="s">
        <v>86</v>
      </c>
      <c r="E51" s="7">
        <v>101</v>
      </c>
      <c r="F51" s="7">
        <v>0</v>
      </c>
      <c r="G51"/>
      <c r="H51">
        <v>50</v>
      </c>
      <c r="I51">
        <f>COUNTIF(B:B,"=50")</f>
        <v>1</v>
      </c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 x14ac:dyDescent="0.2">
      <c r="A52" s="15">
        <v>41564</v>
      </c>
      <c r="B52" s="7">
        <v>21</v>
      </c>
      <c r="C52" s="7" t="s">
        <v>86</v>
      </c>
      <c r="E52" s="7">
        <v>120</v>
      </c>
      <c r="F52" s="7">
        <v>0</v>
      </c>
      <c r="G52"/>
      <c r="H52">
        <v>51</v>
      </c>
      <c r="I52">
        <f>COUNTIF(B:B,"=51")</f>
        <v>7</v>
      </c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:22" x14ac:dyDescent="0.2">
      <c r="A53" s="15">
        <v>41564</v>
      </c>
      <c r="B53" s="7">
        <v>21</v>
      </c>
      <c r="C53" s="7" t="s">
        <v>86</v>
      </c>
      <c r="E53" s="7">
        <v>130</v>
      </c>
      <c r="F53" s="7">
        <v>0</v>
      </c>
      <c r="G53"/>
      <c r="H53">
        <v>52</v>
      </c>
      <c r="I53">
        <f>COUNTIF(B:B,"=52")</f>
        <v>6</v>
      </c>
      <c r="J53"/>
      <c r="K53"/>
      <c r="L53"/>
      <c r="M53"/>
      <c r="N53"/>
      <c r="O53"/>
      <c r="P53"/>
      <c r="Q53"/>
      <c r="R53"/>
      <c r="S53"/>
      <c r="T53"/>
      <c r="U53"/>
      <c r="V53"/>
    </row>
    <row r="54" spans="1:22" x14ac:dyDescent="0.2">
      <c r="A54" s="15">
        <v>41564</v>
      </c>
      <c r="B54" s="7">
        <v>21</v>
      </c>
      <c r="C54" s="7" t="s">
        <v>86</v>
      </c>
      <c r="E54" s="7">
        <v>128</v>
      </c>
      <c r="F54" s="7">
        <v>0</v>
      </c>
      <c r="G54"/>
      <c r="H54">
        <v>53</v>
      </c>
      <c r="I54">
        <f>COUNTIF(B:B,"=53")</f>
        <v>7</v>
      </c>
      <c r="J54"/>
      <c r="K54"/>
      <c r="L54"/>
      <c r="M54"/>
      <c r="N54"/>
      <c r="O54"/>
      <c r="P54"/>
      <c r="Q54"/>
      <c r="R54"/>
      <c r="S54"/>
      <c r="T54"/>
      <c r="U54"/>
      <c r="V54"/>
    </row>
    <row r="55" spans="1:22" x14ac:dyDescent="0.2">
      <c r="A55" s="15">
        <v>41564</v>
      </c>
      <c r="B55" s="7">
        <v>21</v>
      </c>
      <c r="C55" s="7" t="s">
        <v>86</v>
      </c>
      <c r="E55" s="7">
        <v>141</v>
      </c>
      <c r="F55" s="7">
        <v>0</v>
      </c>
      <c r="G55"/>
      <c r="H55">
        <v>54</v>
      </c>
      <c r="I55">
        <f>COUNTIF(B:B,"=54")</f>
        <v>0</v>
      </c>
      <c r="J55"/>
      <c r="K55"/>
      <c r="L55"/>
      <c r="M55"/>
      <c r="N55"/>
      <c r="O55"/>
      <c r="P55"/>
      <c r="Q55"/>
      <c r="R55"/>
      <c r="S55"/>
      <c r="T55"/>
      <c r="U55"/>
      <c r="V55"/>
    </row>
    <row r="56" spans="1:22" x14ac:dyDescent="0.2">
      <c r="A56" s="15">
        <v>41564</v>
      </c>
      <c r="B56" s="7">
        <v>22</v>
      </c>
      <c r="C56" s="7" t="s">
        <v>86</v>
      </c>
      <c r="E56" s="7">
        <v>121</v>
      </c>
      <c r="F56" s="7">
        <v>14</v>
      </c>
      <c r="G56"/>
      <c r="H56">
        <v>55</v>
      </c>
      <c r="I56">
        <f>COUNTIF(B:B,"=55")</f>
        <v>0</v>
      </c>
      <c r="J56"/>
      <c r="K56"/>
      <c r="L56"/>
      <c r="M56"/>
      <c r="N56"/>
      <c r="O56"/>
      <c r="P56"/>
      <c r="Q56"/>
      <c r="R56"/>
      <c r="S56"/>
      <c r="T56"/>
      <c r="U56"/>
      <c r="V56"/>
    </row>
    <row r="57" spans="1:22" x14ac:dyDescent="0.2">
      <c r="A57" s="15">
        <v>41564</v>
      </c>
      <c r="B57" s="7">
        <v>23</v>
      </c>
      <c r="C57" s="7" t="s">
        <v>86</v>
      </c>
      <c r="E57" s="7">
        <v>116</v>
      </c>
      <c r="F57" s="7">
        <v>14</v>
      </c>
      <c r="G57"/>
      <c r="H57">
        <v>56</v>
      </c>
      <c r="I57">
        <f>COUNTIF(B:B,"=56")</f>
        <v>7</v>
      </c>
      <c r="J57"/>
      <c r="K57"/>
      <c r="L57"/>
      <c r="M57"/>
      <c r="N57"/>
      <c r="O57"/>
      <c r="P57"/>
      <c r="Q57"/>
      <c r="R57"/>
      <c r="S57"/>
      <c r="T57"/>
      <c r="U57"/>
      <c r="V57"/>
    </row>
    <row r="58" spans="1:22" x14ac:dyDescent="0.2">
      <c r="A58" s="15">
        <v>41570</v>
      </c>
      <c r="B58" s="7">
        <v>24</v>
      </c>
      <c r="C58" s="7" t="s">
        <v>86</v>
      </c>
      <c r="E58" s="7">
        <v>130</v>
      </c>
      <c r="F58" s="7">
        <v>0</v>
      </c>
      <c r="G58"/>
      <c r="H58">
        <v>57</v>
      </c>
      <c r="I58">
        <f>COUNTIF(B:B,"=57")</f>
        <v>10</v>
      </c>
      <c r="J58"/>
      <c r="K58"/>
      <c r="L58"/>
      <c r="M58"/>
      <c r="N58"/>
      <c r="O58"/>
      <c r="P58"/>
      <c r="Q58"/>
      <c r="R58"/>
      <c r="S58"/>
      <c r="T58"/>
      <c r="U58"/>
      <c r="V58"/>
    </row>
    <row r="59" spans="1:22" x14ac:dyDescent="0.2">
      <c r="A59" s="15">
        <v>41570</v>
      </c>
      <c r="B59" s="7">
        <v>24</v>
      </c>
      <c r="C59" s="7" t="s">
        <v>86</v>
      </c>
      <c r="E59" s="7">
        <v>131</v>
      </c>
      <c r="F59" s="7">
        <v>0</v>
      </c>
      <c r="G59"/>
      <c r="H59">
        <v>58</v>
      </c>
      <c r="I59">
        <f>COUNTIF(B:B,"=58")</f>
        <v>24</v>
      </c>
      <c r="J59"/>
      <c r="K59"/>
      <c r="L59"/>
      <c r="M59"/>
      <c r="N59"/>
      <c r="O59"/>
      <c r="P59"/>
      <c r="Q59"/>
      <c r="R59"/>
      <c r="S59"/>
      <c r="T59"/>
      <c r="U59"/>
      <c r="V59"/>
    </row>
    <row r="60" spans="1:22" x14ac:dyDescent="0.2">
      <c r="A60" s="15">
        <v>41570</v>
      </c>
      <c r="B60" s="7">
        <v>24</v>
      </c>
      <c r="C60" s="7" t="s">
        <v>86</v>
      </c>
      <c r="E60" s="7">
        <v>125</v>
      </c>
      <c r="F60" s="7">
        <v>0</v>
      </c>
      <c r="G60"/>
      <c r="H60">
        <v>59</v>
      </c>
      <c r="I60">
        <f>COUNTIF(B:B,"=59")</f>
        <v>10</v>
      </c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2" x14ac:dyDescent="0.2">
      <c r="A61" s="15">
        <v>41570</v>
      </c>
      <c r="B61" s="7">
        <v>24</v>
      </c>
      <c r="C61" s="7" t="s">
        <v>86</v>
      </c>
      <c r="E61" s="7">
        <v>137</v>
      </c>
      <c r="F61" s="7">
        <v>0</v>
      </c>
      <c r="G61"/>
      <c r="H61">
        <v>60</v>
      </c>
      <c r="I61">
        <f>COUNTIF(B:B,"=60")</f>
        <v>9</v>
      </c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 x14ac:dyDescent="0.2">
      <c r="A62" s="15">
        <v>41570</v>
      </c>
      <c r="B62" s="7">
        <v>24</v>
      </c>
      <c r="C62" s="7" t="s">
        <v>86</v>
      </c>
      <c r="E62" s="7">
        <v>111</v>
      </c>
      <c r="F62" s="7">
        <v>0</v>
      </c>
      <c r="G62"/>
      <c r="H62">
        <v>61</v>
      </c>
      <c r="I62">
        <f>COUNTIF(B:B,"=61")</f>
        <v>10</v>
      </c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:22" x14ac:dyDescent="0.2">
      <c r="A63" s="15">
        <v>41570</v>
      </c>
      <c r="B63" s="7">
        <v>24</v>
      </c>
      <c r="C63" s="7" t="s">
        <v>86</v>
      </c>
      <c r="E63" s="7">
        <v>114</v>
      </c>
      <c r="F63" s="7">
        <v>0</v>
      </c>
      <c r="G63"/>
      <c r="H63">
        <v>62</v>
      </c>
      <c r="I63">
        <f>COUNTIF(B:B,"=62")</f>
        <v>11</v>
      </c>
      <c r="J63"/>
      <c r="K63"/>
      <c r="L63"/>
      <c r="M63"/>
      <c r="N63"/>
      <c r="O63"/>
      <c r="P63"/>
      <c r="Q63"/>
      <c r="R63"/>
      <c r="S63"/>
      <c r="T63"/>
      <c r="U63"/>
      <c r="V63"/>
    </row>
    <row r="64" spans="1:22" x14ac:dyDescent="0.2">
      <c r="A64" s="15">
        <v>41570</v>
      </c>
      <c r="B64" s="7">
        <v>24</v>
      </c>
      <c r="C64" s="7" t="s">
        <v>86</v>
      </c>
      <c r="E64" s="7">
        <v>112</v>
      </c>
      <c r="F64" s="7">
        <v>0</v>
      </c>
      <c r="G64"/>
      <c r="H64">
        <v>63</v>
      </c>
      <c r="I64">
        <f>COUNTIF(B:B,"=63")</f>
        <v>16</v>
      </c>
      <c r="J64"/>
      <c r="K64"/>
      <c r="L64"/>
      <c r="M64"/>
      <c r="N64"/>
      <c r="O64"/>
      <c r="P64"/>
      <c r="Q64"/>
      <c r="R64"/>
      <c r="S64"/>
      <c r="T64"/>
      <c r="U64"/>
      <c r="V64"/>
    </row>
    <row r="65" spans="1:22" x14ac:dyDescent="0.2">
      <c r="A65" s="15">
        <v>41570</v>
      </c>
      <c r="B65" s="7">
        <v>24</v>
      </c>
      <c r="C65" s="7" t="s">
        <v>86</v>
      </c>
      <c r="E65" s="7">
        <v>105</v>
      </c>
      <c r="F65" s="7">
        <v>0</v>
      </c>
      <c r="G65"/>
      <c r="H65">
        <v>64</v>
      </c>
      <c r="I65">
        <f>COUNTIF(B:B,"=64")</f>
        <v>7</v>
      </c>
      <c r="J65"/>
      <c r="K65"/>
      <c r="L65"/>
      <c r="M65"/>
      <c r="N65"/>
      <c r="O65"/>
      <c r="P65"/>
      <c r="Q65"/>
      <c r="R65"/>
      <c r="S65"/>
      <c r="T65"/>
      <c r="U65"/>
      <c r="V65"/>
    </row>
    <row r="66" spans="1:22" x14ac:dyDescent="0.2">
      <c r="A66" s="15">
        <v>41570</v>
      </c>
      <c r="B66" s="7">
        <v>24</v>
      </c>
      <c r="C66" s="7" t="s">
        <v>86</v>
      </c>
      <c r="E66" s="7">
        <v>108</v>
      </c>
      <c r="F66" s="7">
        <v>0</v>
      </c>
      <c r="G66"/>
      <c r="H66">
        <v>65</v>
      </c>
      <c r="I66">
        <f>COUNTIF(B:B,"=65")</f>
        <v>7</v>
      </c>
      <c r="J66"/>
      <c r="K66"/>
      <c r="L66"/>
      <c r="M66"/>
      <c r="N66"/>
      <c r="O66"/>
      <c r="P66"/>
      <c r="Q66"/>
      <c r="R66"/>
      <c r="S66"/>
      <c r="T66"/>
      <c r="U66"/>
      <c r="V66"/>
    </row>
    <row r="67" spans="1:22" x14ac:dyDescent="0.2">
      <c r="A67" s="15">
        <v>41570</v>
      </c>
      <c r="B67" s="7">
        <v>24</v>
      </c>
      <c r="C67" s="7" t="s">
        <v>86</v>
      </c>
      <c r="E67" s="7">
        <v>70</v>
      </c>
      <c r="F67" s="7">
        <v>0</v>
      </c>
      <c r="G67"/>
      <c r="H67">
        <v>66</v>
      </c>
      <c r="I67">
        <f>COUNTIF(B:B,"=66")</f>
        <v>11</v>
      </c>
      <c r="J67"/>
      <c r="K67"/>
      <c r="L67"/>
      <c r="M67"/>
      <c r="N67"/>
      <c r="O67"/>
      <c r="P67"/>
      <c r="Q67"/>
      <c r="R67"/>
      <c r="S67"/>
      <c r="T67"/>
      <c r="U67"/>
      <c r="V67"/>
    </row>
    <row r="68" spans="1:22" x14ac:dyDescent="0.2">
      <c r="A68" s="15">
        <v>41570</v>
      </c>
      <c r="B68" s="7">
        <v>24</v>
      </c>
      <c r="C68" s="7" t="s">
        <v>86</v>
      </c>
      <c r="E68" s="7">
        <v>92</v>
      </c>
      <c r="F68" s="7">
        <v>0</v>
      </c>
      <c r="G68"/>
      <c r="H68">
        <v>67</v>
      </c>
      <c r="I68">
        <f>COUNTIF(B:B,"=67")</f>
        <v>7</v>
      </c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 x14ac:dyDescent="0.2">
      <c r="A69" s="15">
        <v>41570</v>
      </c>
      <c r="B69" s="7">
        <v>24</v>
      </c>
      <c r="C69" s="7" t="s">
        <v>86</v>
      </c>
      <c r="E69" s="7">
        <v>102</v>
      </c>
      <c r="F69" s="7">
        <v>0</v>
      </c>
      <c r="G69"/>
      <c r="H69">
        <v>68</v>
      </c>
      <c r="I69">
        <f>COUNTIF(B:B,"=68")</f>
        <v>5</v>
      </c>
      <c r="J69"/>
      <c r="K69"/>
      <c r="L69"/>
      <c r="M69"/>
      <c r="N69"/>
      <c r="O69"/>
      <c r="P69"/>
      <c r="Q69"/>
      <c r="R69"/>
      <c r="S69"/>
      <c r="T69"/>
      <c r="U69"/>
      <c r="V69"/>
    </row>
    <row r="70" spans="1:22" x14ac:dyDescent="0.2">
      <c r="A70" s="15">
        <v>41570</v>
      </c>
      <c r="B70" s="7">
        <v>24</v>
      </c>
      <c r="C70" s="7" t="s">
        <v>86</v>
      </c>
      <c r="E70" s="7">
        <v>111</v>
      </c>
      <c r="F70" s="7">
        <v>0</v>
      </c>
      <c r="G70"/>
      <c r="H70">
        <v>69</v>
      </c>
      <c r="I70">
        <f>COUNTIF(B:B,"=69")</f>
        <v>14</v>
      </c>
      <c r="J70"/>
      <c r="K70"/>
      <c r="L70"/>
      <c r="M70"/>
      <c r="N70"/>
      <c r="O70"/>
      <c r="P70"/>
      <c r="Q70"/>
      <c r="R70"/>
      <c r="S70"/>
      <c r="T70"/>
      <c r="U70"/>
      <c r="V70"/>
    </row>
    <row r="71" spans="1:22" x14ac:dyDescent="0.2">
      <c r="A71" s="15">
        <v>41570</v>
      </c>
      <c r="B71" s="7">
        <v>24</v>
      </c>
      <c r="C71" s="7" t="s">
        <v>86</v>
      </c>
      <c r="E71" s="7">
        <v>110</v>
      </c>
      <c r="F71" s="7">
        <v>0</v>
      </c>
      <c r="G71"/>
      <c r="H71">
        <v>70</v>
      </c>
      <c r="I71">
        <f>COUNTIF(B:B,"=70")</f>
        <v>6</v>
      </c>
      <c r="J71"/>
      <c r="K71"/>
      <c r="L71"/>
      <c r="M71"/>
      <c r="N71"/>
      <c r="O71"/>
      <c r="P71"/>
      <c r="Q71"/>
      <c r="R71"/>
      <c r="S71"/>
      <c r="T71"/>
      <c r="U71"/>
      <c r="V71"/>
    </row>
    <row r="72" spans="1:22" x14ac:dyDescent="0.2">
      <c r="A72" s="15">
        <v>41570</v>
      </c>
      <c r="B72" s="7">
        <v>24</v>
      </c>
      <c r="C72" s="7" t="s">
        <v>86</v>
      </c>
      <c r="E72" s="7">
        <v>102</v>
      </c>
      <c r="F72" s="7">
        <v>0</v>
      </c>
      <c r="G72"/>
      <c r="H72">
        <v>71</v>
      </c>
      <c r="I72">
        <f>COUNTIF(B:B,"=71")</f>
        <v>18</v>
      </c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 x14ac:dyDescent="0.2">
      <c r="A73" s="15">
        <v>41570</v>
      </c>
      <c r="B73" s="7">
        <v>24</v>
      </c>
      <c r="C73" s="7" t="s">
        <v>86</v>
      </c>
      <c r="E73" s="7">
        <v>104</v>
      </c>
      <c r="F73" s="7">
        <v>0</v>
      </c>
      <c r="G73"/>
      <c r="H73">
        <v>72</v>
      </c>
      <c r="I73">
        <f>COUNTIF(B:B,"=72")</f>
        <v>18</v>
      </c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x14ac:dyDescent="0.2">
      <c r="A74" s="15">
        <v>41570</v>
      </c>
      <c r="B74" s="7">
        <v>24</v>
      </c>
      <c r="C74" s="7" t="s">
        <v>86</v>
      </c>
      <c r="E74" s="7">
        <v>102</v>
      </c>
      <c r="F74" s="7">
        <v>0</v>
      </c>
      <c r="G74"/>
      <c r="H74">
        <v>73</v>
      </c>
      <c r="I74">
        <f>COUNTIF(B:B,"=73")</f>
        <v>10</v>
      </c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x14ac:dyDescent="0.2">
      <c r="A75" s="15">
        <v>41570</v>
      </c>
      <c r="B75" s="7">
        <v>24</v>
      </c>
      <c r="C75" s="7" t="s">
        <v>86</v>
      </c>
      <c r="E75" s="7">
        <v>103</v>
      </c>
      <c r="F75" s="7">
        <v>0</v>
      </c>
      <c r="G75"/>
      <c r="H75">
        <v>74</v>
      </c>
      <c r="I75">
        <f>COUNTIF(B:B,"=74")</f>
        <v>107</v>
      </c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22" x14ac:dyDescent="0.2">
      <c r="A76" s="15">
        <v>41570</v>
      </c>
      <c r="B76" s="7">
        <v>24</v>
      </c>
      <c r="C76" s="7" t="s">
        <v>86</v>
      </c>
      <c r="E76" s="7">
        <v>102</v>
      </c>
      <c r="F76" s="7">
        <v>0</v>
      </c>
      <c r="G76"/>
      <c r="H76">
        <v>75</v>
      </c>
      <c r="I76">
        <f>COUNTIF(B:B,"=75")</f>
        <v>13</v>
      </c>
      <c r="J76"/>
      <c r="K76"/>
      <c r="L76"/>
      <c r="M76"/>
      <c r="N76"/>
      <c r="O76"/>
      <c r="P76"/>
      <c r="Q76"/>
      <c r="R76"/>
      <c r="S76"/>
      <c r="T76"/>
      <c r="U76"/>
      <c r="V76"/>
    </row>
    <row r="77" spans="1:22" x14ac:dyDescent="0.2">
      <c r="A77" s="15">
        <v>41570</v>
      </c>
      <c r="B77" s="7">
        <v>24</v>
      </c>
      <c r="C77" s="7" t="s">
        <v>86</v>
      </c>
      <c r="E77" s="7">
        <v>112</v>
      </c>
      <c r="F77" s="7">
        <v>0</v>
      </c>
      <c r="G77"/>
      <c r="H77">
        <v>76</v>
      </c>
      <c r="I77">
        <f>COUNTIF(B:B,"=76")</f>
        <v>12</v>
      </c>
      <c r="J77"/>
      <c r="K77"/>
      <c r="L77"/>
      <c r="M77"/>
      <c r="N77"/>
      <c r="O77"/>
      <c r="P77"/>
      <c r="Q77"/>
      <c r="R77"/>
      <c r="S77"/>
      <c r="T77"/>
      <c r="U77"/>
      <c r="V77"/>
    </row>
    <row r="78" spans="1:22" x14ac:dyDescent="0.2">
      <c r="A78" s="15">
        <v>41570</v>
      </c>
      <c r="B78" s="7">
        <v>24</v>
      </c>
      <c r="C78" s="7" t="s">
        <v>86</v>
      </c>
      <c r="E78" s="7">
        <v>106</v>
      </c>
      <c r="F78" s="7">
        <v>0</v>
      </c>
      <c r="G78"/>
      <c r="H78">
        <v>77</v>
      </c>
      <c r="I78">
        <f>COUNTIF(B:B,"=77")</f>
        <v>13</v>
      </c>
      <c r="J78"/>
      <c r="K78"/>
      <c r="L78"/>
      <c r="M78"/>
      <c r="N78"/>
      <c r="O78"/>
      <c r="P78"/>
      <c r="Q78"/>
      <c r="R78"/>
      <c r="S78"/>
      <c r="T78"/>
      <c r="U78"/>
      <c r="V78"/>
    </row>
    <row r="79" spans="1:22" x14ac:dyDescent="0.2">
      <c r="A79" s="15">
        <v>41570</v>
      </c>
      <c r="B79" s="7">
        <v>24</v>
      </c>
      <c r="C79" s="7" t="s">
        <v>86</v>
      </c>
      <c r="E79" s="7">
        <v>102</v>
      </c>
      <c r="F79" s="7">
        <v>0</v>
      </c>
      <c r="G79"/>
      <c r="H79">
        <v>78</v>
      </c>
      <c r="I79">
        <f>COUNTIF(B:B,"=78")</f>
        <v>11</v>
      </c>
      <c r="J79"/>
      <c r="K79"/>
      <c r="L79"/>
      <c r="M79"/>
      <c r="N79"/>
      <c r="O79"/>
      <c r="P79"/>
      <c r="Q79"/>
      <c r="R79"/>
      <c r="S79"/>
      <c r="T79"/>
      <c r="U79"/>
      <c r="V79"/>
    </row>
    <row r="80" spans="1:22" x14ac:dyDescent="0.2">
      <c r="A80" s="15">
        <v>41570</v>
      </c>
      <c r="B80" s="7">
        <v>26</v>
      </c>
      <c r="C80" s="7" t="s">
        <v>86</v>
      </c>
      <c r="E80" s="7">
        <v>113</v>
      </c>
      <c r="F80" s="7">
        <v>0</v>
      </c>
      <c r="G80"/>
      <c r="H80">
        <v>79</v>
      </c>
      <c r="I80">
        <f>COUNTIF(B:B,"=79")</f>
        <v>0</v>
      </c>
      <c r="J80"/>
      <c r="K80"/>
      <c r="L80"/>
      <c r="M80"/>
      <c r="N80"/>
      <c r="O80"/>
      <c r="P80"/>
      <c r="Q80"/>
      <c r="R80"/>
      <c r="S80"/>
      <c r="T80"/>
      <c r="U80"/>
      <c r="V80"/>
    </row>
    <row r="81" spans="1:22" x14ac:dyDescent="0.2">
      <c r="A81" s="15">
        <v>41570</v>
      </c>
      <c r="B81" s="7">
        <v>26</v>
      </c>
      <c r="C81" s="7" t="s">
        <v>86</v>
      </c>
      <c r="E81" s="7">
        <v>103</v>
      </c>
      <c r="F81" s="7">
        <v>0</v>
      </c>
      <c r="G81"/>
      <c r="H81">
        <v>80</v>
      </c>
      <c r="I81">
        <f>COUNTIF(B:B,"=80")</f>
        <v>24</v>
      </c>
      <c r="J81"/>
      <c r="K81"/>
      <c r="L81"/>
      <c r="M81"/>
      <c r="N81"/>
      <c r="O81"/>
      <c r="P81"/>
      <c r="Q81"/>
      <c r="R81"/>
      <c r="S81"/>
      <c r="T81"/>
      <c r="U81"/>
      <c r="V81"/>
    </row>
    <row r="82" spans="1:22" x14ac:dyDescent="0.2">
      <c r="A82" s="15">
        <v>41570</v>
      </c>
      <c r="B82" s="7">
        <v>26</v>
      </c>
      <c r="C82" s="7" t="s">
        <v>86</v>
      </c>
      <c r="E82" s="7">
        <v>110</v>
      </c>
      <c r="F82" s="7">
        <v>0</v>
      </c>
      <c r="G82"/>
      <c r="H82">
        <v>81</v>
      </c>
      <c r="I82">
        <f>COUNTIF(B:B,"=81")</f>
        <v>8</v>
      </c>
      <c r="J82"/>
      <c r="K82"/>
      <c r="L82"/>
      <c r="M82"/>
      <c r="N82"/>
      <c r="O82"/>
      <c r="P82"/>
      <c r="Q82"/>
      <c r="R82"/>
      <c r="S82"/>
      <c r="T82"/>
      <c r="U82"/>
      <c r="V82"/>
    </row>
    <row r="83" spans="1:22" x14ac:dyDescent="0.2">
      <c r="A83" s="15">
        <v>41570</v>
      </c>
      <c r="B83" s="7">
        <v>26</v>
      </c>
      <c r="C83" s="7" t="s">
        <v>86</v>
      </c>
      <c r="E83" s="7">
        <v>108</v>
      </c>
      <c r="F83" s="7">
        <v>0</v>
      </c>
      <c r="G83"/>
      <c r="H83">
        <v>82</v>
      </c>
      <c r="I83">
        <f>COUNTIF(B:B,"=82")</f>
        <v>12</v>
      </c>
      <c r="J83"/>
      <c r="K83"/>
      <c r="L83"/>
      <c r="M83"/>
      <c r="N83"/>
      <c r="O83"/>
      <c r="P83"/>
      <c r="Q83"/>
      <c r="R83"/>
      <c r="S83"/>
      <c r="T83"/>
      <c r="U83"/>
      <c r="V83"/>
    </row>
    <row r="84" spans="1:22" x14ac:dyDescent="0.2">
      <c r="A84" s="15">
        <v>41570</v>
      </c>
      <c r="B84" s="7">
        <v>26</v>
      </c>
      <c r="C84" s="7" t="s">
        <v>86</v>
      </c>
      <c r="E84" s="7">
        <v>98</v>
      </c>
      <c r="F84" s="7">
        <v>0</v>
      </c>
      <c r="G84"/>
      <c r="H84">
        <v>83</v>
      </c>
      <c r="I84">
        <f>COUNTIF(B:B,"=83")</f>
        <v>0</v>
      </c>
      <c r="J84"/>
      <c r="K84"/>
      <c r="L84"/>
      <c r="M84"/>
      <c r="N84"/>
      <c r="O84"/>
      <c r="P84"/>
      <c r="Q84"/>
      <c r="R84"/>
      <c r="S84"/>
      <c r="T84"/>
      <c r="U84"/>
      <c r="V84"/>
    </row>
    <row r="85" spans="1:22" x14ac:dyDescent="0.2">
      <c r="A85" s="15">
        <v>41570</v>
      </c>
      <c r="B85" s="7">
        <v>26</v>
      </c>
      <c r="C85" s="7" t="s">
        <v>86</v>
      </c>
      <c r="E85" s="7">
        <v>80</v>
      </c>
      <c r="F85" s="7">
        <v>0</v>
      </c>
      <c r="G85"/>
      <c r="H85">
        <v>84</v>
      </c>
      <c r="I85">
        <f>COUNTIF(B:B,"=84")</f>
        <v>16</v>
      </c>
      <c r="J85"/>
      <c r="K85"/>
      <c r="L85"/>
      <c r="M85"/>
      <c r="N85"/>
      <c r="O85"/>
      <c r="P85"/>
      <c r="Q85"/>
      <c r="R85"/>
      <c r="S85"/>
      <c r="T85"/>
      <c r="U85"/>
      <c r="V85"/>
    </row>
    <row r="86" spans="1:22" x14ac:dyDescent="0.2">
      <c r="A86" s="15">
        <v>41570</v>
      </c>
      <c r="B86" s="7">
        <v>27</v>
      </c>
      <c r="C86" s="7" t="s">
        <v>86</v>
      </c>
      <c r="E86" s="7">
        <v>119</v>
      </c>
      <c r="F86" s="7">
        <v>0</v>
      </c>
      <c r="G86"/>
      <c r="H86">
        <v>85</v>
      </c>
      <c r="I86">
        <f>COUNTIF(B:B,"=85")</f>
        <v>13</v>
      </c>
      <c r="J86"/>
      <c r="K86"/>
      <c r="L86"/>
      <c r="M86"/>
      <c r="N86"/>
      <c r="O86"/>
      <c r="P86"/>
      <c r="Q86"/>
      <c r="R86"/>
      <c r="S86"/>
      <c r="T86"/>
      <c r="U86"/>
      <c r="V86"/>
    </row>
    <row r="87" spans="1:22" x14ac:dyDescent="0.2">
      <c r="A87" s="15">
        <v>41570</v>
      </c>
      <c r="B87" s="7">
        <v>27</v>
      </c>
      <c r="C87" s="7" t="s">
        <v>86</v>
      </c>
      <c r="E87" s="7">
        <v>126</v>
      </c>
      <c r="F87" s="7">
        <v>0</v>
      </c>
      <c r="G87"/>
      <c r="H87">
        <v>86</v>
      </c>
      <c r="I87">
        <f>COUNTIF(B:B,"=86")</f>
        <v>12</v>
      </c>
      <c r="J87"/>
      <c r="K87"/>
      <c r="L87"/>
      <c r="M87"/>
      <c r="N87"/>
      <c r="O87"/>
      <c r="P87"/>
      <c r="Q87"/>
      <c r="R87"/>
      <c r="S87"/>
      <c r="T87"/>
      <c r="U87"/>
      <c r="V87"/>
    </row>
    <row r="88" spans="1:22" x14ac:dyDescent="0.2">
      <c r="A88" s="15">
        <v>41570</v>
      </c>
      <c r="B88" s="7">
        <v>27</v>
      </c>
      <c r="C88" s="7" t="s">
        <v>86</v>
      </c>
      <c r="E88" s="7">
        <v>104</v>
      </c>
      <c r="F88" s="7">
        <v>0</v>
      </c>
      <c r="G88"/>
      <c r="H88">
        <v>87</v>
      </c>
      <c r="I88">
        <f>COUNTIF(B:B,"=87")</f>
        <v>7</v>
      </c>
      <c r="J88"/>
      <c r="K88"/>
      <c r="L88"/>
      <c r="M88"/>
      <c r="N88"/>
      <c r="O88"/>
      <c r="P88"/>
      <c r="Q88"/>
      <c r="R88"/>
      <c r="S88"/>
      <c r="T88"/>
      <c r="U88"/>
      <c r="V88"/>
    </row>
    <row r="89" spans="1:22" x14ac:dyDescent="0.2">
      <c r="A89" s="15">
        <v>41570</v>
      </c>
      <c r="B89" s="7">
        <v>27</v>
      </c>
      <c r="C89" s="7" t="s">
        <v>86</v>
      </c>
      <c r="E89" s="7">
        <v>132</v>
      </c>
      <c r="F89" s="7">
        <v>0</v>
      </c>
      <c r="G89"/>
      <c r="H89">
        <v>88</v>
      </c>
      <c r="I89">
        <f>COUNTIF(B:B,"=88")</f>
        <v>4</v>
      </c>
      <c r="J89"/>
      <c r="K89"/>
      <c r="L89"/>
      <c r="M89"/>
      <c r="N89"/>
      <c r="O89"/>
      <c r="P89"/>
      <c r="Q89"/>
      <c r="R89"/>
      <c r="S89"/>
      <c r="T89"/>
      <c r="U89"/>
      <c r="V89"/>
    </row>
    <row r="90" spans="1:22" x14ac:dyDescent="0.2">
      <c r="A90" s="15">
        <v>41570</v>
      </c>
      <c r="B90" s="7">
        <v>27</v>
      </c>
      <c r="C90" s="7" t="s">
        <v>86</v>
      </c>
      <c r="E90" s="7">
        <v>138</v>
      </c>
      <c r="F90" s="7">
        <v>0</v>
      </c>
      <c r="G90"/>
      <c r="H90">
        <v>89</v>
      </c>
      <c r="I90">
        <f>COUNTIF(B:B,"=89")</f>
        <v>18</v>
      </c>
      <c r="J90"/>
      <c r="K90"/>
      <c r="L90"/>
      <c r="M90"/>
      <c r="N90"/>
      <c r="O90"/>
      <c r="P90"/>
      <c r="Q90"/>
      <c r="R90"/>
      <c r="S90"/>
      <c r="T90"/>
      <c r="U90"/>
      <c r="V90"/>
    </row>
    <row r="91" spans="1:22" x14ac:dyDescent="0.2">
      <c r="A91" s="15">
        <v>41570</v>
      </c>
      <c r="B91" s="7">
        <v>27</v>
      </c>
      <c r="C91" s="7" t="s">
        <v>86</v>
      </c>
      <c r="E91" s="7">
        <v>126</v>
      </c>
      <c r="F91" s="7">
        <v>0</v>
      </c>
      <c r="G91"/>
      <c r="H91">
        <v>90</v>
      </c>
      <c r="I91">
        <f>COUNTIF(B:B,"=90")</f>
        <v>0</v>
      </c>
      <c r="J91"/>
      <c r="K91"/>
      <c r="L91"/>
      <c r="M91"/>
      <c r="N91"/>
      <c r="O91"/>
      <c r="P91"/>
      <c r="Q91"/>
      <c r="R91"/>
      <c r="S91"/>
      <c r="T91"/>
      <c r="U91"/>
      <c r="V91"/>
    </row>
    <row r="92" spans="1:22" x14ac:dyDescent="0.2">
      <c r="A92" s="15">
        <v>41570</v>
      </c>
      <c r="B92" s="7">
        <v>28</v>
      </c>
      <c r="C92" s="7" t="s">
        <v>86</v>
      </c>
      <c r="E92" s="7">
        <v>103</v>
      </c>
      <c r="F92" s="7">
        <v>0</v>
      </c>
      <c r="G92"/>
      <c r="H92">
        <v>91</v>
      </c>
      <c r="I92">
        <f>COUNTIF(B:B,"=91")</f>
        <v>13</v>
      </c>
      <c r="J92"/>
      <c r="K92"/>
      <c r="L92"/>
      <c r="M92"/>
      <c r="N92"/>
      <c r="O92"/>
      <c r="P92"/>
      <c r="Q92"/>
      <c r="R92"/>
      <c r="S92"/>
      <c r="T92"/>
      <c r="U92"/>
      <c r="V92"/>
    </row>
    <row r="93" spans="1:22" x14ac:dyDescent="0.2">
      <c r="A93" s="15">
        <v>41570</v>
      </c>
      <c r="B93" s="7">
        <v>28</v>
      </c>
      <c r="C93" s="7" t="s">
        <v>86</v>
      </c>
      <c r="E93" s="7">
        <v>128</v>
      </c>
      <c r="F93" s="7">
        <v>0</v>
      </c>
      <c r="G93"/>
      <c r="H93">
        <v>92</v>
      </c>
      <c r="I93">
        <f>COUNTIF(B:B,"=92")</f>
        <v>0</v>
      </c>
      <c r="J93"/>
      <c r="K93"/>
      <c r="L93"/>
      <c r="M93"/>
      <c r="N93"/>
      <c r="O93"/>
      <c r="P93"/>
      <c r="Q93"/>
      <c r="R93"/>
      <c r="S93"/>
      <c r="T93"/>
      <c r="U93"/>
      <c r="V93"/>
    </row>
    <row r="94" spans="1:22" x14ac:dyDescent="0.2">
      <c r="A94" s="15">
        <v>41570</v>
      </c>
      <c r="B94" s="7">
        <v>28</v>
      </c>
      <c r="C94" s="7" t="s">
        <v>86</v>
      </c>
      <c r="E94" s="7">
        <v>131</v>
      </c>
      <c r="F94" s="7">
        <v>0</v>
      </c>
      <c r="G94"/>
      <c r="H94">
        <v>93</v>
      </c>
      <c r="I94">
        <f>COUNTIF(B:B,"=93")</f>
        <v>0</v>
      </c>
      <c r="J94"/>
      <c r="K94"/>
      <c r="L94"/>
      <c r="M94"/>
      <c r="N94"/>
      <c r="O94"/>
      <c r="P94"/>
      <c r="Q94"/>
      <c r="R94"/>
      <c r="S94"/>
      <c r="T94"/>
      <c r="U94"/>
      <c r="V94"/>
    </row>
    <row r="95" spans="1:22" x14ac:dyDescent="0.2">
      <c r="A95" s="15">
        <v>41570</v>
      </c>
      <c r="B95" s="7">
        <v>28</v>
      </c>
      <c r="C95" s="7" t="s">
        <v>86</v>
      </c>
      <c r="E95" s="7">
        <v>132</v>
      </c>
      <c r="F95" s="7">
        <v>0</v>
      </c>
      <c r="G95"/>
      <c r="H95">
        <v>94</v>
      </c>
      <c r="I95">
        <f>COUNTIF(B:B,"=94")</f>
        <v>0</v>
      </c>
      <c r="J95"/>
      <c r="K95"/>
      <c r="L95"/>
      <c r="M95"/>
      <c r="N95"/>
      <c r="O95"/>
      <c r="P95"/>
      <c r="Q95"/>
      <c r="R95"/>
      <c r="S95"/>
      <c r="T95"/>
      <c r="U95"/>
      <c r="V95"/>
    </row>
    <row r="96" spans="1:22" x14ac:dyDescent="0.2">
      <c r="A96" s="15">
        <v>41570</v>
      </c>
      <c r="B96" s="7">
        <v>28</v>
      </c>
      <c r="C96" s="7" t="s">
        <v>86</v>
      </c>
      <c r="E96" s="7">
        <v>131</v>
      </c>
      <c r="F96" s="7">
        <v>0</v>
      </c>
      <c r="G96"/>
      <c r="H96">
        <v>95</v>
      </c>
      <c r="I96">
        <f>COUNTIF(B:B,"=95")</f>
        <v>0</v>
      </c>
      <c r="J96"/>
      <c r="K96"/>
      <c r="L96"/>
      <c r="M96"/>
      <c r="N96"/>
      <c r="O96"/>
      <c r="P96"/>
      <c r="Q96"/>
      <c r="R96"/>
      <c r="S96"/>
      <c r="T96"/>
      <c r="U96"/>
      <c r="V96"/>
    </row>
    <row r="97" spans="1:22" x14ac:dyDescent="0.2">
      <c r="A97" s="15">
        <v>41570</v>
      </c>
      <c r="B97" s="7">
        <v>28</v>
      </c>
      <c r="C97" s="7" t="s">
        <v>86</v>
      </c>
      <c r="E97" s="7">
        <v>142</v>
      </c>
      <c r="F97" s="7">
        <v>0</v>
      </c>
      <c r="G97"/>
      <c r="H97">
        <v>96</v>
      </c>
      <c r="I97">
        <f>COUNTIF(B:B,"=96")</f>
        <v>0</v>
      </c>
      <c r="J97"/>
      <c r="K97"/>
      <c r="L97"/>
      <c r="M97"/>
      <c r="N97"/>
      <c r="O97"/>
      <c r="P97"/>
      <c r="Q97"/>
      <c r="R97"/>
      <c r="S97"/>
      <c r="T97"/>
      <c r="U97"/>
      <c r="V97"/>
    </row>
    <row r="98" spans="1:22" x14ac:dyDescent="0.2">
      <c r="A98" s="15">
        <v>41570</v>
      </c>
      <c r="B98" s="7">
        <v>28</v>
      </c>
      <c r="C98" s="7" t="s">
        <v>86</v>
      </c>
      <c r="E98" s="7">
        <v>135</v>
      </c>
      <c r="F98" s="7">
        <v>0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</row>
    <row r="99" spans="1:22" x14ac:dyDescent="0.2">
      <c r="A99" s="15">
        <v>41570</v>
      </c>
      <c r="B99" s="7">
        <v>29</v>
      </c>
      <c r="C99" s="7" t="s">
        <v>86</v>
      </c>
      <c r="E99" s="7">
        <v>152</v>
      </c>
      <c r="F99" s="7">
        <v>26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</row>
    <row r="100" spans="1:22" x14ac:dyDescent="0.2">
      <c r="A100" s="15">
        <v>41570</v>
      </c>
      <c r="B100" s="7">
        <v>30</v>
      </c>
      <c r="C100" s="7" t="s">
        <v>86</v>
      </c>
      <c r="E100" s="7">
        <v>141</v>
      </c>
      <c r="F100" s="7">
        <v>22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</row>
    <row r="101" spans="1:22" x14ac:dyDescent="0.2">
      <c r="A101" s="15">
        <v>41571</v>
      </c>
      <c r="B101" s="7">
        <v>31</v>
      </c>
      <c r="C101" s="7" t="s">
        <v>86</v>
      </c>
      <c r="E101" s="7">
        <v>120</v>
      </c>
      <c r="F101" s="7">
        <v>0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</row>
    <row r="102" spans="1:22" x14ac:dyDescent="0.2">
      <c r="A102" s="15">
        <v>41571</v>
      </c>
      <c r="B102" s="7">
        <v>31</v>
      </c>
      <c r="C102" s="7" t="s">
        <v>86</v>
      </c>
      <c r="E102" s="7">
        <v>108</v>
      </c>
      <c r="F102" s="7">
        <v>0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</row>
    <row r="103" spans="1:22" x14ac:dyDescent="0.2">
      <c r="A103" s="15">
        <v>41571</v>
      </c>
      <c r="B103" s="7">
        <v>31</v>
      </c>
      <c r="C103" s="7" t="s">
        <v>86</v>
      </c>
      <c r="E103" s="7">
        <v>120</v>
      </c>
      <c r="F103" s="7">
        <v>0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</row>
    <row r="104" spans="1:22" x14ac:dyDescent="0.2">
      <c r="A104" s="15">
        <v>41571</v>
      </c>
      <c r="B104" s="7">
        <v>31</v>
      </c>
      <c r="C104" s="7" t="s">
        <v>86</v>
      </c>
      <c r="E104" s="7">
        <v>93</v>
      </c>
      <c r="F104" s="7">
        <v>0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</row>
    <row r="105" spans="1:22" x14ac:dyDescent="0.2">
      <c r="A105" s="15">
        <v>41571</v>
      </c>
      <c r="B105" s="7">
        <v>31</v>
      </c>
      <c r="C105" s="7" t="s">
        <v>86</v>
      </c>
      <c r="E105" s="7">
        <v>122</v>
      </c>
      <c r="F105" s="7">
        <v>0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</row>
    <row r="106" spans="1:22" x14ac:dyDescent="0.2">
      <c r="A106" s="15">
        <v>41571</v>
      </c>
      <c r="B106" s="7">
        <v>31</v>
      </c>
      <c r="C106" s="7" t="s">
        <v>86</v>
      </c>
      <c r="E106" s="7">
        <v>102</v>
      </c>
      <c r="F106" s="7">
        <v>0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</row>
    <row r="107" spans="1:22" x14ac:dyDescent="0.2">
      <c r="A107" s="15">
        <v>41571</v>
      </c>
      <c r="B107" s="7">
        <v>31</v>
      </c>
      <c r="C107" s="7" t="s">
        <v>86</v>
      </c>
      <c r="E107" s="7">
        <v>110</v>
      </c>
      <c r="F107" s="7">
        <v>0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</row>
    <row r="108" spans="1:22" x14ac:dyDescent="0.2">
      <c r="A108" s="15">
        <v>41571</v>
      </c>
      <c r="B108" s="7">
        <v>31</v>
      </c>
      <c r="C108" s="7" t="s">
        <v>86</v>
      </c>
      <c r="E108" s="7">
        <v>102</v>
      </c>
      <c r="F108" s="7">
        <v>0</v>
      </c>
    </row>
    <row r="109" spans="1:22" x14ac:dyDescent="0.2">
      <c r="A109" s="15">
        <v>41571</v>
      </c>
      <c r="B109" s="7">
        <v>31</v>
      </c>
      <c r="C109" s="7" t="s">
        <v>86</v>
      </c>
      <c r="E109" s="7">
        <v>109</v>
      </c>
      <c r="F109" s="7">
        <v>0</v>
      </c>
    </row>
    <row r="110" spans="1:22" x14ac:dyDescent="0.2">
      <c r="A110" s="15">
        <v>41571</v>
      </c>
      <c r="B110" s="7">
        <v>31</v>
      </c>
      <c r="C110" s="7" t="s">
        <v>86</v>
      </c>
      <c r="E110" s="7">
        <v>135</v>
      </c>
      <c r="F110" s="7">
        <v>0</v>
      </c>
    </row>
    <row r="111" spans="1:22" x14ac:dyDescent="0.2">
      <c r="A111" s="15">
        <v>41571</v>
      </c>
      <c r="B111" s="7">
        <v>31</v>
      </c>
      <c r="C111" s="7" t="s">
        <v>86</v>
      </c>
      <c r="E111" s="7">
        <v>138</v>
      </c>
      <c r="F111" s="7">
        <v>0</v>
      </c>
    </row>
    <row r="112" spans="1:22" x14ac:dyDescent="0.2">
      <c r="A112" s="15">
        <v>41571</v>
      </c>
      <c r="B112" s="7">
        <v>31</v>
      </c>
      <c r="C112" s="7" t="s">
        <v>86</v>
      </c>
      <c r="E112" s="7">
        <v>132</v>
      </c>
      <c r="F112" s="7">
        <v>0</v>
      </c>
    </row>
    <row r="113" spans="1:6" x14ac:dyDescent="0.2">
      <c r="A113" s="15">
        <v>41571</v>
      </c>
      <c r="B113" s="7">
        <v>31</v>
      </c>
      <c r="C113" s="7" t="s">
        <v>86</v>
      </c>
      <c r="E113" s="7">
        <v>131</v>
      </c>
      <c r="F113" s="7">
        <v>14</v>
      </c>
    </row>
    <row r="114" spans="1:6" x14ac:dyDescent="0.2">
      <c r="A114" s="15">
        <v>41571</v>
      </c>
      <c r="B114" s="7">
        <v>31</v>
      </c>
      <c r="C114" s="7" t="s">
        <v>86</v>
      </c>
      <c r="E114" s="7">
        <v>142</v>
      </c>
      <c r="F114" s="7">
        <v>18</v>
      </c>
    </row>
    <row r="115" spans="1:6" x14ac:dyDescent="0.2">
      <c r="A115" s="15">
        <v>41571</v>
      </c>
      <c r="B115" s="7">
        <v>32</v>
      </c>
      <c r="C115" s="7" t="s">
        <v>86</v>
      </c>
      <c r="E115" s="7">
        <v>101</v>
      </c>
      <c r="F115" s="7">
        <v>0</v>
      </c>
    </row>
    <row r="116" spans="1:6" x14ac:dyDescent="0.2">
      <c r="A116" s="15">
        <v>41571</v>
      </c>
      <c r="B116" s="7">
        <v>32</v>
      </c>
      <c r="C116" s="7" t="s">
        <v>86</v>
      </c>
      <c r="E116" s="7">
        <v>96</v>
      </c>
      <c r="F116" s="7">
        <v>0</v>
      </c>
    </row>
    <row r="117" spans="1:6" x14ac:dyDescent="0.2">
      <c r="A117" s="15">
        <v>41571</v>
      </c>
      <c r="B117" s="7">
        <v>33</v>
      </c>
      <c r="C117" s="7" t="s">
        <v>86</v>
      </c>
      <c r="E117" s="7">
        <v>100</v>
      </c>
      <c r="F117" s="7">
        <v>0</v>
      </c>
    </row>
    <row r="118" spans="1:6" x14ac:dyDescent="0.2">
      <c r="A118" s="15">
        <v>41571</v>
      </c>
      <c r="B118" s="7">
        <v>33</v>
      </c>
      <c r="C118" s="7" t="s">
        <v>86</v>
      </c>
      <c r="E118" s="7">
        <v>102</v>
      </c>
      <c r="F118" s="7">
        <v>0</v>
      </c>
    </row>
    <row r="119" spans="1:6" x14ac:dyDescent="0.2">
      <c r="A119" s="15">
        <v>41571</v>
      </c>
      <c r="B119" s="7">
        <v>33</v>
      </c>
      <c r="C119" s="7" t="s">
        <v>86</v>
      </c>
      <c r="E119" s="7">
        <v>103</v>
      </c>
      <c r="F119" s="7">
        <v>0</v>
      </c>
    </row>
    <row r="120" spans="1:6" x14ac:dyDescent="0.2">
      <c r="A120" s="15">
        <v>41571</v>
      </c>
      <c r="B120" s="7">
        <v>33</v>
      </c>
      <c r="C120" s="7" t="s">
        <v>86</v>
      </c>
      <c r="E120" s="7">
        <v>112</v>
      </c>
      <c r="F120" s="7">
        <v>0</v>
      </c>
    </row>
    <row r="121" spans="1:6" x14ac:dyDescent="0.2">
      <c r="A121" s="15">
        <v>41571</v>
      </c>
      <c r="B121" s="7">
        <v>33</v>
      </c>
      <c r="C121" s="7" t="s">
        <v>86</v>
      </c>
      <c r="E121" s="7">
        <v>102</v>
      </c>
      <c r="F121" s="7">
        <v>0</v>
      </c>
    </row>
    <row r="122" spans="1:6" x14ac:dyDescent="0.2">
      <c r="A122" s="15">
        <v>41571</v>
      </c>
      <c r="B122" s="7">
        <v>33</v>
      </c>
      <c r="C122" s="7" t="s">
        <v>86</v>
      </c>
      <c r="E122" s="7">
        <v>99</v>
      </c>
      <c r="F122" s="7">
        <v>0</v>
      </c>
    </row>
    <row r="123" spans="1:6" x14ac:dyDescent="0.2">
      <c r="A123" s="15">
        <v>41571</v>
      </c>
      <c r="B123" s="7">
        <v>33</v>
      </c>
      <c r="C123" s="7" t="s">
        <v>86</v>
      </c>
      <c r="E123" s="7">
        <v>109</v>
      </c>
      <c r="F123" s="7">
        <v>0</v>
      </c>
    </row>
    <row r="124" spans="1:6" x14ac:dyDescent="0.2">
      <c r="A124" s="15">
        <v>41571</v>
      </c>
      <c r="B124" s="7">
        <v>33</v>
      </c>
      <c r="C124" s="7" t="s">
        <v>86</v>
      </c>
      <c r="E124" s="7">
        <v>99</v>
      </c>
      <c r="F124" s="7">
        <v>0</v>
      </c>
    </row>
    <row r="125" spans="1:6" x14ac:dyDescent="0.2">
      <c r="A125" s="15">
        <v>41571</v>
      </c>
      <c r="B125" s="7">
        <v>33</v>
      </c>
      <c r="C125" s="7" t="s">
        <v>86</v>
      </c>
      <c r="E125" s="7">
        <v>103</v>
      </c>
      <c r="F125" s="7">
        <v>0</v>
      </c>
    </row>
    <row r="126" spans="1:6" x14ac:dyDescent="0.2">
      <c r="A126" s="15">
        <v>41571</v>
      </c>
      <c r="B126" s="7">
        <v>33</v>
      </c>
      <c r="C126" s="7" t="s">
        <v>86</v>
      </c>
      <c r="E126" s="7">
        <v>105</v>
      </c>
      <c r="F126" s="7">
        <v>0</v>
      </c>
    </row>
    <row r="127" spans="1:6" x14ac:dyDescent="0.2">
      <c r="A127" s="15">
        <v>41571</v>
      </c>
      <c r="B127" s="7">
        <v>33</v>
      </c>
      <c r="C127" s="7" t="s">
        <v>86</v>
      </c>
      <c r="E127" s="7">
        <v>96</v>
      </c>
      <c r="F127" s="7">
        <v>0</v>
      </c>
    </row>
    <row r="128" spans="1:6" x14ac:dyDescent="0.2">
      <c r="A128" s="15">
        <v>41571</v>
      </c>
      <c r="B128" s="7">
        <v>33</v>
      </c>
      <c r="C128" s="7" t="s">
        <v>86</v>
      </c>
      <c r="E128" s="7">
        <v>95</v>
      </c>
      <c r="F128" s="7">
        <v>0</v>
      </c>
    </row>
    <row r="129" spans="1:6" x14ac:dyDescent="0.2">
      <c r="A129" s="15">
        <v>41571</v>
      </c>
      <c r="B129" s="7">
        <v>33</v>
      </c>
      <c r="C129" s="7" t="s">
        <v>86</v>
      </c>
      <c r="E129" s="7">
        <v>102</v>
      </c>
      <c r="F129" s="7">
        <v>0</v>
      </c>
    </row>
    <row r="130" spans="1:6" x14ac:dyDescent="0.2">
      <c r="A130" s="15">
        <v>41571</v>
      </c>
      <c r="B130" s="7">
        <v>33</v>
      </c>
      <c r="C130" s="7" t="s">
        <v>86</v>
      </c>
      <c r="E130" s="7">
        <v>111</v>
      </c>
      <c r="F130" s="7">
        <v>0</v>
      </c>
    </row>
    <row r="131" spans="1:6" x14ac:dyDescent="0.2">
      <c r="A131" s="15">
        <v>41571</v>
      </c>
      <c r="B131" s="7">
        <v>33</v>
      </c>
      <c r="C131" s="7" t="s">
        <v>86</v>
      </c>
      <c r="E131" s="7">
        <v>102</v>
      </c>
      <c r="F131" s="7">
        <v>0</v>
      </c>
    </row>
    <row r="132" spans="1:6" x14ac:dyDescent="0.2">
      <c r="A132" s="15">
        <v>41571</v>
      </c>
      <c r="B132" s="7">
        <v>33</v>
      </c>
      <c r="C132" s="7" t="s">
        <v>86</v>
      </c>
      <c r="E132" s="7">
        <v>136</v>
      </c>
      <c r="F132" s="7">
        <v>0</v>
      </c>
    </row>
    <row r="133" spans="1:6" x14ac:dyDescent="0.2">
      <c r="A133" s="15">
        <v>41571</v>
      </c>
      <c r="B133" s="7">
        <v>33</v>
      </c>
      <c r="C133" s="7" t="s">
        <v>86</v>
      </c>
      <c r="E133" s="7">
        <v>113</v>
      </c>
      <c r="F133" s="7">
        <v>0</v>
      </c>
    </row>
    <row r="134" spans="1:6" x14ac:dyDescent="0.2">
      <c r="A134" s="15">
        <v>41571</v>
      </c>
      <c r="B134" s="7">
        <v>33</v>
      </c>
      <c r="C134" s="7" t="s">
        <v>86</v>
      </c>
      <c r="E134" s="7">
        <v>138</v>
      </c>
      <c r="F134" s="7">
        <v>0</v>
      </c>
    </row>
    <row r="135" spans="1:6" x14ac:dyDescent="0.2">
      <c r="A135" s="15">
        <v>41571</v>
      </c>
      <c r="B135" s="7">
        <v>33</v>
      </c>
      <c r="C135" s="7" t="s">
        <v>86</v>
      </c>
      <c r="E135" s="7">
        <v>123</v>
      </c>
      <c r="F135" s="7">
        <v>0</v>
      </c>
    </row>
    <row r="136" spans="1:6" x14ac:dyDescent="0.2">
      <c r="A136" s="15">
        <v>41571</v>
      </c>
      <c r="B136" s="7">
        <v>33</v>
      </c>
      <c r="C136" s="7" t="s">
        <v>86</v>
      </c>
      <c r="E136" s="7">
        <v>140</v>
      </c>
      <c r="F136" s="7">
        <v>0</v>
      </c>
    </row>
    <row r="137" spans="1:6" x14ac:dyDescent="0.2">
      <c r="A137" s="15">
        <v>41571</v>
      </c>
      <c r="B137" s="7">
        <v>35</v>
      </c>
      <c r="C137" s="7" t="s">
        <v>86</v>
      </c>
      <c r="E137" s="7">
        <v>127</v>
      </c>
      <c r="F137" s="7">
        <v>0</v>
      </c>
    </row>
    <row r="138" spans="1:6" x14ac:dyDescent="0.2">
      <c r="A138" s="15">
        <v>41571</v>
      </c>
      <c r="B138" s="7">
        <v>35</v>
      </c>
      <c r="C138" s="7" t="s">
        <v>86</v>
      </c>
      <c r="E138" s="7">
        <v>131</v>
      </c>
      <c r="F138" s="7">
        <v>0</v>
      </c>
    </row>
    <row r="139" spans="1:6" x14ac:dyDescent="0.2">
      <c r="A139" s="15">
        <v>41571</v>
      </c>
      <c r="B139" s="7">
        <v>35</v>
      </c>
      <c r="C139" s="7" t="s">
        <v>86</v>
      </c>
      <c r="E139" s="7">
        <v>118</v>
      </c>
      <c r="F139" s="7">
        <v>0</v>
      </c>
    </row>
    <row r="140" spans="1:6" x14ac:dyDescent="0.2">
      <c r="A140" s="15">
        <v>41571</v>
      </c>
      <c r="B140" s="7">
        <v>35</v>
      </c>
      <c r="C140" s="7" t="s">
        <v>86</v>
      </c>
      <c r="E140" s="7">
        <v>108</v>
      </c>
      <c r="F140" s="7">
        <v>0</v>
      </c>
    </row>
    <row r="141" spans="1:6" x14ac:dyDescent="0.2">
      <c r="A141" s="15">
        <v>41571</v>
      </c>
      <c r="B141" s="7">
        <v>35</v>
      </c>
      <c r="C141" s="7" t="s">
        <v>86</v>
      </c>
      <c r="E141" s="7">
        <v>105</v>
      </c>
      <c r="F141" s="7">
        <v>0</v>
      </c>
    </row>
    <row r="142" spans="1:6" x14ac:dyDescent="0.2">
      <c r="A142" s="15">
        <v>41571</v>
      </c>
      <c r="B142" s="7">
        <v>35</v>
      </c>
      <c r="C142" s="7" t="s">
        <v>86</v>
      </c>
      <c r="E142" s="7">
        <v>113</v>
      </c>
      <c r="F142" s="7">
        <v>0</v>
      </c>
    </row>
    <row r="143" spans="1:6" x14ac:dyDescent="0.2">
      <c r="A143" s="15">
        <v>41571</v>
      </c>
      <c r="B143" s="7">
        <v>35</v>
      </c>
      <c r="C143" s="7" t="s">
        <v>86</v>
      </c>
      <c r="E143" s="7">
        <v>99</v>
      </c>
      <c r="F143" s="7">
        <v>0</v>
      </c>
    </row>
    <row r="144" spans="1:6" x14ac:dyDescent="0.2">
      <c r="A144" s="15">
        <v>41571</v>
      </c>
      <c r="B144" s="7">
        <v>35</v>
      </c>
      <c r="C144" s="7" t="s">
        <v>86</v>
      </c>
      <c r="E144" s="7">
        <v>109</v>
      </c>
      <c r="F144" s="7">
        <v>0</v>
      </c>
    </row>
    <row r="145" spans="1:6" x14ac:dyDescent="0.2">
      <c r="A145" s="15">
        <v>41571</v>
      </c>
      <c r="B145" s="7">
        <v>35</v>
      </c>
      <c r="C145" s="7" t="s">
        <v>86</v>
      </c>
      <c r="E145" s="7">
        <v>121</v>
      </c>
      <c r="F145" s="7">
        <v>0</v>
      </c>
    </row>
    <row r="146" spans="1:6" x14ac:dyDescent="0.2">
      <c r="A146" s="15">
        <v>41571</v>
      </c>
      <c r="B146" s="7">
        <v>35</v>
      </c>
      <c r="C146" s="7" t="s">
        <v>86</v>
      </c>
      <c r="E146" s="7">
        <v>105</v>
      </c>
      <c r="F146" s="7">
        <v>0</v>
      </c>
    </row>
    <row r="147" spans="1:6" x14ac:dyDescent="0.2">
      <c r="A147" s="15">
        <v>41571</v>
      </c>
      <c r="B147" s="7">
        <v>35</v>
      </c>
      <c r="C147" s="7" t="s">
        <v>86</v>
      </c>
      <c r="E147" s="7">
        <v>108</v>
      </c>
      <c r="F147" s="7">
        <v>0</v>
      </c>
    </row>
    <row r="148" spans="1:6" x14ac:dyDescent="0.2">
      <c r="A148" s="15">
        <v>41571</v>
      </c>
      <c r="B148" s="7">
        <v>35</v>
      </c>
      <c r="C148" s="7" t="s">
        <v>86</v>
      </c>
      <c r="E148" s="7">
        <v>101</v>
      </c>
      <c r="F148" s="7">
        <v>0</v>
      </c>
    </row>
    <row r="149" spans="1:6" x14ac:dyDescent="0.2">
      <c r="A149" s="15">
        <v>41571</v>
      </c>
      <c r="B149" s="7">
        <v>35</v>
      </c>
      <c r="C149" s="7" t="s">
        <v>86</v>
      </c>
      <c r="E149" s="7">
        <v>102</v>
      </c>
      <c r="F149" s="7">
        <v>0</v>
      </c>
    </row>
    <row r="150" spans="1:6" x14ac:dyDescent="0.2">
      <c r="A150" s="15">
        <v>41571</v>
      </c>
      <c r="B150" s="7">
        <v>35</v>
      </c>
      <c r="C150" s="7" t="s">
        <v>86</v>
      </c>
      <c r="E150" s="7">
        <v>108</v>
      </c>
      <c r="F150" s="7">
        <v>0</v>
      </c>
    </row>
    <row r="151" spans="1:6" x14ac:dyDescent="0.2">
      <c r="A151" s="15">
        <v>41571</v>
      </c>
      <c r="B151" s="7">
        <v>35</v>
      </c>
      <c r="C151" s="7" t="s">
        <v>86</v>
      </c>
      <c r="E151" s="7">
        <v>101</v>
      </c>
      <c r="F151" s="7">
        <v>0</v>
      </c>
    </row>
    <row r="152" spans="1:6" x14ac:dyDescent="0.2">
      <c r="A152" s="15">
        <v>41571</v>
      </c>
      <c r="B152" s="7">
        <v>35</v>
      </c>
      <c r="C152" s="7" t="s">
        <v>86</v>
      </c>
      <c r="E152" s="7">
        <v>103</v>
      </c>
      <c r="F152" s="7">
        <v>0</v>
      </c>
    </row>
    <row r="153" spans="1:6" x14ac:dyDescent="0.2">
      <c r="A153" s="15">
        <v>41571</v>
      </c>
      <c r="B153" s="7">
        <v>35</v>
      </c>
      <c r="C153" s="7" t="s">
        <v>86</v>
      </c>
      <c r="E153" s="7">
        <v>102</v>
      </c>
      <c r="F153" s="7">
        <v>0</v>
      </c>
    </row>
    <row r="154" spans="1:6" x14ac:dyDescent="0.2">
      <c r="A154" s="15">
        <v>41571</v>
      </c>
      <c r="B154" s="7">
        <v>35</v>
      </c>
      <c r="C154" s="7" t="s">
        <v>86</v>
      </c>
      <c r="E154" s="7">
        <v>128</v>
      </c>
      <c r="F154" s="7">
        <v>0</v>
      </c>
    </row>
    <row r="155" spans="1:6" x14ac:dyDescent="0.2">
      <c r="A155" s="15">
        <v>41571</v>
      </c>
      <c r="B155" s="7">
        <v>35</v>
      </c>
      <c r="C155" s="7" t="s">
        <v>86</v>
      </c>
      <c r="E155" s="7">
        <v>102</v>
      </c>
      <c r="F155" s="7">
        <v>0</v>
      </c>
    </row>
    <row r="156" spans="1:6" x14ac:dyDescent="0.2">
      <c r="A156" s="15">
        <v>41571</v>
      </c>
      <c r="B156" s="7">
        <v>35</v>
      </c>
      <c r="C156" s="7" t="s">
        <v>86</v>
      </c>
      <c r="E156" s="7">
        <v>105</v>
      </c>
      <c r="F156" s="7">
        <v>0</v>
      </c>
    </row>
    <row r="157" spans="1:6" x14ac:dyDescent="0.2">
      <c r="A157" s="15">
        <v>41571</v>
      </c>
      <c r="B157" s="7">
        <v>36</v>
      </c>
      <c r="C157" s="7" t="s">
        <v>86</v>
      </c>
      <c r="E157" s="7">
        <v>105</v>
      </c>
      <c r="F157" s="7">
        <v>0</v>
      </c>
    </row>
    <row r="158" spans="1:6" x14ac:dyDescent="0.2">
      <c r="A158" s="15">
        <v>41571</v>
      </c>
      <c r="B158" s="7">
        <v>36</v>
      </c>
      <c r="C158" s="7" t="s">
        <v>86</v>
      </c>
      <c r="E158" s="7">
        <v>111</v>
      </c>
      <c r="F158" s="7">
        <v>0</v>
      </c>
    </row>
    <row r="159" spans="1:6" x14ac:dyDescent="0.2">
      <c r="A159" s="15">
        <v>41571</v>
      </c>
      <c r="B159" s="7">
        <v>36</v>
      </c>
      <c r="C159" s="7" t="s">
        <v>86</v>
      </c>
      <c r="E159" s="7">
        <v>110</v>
      </c>
      <c r="F159" s="7">
        <v>0</v>
      </c>
    </row>
    <row r="160" spans="1:6" x14ac:dyDescent="0.2">
      <c r="A160" s="15">
        <v>41571</v>
      </c>
      <c r="B160" s="7">
        <v>36</v>
      </c>
      <c r="C160" s="7" t="s">
        <v>86</v>
      </c>
      <c r="E160" s="7">
        <v>112</v>
      </c>
      <c r="F160" s="7">
        <v>0</v>
      </c>
    </row>
    <row r="161" spans="1:6" x14ac:dyDescent="0.2">
      <c r="A161" s="15">
        <v>41571</v>
      </c>
      <c r="B161" s="7">
        <v>36</v>
      </c>
      <c r="C161" s="7" t="s">
        <v>86</v>
      </c>
      <c r="E161" s="7">
        <v>111</v>
      </c>
      <c r="F161" s="7">
        <v>0</v>
      </c>
    </row>
    <row r="162" spans="1:6" x14ac:dyDescent="0.2">
      <c r="A162" s="15">
        <v>41571</v>
      </c>
      <c r="B162" s="7">
        <v>36</v>
      </c>
      <c r="C162" s="7" t="s">
        <v>86</v>
      </c>
      <c r="E162" s="7">
        <v>111</v>
      </c>
      <c r="F162" s="7">
        <v>0</v>
      </c>
    </row>
    <row r="163" spans="1:6" x14ac:dyDescent="0.2">
      <c r="A163" s="15">
        <v>41571</v>
      </c>
      <c r="B163" s="7">
        <v>36</v>
      </c>
      <c r="C163" s="7" t="s">
        <v>86</v>
      </c>
      <c r="E163" s="7">
        <v>110</v>
      </c>
      <c r="F163" s="7">
        <v>0</v>
      </c>
    </row>
    <row r="164" spans="1:6" x14ac:dyDescent="0.2">
      <c r="A164" s="15">
        <v>41571</v>
      </c>
      <c r="B164" s="7">
        <v>36</v>
      </c>
      <c r="C164" s="7" t="s">
        <v>86</v>
      </c>
      <c r="E164" s="7">
        <v>115</v>
      </c>
      <c r="F164" s="7">
        <v>0</v>
      </c>
    </row>
    <row r="165" spans="1:6" x14ac:dyDescent="0.2">
      <c r="A165" s="15">
        <v>41571</v>
      </c>
      <c r="B165" s="7">
        <v>36</v>
      </c>
      <c r="C165" s="7" t="s">
        <v>86</v>
      </c>
      <c r="E165" s="7">
        <v>102</v>
      </c>
      <c r="F165" s="7">
        <v>0</v>
      </c>
    </row>
    <row r="166" spans="1:6" x14ac:dyDescent="0.2">
      <c r="A166" s="15">
        <v>41571</v>
      </c>
      <c r="B166" s="7">
        <v>36</v>
      </c>
      <c r="C166" s="7" t="s">
        <v>86</v>
      </c>
      <c r="E166" s="7">
        <v>108</v>
      </c>
      <c r="F166" s="7">
        <v>0</v>
      </c>
    </row>
    <row r="167" spans="1:6" x14ac:dyDescent="0.2">
      <c r="A167" s="15">
        <v>41571</v>
      </c>
      <c r="B167" s="7">
        <v>36</v>
      </c>
      <c r="C167" s="7" t="s">
        <v>86</v>
      </c>
      <c r="E167" s="7">
        <v>100</v>
      </c>
      <c r="F167" s="7">
        <v>0</v>
      </c>
    </row>
    <row r="168" spans="1:6" x14ac:dyDescent="0.2">
      <c r="A168" s="15">
        <v>41571</v>
      </c>
      <c r="B168" s="7">
        <v>36</v>
      </c>
      <c r="C168" s="7" t="s">
        <v>86</v>
      </c>
      <c r="E168" s="7">
        <v>98</v>
      </c>
      <c r="F168" s="7">
        <v>0</v>
      </c>
    </row>
    <row r="169" spans="1:6" x14ac:dyDescent="0.2">
      <c r="A169" s="15">
        <v>41571</v>
      </c>
      <c r="B169" s="7">
        <v>36</v>
      </c>
      <c r="C169" s="7" t="s">
        <v>86</v>
      </c>
      <c r="E169" s="7">
        <v>100</v>
      </c>
      <c r="F169" s="7">
        <v>0</v>
      </c>
    </row>
    <row r="170" spans="1:6" x14ac:dyDescent="0.2">
      <c r="A170" s="15">
        <v>41571</v>
      </c>
      <c r="B170" s="7">
        <v>36</v>
      </c>
      <c r="C170" s="7" t="s">
        <v>86</v>
      </c>
      <c r="E170" s="7">
        <v>115</v>
      </c>
      <c r="F170" s="7">
        <v>0</v>
      </c>
    </row>
    <row r="171" spans="1:6" x14ac:dyDescent="0.2">
      <c r="A171" s="15">
        <v>41571</v>
      </c>
      <c r="B171" s="7">
        <v>36</v>
      </c>
      <c r="C171" s="7" t="s">
        <v>86</v>
      </c>
      <c r="E171" s="7">
        <v>96</v>
      </c>
      <c r="F171" s="7">
        <v>0</v>
      </c>
    </row>
    <row r="172" spans="1:6" x14ac:dyDescent="0.2">
      <c r="A172" s="15">
        <v>41571</v>
      </c>
      <c r="B172" s="7">
        <v>36</v>
      </c>
      <c r="C172" s="7" t="s">
        <v>86</v>
      </c>
      <c r="E172" s="7">
        <v>136</v>
      </c>
      <c r="F172" s="7">
        <v>0</v>
      </c>
    </row>
    <row r="173" spans="1:6" x14ac:dyDescent="0.2">
      <c r="A173" s="15">
        <v>41571</v>
      </c>
      <c r="B173" s="7">
        <v>37</v>
      </c>
      <c r="C173" s="7" t="s">
        <v>86</v>
      </c>
      <c r="E173" s="7">
        <v>131</v>
      </c>
      <c r="F173" s="7">
        <v>0</v>
      </c>
    </row>
    <row r="174" spans="1:6" x14ac:dyDescent="0.2">
      <c r="A174" s="15">
        <v>41571</v>
      </c>
      <c r="B174" s="7">
        <v>38</v>
      </c>
      <c r="C174" s="7" t="s">
        <v>86</v>
      </c>
      <c r="E174" s="7">
        <v>111</v>
      </c>
      <c r="F174" s="7">
        <v>0</v>
      </c>
    </row>
    <row r="175" spans="1:6" x14ac:dyDescent="0.2">
      <c r="A175" s="15">
        <v>41571</v>
      </c>
      <c r="B175" s="7">
        <v>38</v>
      </c>
      <c r="C175" s="7" t="s">
        <v>86</v>
      </c>
      <c r="E175" s="7">
        <v>103</v>
      </c>
      <c r="F175" s="7">
        <v>0</v>
      </c>
    </row>
    <row r="176" spans="1:6" x14ac:dyDescent="0.2">
      <c r="A176" s="15">
        <v>41571</v>
      </c>
      <c r="B176" s="7">
        <v>38</v>
      </c>
      <c r="C176" s="7" t="s">
        <v>86</v>
      </c>
      <c r="E176" s="7">
        <v>122</v>
      </c>
      <c r="F176" s="7">
        <v>0</v>
      </c>
    </row>
    <row r="177" spans="1:6" x14ac:dyDescent="0.2">
      <c r="A177" s="15">
        <v>41571</v>
      </c>
      <c r="B177" s="7">
        <v>38</v>
      </c>
      <c r="C177" s="7" t="s">
        <v>86</v>
      </c>
      <c r="E177" s="7">
        <v>132</v>
      </c>
      <c r="F177" s="7">
        <v>0</v>
      </c>
    </row>
    <row r="178" spans="1:6" x14ac:dyDescent="0.2">
      <c r="A178" s="15">
        <v>41571</v>
      </c>
      <c r="B178" s="7">
        <v>38</v>
      </c>
      <c r="C178" s="7" t="s">
        <v>86</v>
      </c>
      <c r="E178" s="7">
        <v>130</v>
      </c>
      <c r="F178" s="7">
        <v>0</v>
      </c>
    </row>
    <row r="179" spans="1:6" x14ac:dyDescent="0.2">
      <c r="A179" s="15">
        <v>41571</v>
      </c>
      <c r="B179" s="7">
        <v>38</v>
      </c>
      <c r="C179" s="7" t="s">
        <v>86</v>
      </c>
      <c r="E179" s="7">
        <v>125</v>
      </c>
      <c r="F179" s="7">
        <v>0</v>
      </c>
    </row>
    <row r="180" spans="1:6" x14ac:dyDescent="0.2">
      <c r="A180" s="15">
        <v>41571</v>
      </c>
      <c r="B180" s="7">
        <v>38</v>
      </c>
      <c r="C180" s="7" t="s">
        <v>86</v>
      </c>
      <c r="E180" s="7">
        <v>139</v>
      </c>
      <c r="F180" s="7">
        <v>0</v>
      </c>
    </row>
    <row r="181" spans="1:6" x14ac:dyDescent="0.2">
      <c r="A181" s="15">
        <v>41592</v>
      </c>
      <c r="B181" s="7">
        <v>46</v>
      </c>
      <c r="C181" s="7" t="s">
        <v>86</v>
      </c>
      <c r="E181" s="7">
        <v>105</v>
      </c>
      <c r="F181" s="7">
        <v>10</v>
      </c>
    </row>
    <row r="182" spans="1:6" x14ac:dyDescent="0.2">
      <c r="A182" s="15">
        <v>41592</v>
      </c>
      <c r="B182" s="7">
        <v>46</v>
      </c>
      <c r="C182" s="7" t="s">
        <v>86</v>
      </c>
      <c r="E182" s="7">
        <v>101</v>
      </c>
      <c r="F182" s="7">
        <v>6</v>
      </c>
    </row>
    <row r="183" spans="1:6" x14ac:dyDescent="0.2">
      <c r="A183" s="15">
        <v>41592</v>
      </c>
      <c r="B183" s="7">
        <v>46</v>
      </c>
      <c r="C183" s="7" t="s">
        <v>86</v>
      </c>
      <c r="E183" s="7">
        <v>103</v>
      </c>
      <c r="F183" s="7">
        <v>6</v>
      </c>
    </row>
    <row r="184" spans="1:6" x14ac:dyDescent="0.2">
      <c r="A184" s="15">
        <v>41592</v>
      </c>
      <c r="B184" s="7">
        <v>46</v>
      </c>
      <c r="C184" s="7" t="s">
        <v>86</v>
      </c>
      <c r="E184" s="7">
        <v>138</v>
      </c>
      <c r="F184" s="7">
        <v>0</v>
      </c>
    </row>
    <row r="185" spans="1:6" x14ac:dyDescent="0.2">
      <c r="A185" s="15">
        <v>41592</v>
      </c>
      <c r="B185" s="7">
        <v>46</v>
      </c>
      <c r="C185" s="7" t="s">
        <v>86</v>
      </c>
      <c r="E185" s="7">
        <v>135</v>
      </c>
      <c r="F185" s="7">
        <v>18</v>
      </c>
    </row>
    <row r="186" spans="1:6" x14ac:dyDescent="0.2">
      <c r="A186" s="15">
        <v>41592</v>
      </c>
      <c r="B186" s="7">
        <v>46</v>
      </c>
      <c r="C186" s="7" t="s">
        <v>86</v>
      </c>
      <c r="E186" s="7">
        <v>145</v>
      </c>
      <c r="F186" s="7">
        <v>16</v>
      </c>
    </row>
    <row r="187" spans="1:6" x14ac:dyDescent="0.2">
      <c r="A187" s="15">
        <v>41592</v>
      </c>
      <c r="B187" s="7">
        <v>46</v>
      </c>
      <c r="C187" s="7" t="s">
        <v>86</v>
      </c>
      <c r="E187" s="7">
        <v>128</v>
      </c>
      <c r="F187" s="7">
        <v>16</v>
      </c>
    </row>
    <row r="188" spans="1:6" x14ac:dyDescent="0.2">
      <c r="A188" s="15">
        <v>41592</v>
      </c>
      <c r="B188" s="7">
        <v>46</v>
      </c>
      <c r="C188" s="7" t="s">
        <v>86</v>
      </c>
      <c r="E188" s="7">
        <v>138</v>
      </c>
      <c r="F188" s="7">
        <v>20</v>
      </c>
    </row>
    <row r="189" spans="1:6" x14ac:dyDescent="0.2">
      <c r="A189" s="15">
        <v>41592</v>
      </c>
      <c r="B189" s="7">
        <v>46</v>
      </c>
      <c r="C189" s="7" t="s">
        <v>86</v>
      </c>
      <c r="E189" s="7">
        <v>125</v>
      </c>
      <c r="F189" s="7">
        <v>8</v>
      </c>
    </row>
    <row r="190" spans="1:6" x14ac:dyDescent="0.2">
      <c r="A190" s="15">
        <v>41598</v>
      </c>
      <c r="B190" s="7">
        <v>50</v>
      </c>
      <c r="C190" s="7" t="s">
        <v>86</v>
      </c>
      <c r="E190" s="7">
        <v>106</v>
      </c>
      <c r="F190" s="7">
        <v>0</v>
      </c>
    </row>
    <row r="191" spans="1:6" x14ac:dyDescent="0.2">
      <c r="A191" s="15">
        <v>41598</v>
      </c>
      <c r="B191" s="7">
        <v>51</v>
      </c>
      <c r="C191" s="7" t="s">
        <v>86</v>
      </c>
      <c r="E191" s="7">
        <v>109</v>
      </c>
      <c r="F191" s="7">
        <v>0</v>
      </c>
    </row>
    <row r="192" spans="1:6" x14ac:dyDescent="0.2">
      <c r="A192" s="15">
        <v>41598</v>
      </c>
      <c r="B192" s="7">
        <v>51</v>
      </c>
      <c r="C192" s="7" t="s">
        <v>86</v>
      </c>
      <c r="E192" s="7">
        <v>135</v>
      </c>
      <c r="F192" s="7">
        <v>0</v>
      </c>
    </row>
    <row r="193" spans="1:6" x14ac:dyDescent="0.2">
      <c r="A193" s="15">
        <v>41598</v>
      </c>
      <c r="B193" s="7">
        <v>51</v>
      </c>
      <c r="C193" s="7" t="s">
        <v>86</v>
      </c>
      <c r="E193" s="7">
        <v>138</v>
      </c>
      <c r="F193" s="7">
        <v>0</v>
      </c>
    </row>
    <row r="194" spans="1:6" x14ac:dyDescent="0.2">
      <c r="A194" s="15">
        <v>41598</v>
      </c>
      <c r="B194" s="7">
        <v>51</v>
      </c>
      <c r="C194" s="7" t="s">
        <v>86</v>
      </c>
      <c r="E194" s="7">
        <v>136</v>
      </c>
      <c r="F194" s="7">
        <v>0</v>
      </c>
    </row>
    <row r="195" spans="1:6" x14ac:dyDescent="0.2">
      <c r="A195" s="15">
        <v>41598</v>
      </c>
      <c r="B195" s="7">
        <v>51</v>
      </c>
      <c r="C195" s="7" t="s">
        <v>86</v>
      </c>
      <c r="E195" s="7">
        <v>135</v>
      </c>
      <c r="F195" s="7">
        <v>0</v>
      </c>
    </row>
    <row r="196" spans="1:6" x14ac:dyDescent="0.2">
      <c r="A196" s="15">
        <v>41598</v>
      </c>
      <c r="B196" s="7">
        <v>51</v>
      </c>
      <c r="C196" s="7" t="s">
        <v>86</v>
      </c>
      <c r="E196" s="7">
        <v>129</v>
      </c>
      <c r="F196" s="7">
        <v>0</v>
      </c>
    </row>
    <row r="197" spans="1:6" x14ac:dyDescent="0.2">
      <c r="A197" s="15">
        <v>41598</v>
      </c>
      <c r="B197" s="7">
        <v>51</v>
      </c>
      <c r="C197" s="7" t="s">
        <v>86</v>
      </c>
      <c r="E197" s="7">
        <v>139</v>
      </c>
      <c r="F197" s="7">
        <v>0</v>
      </c>
    </row>
    <row r="198" spans="1:6" x14ac:dyDescent="0.2">
      <c r="A198" s="15">
        <v>41598</v>
      </c>
      <c r="B198" s="7">
        <v>52</v>
      </c>
      <c r="C198" s="7" t="s">
        <v>86</v>
      </c>
      <c r="E198" s="7">
        <v>130</v>
      </c>
      <c r="F198" s="7">
        <v>0</v>
      </c>
    </row>
    <row r="199" spans="1:6" x14ac:dyDescent="0.2">
      <c r="A199" s="15">
        <v>41598</v>
      </c>
      <c r="B199" s="7">
        <v>52</v>
      </c>
      <c r="C199" s="7" t="s">
        <v>86</v>
      </c>
      <c r="E199" s="7">
        <v>139</v>
      </c>
      <c r="F199" s="7">
        <v>0</v>
      </c>
    </row>
    <row r="200" spans="1:6" x14ac:dyDescent="0.2">
      <c r="A200" s="15">
        <v>41598</v>
      </c>
      <c r="B200" s="7">
        <v>52</v>
      </c>
      <c r="C200" s="7" t="s">
        <v>86</v>
      </c>
      <c r="E200" s="7">
        <v>142</v>
      </c>
      <c r="F200" s="7">
        <v>0</v>
      </c>
    </row>
    <row r="201" spans="1:6" x14ac:dyDescent="0.2">
      <c r="A201" s="15">
        <v>41598</v>
      </c>
      <c r="B201" s="7">
        <v>52</v>
      </c>
      <c r="C201" s="7" t="s">
        <v>86</v>
      </c>
      <c r="E201" s="7">
        <v>122</v>
      </c>
      <c r="F201" s="7">
        <v>0</v>
      </c>
    </row>
    <row r="202" spans="1:6" x14ac:dyDescent="0.2">
      <c r="A202" s="15">
        <v>41598</v>
      </c>
      <c r="B202" s="7">
        <v>52</v>
      </c>
      <c r="C202" s="7" t="s">
        <v>86</v>
      </c>
      <c r="E202" s="7">
        <v>111</v>
      </c>
      <c r="F202" s="7">
        <v>0</v>
      </c>
    </row>
    <row r="203" spans="1:6" x14ac:dyDescent="0.2">
      <c r="A203" s="15">
        <v>41598</v>
      </c>
      <c r="B203" s="7">
        <v>52</v>
      </c>
      <c r="C203" s="7" t="s">
        <v>86</v>
      </c>
      <c r="E203" s="7">
        <v>102</v>
      </c>
      <c r="F203" s="7">
        <v>0</v>
      </c>
    </row>
    <row r="204" spans="1:6" x14ac:dyDescent="0.2">
      <c r="A204" s="15">
        <v>41598</v>
      </c>
      <c r="B204" s="7">
        <v>53</v>
      </c>
      <c r="C204" s="7" t="s">
        <v>86</v>
      </c>
      <c r="E204" s="7">
        <v>103</v>
      </c>
      <c r="F204" s="7">
        <v>0</v>
      </c>
    </row>
    <row r="205" spans="1:6" x14ac:dyDescent="0.2">
      <c r="A205" s="15">
        <v>41598</v>
      </c>
      <c r="B205" s="7">
        <v>53</v>
      </c>
      <c r="C205" s="7" t="s">
        <v>86</v>
      </c>
      <c r="E205" s="7">
        <v>102</v>
      </c>
      <c r="F205" s="7">
        <v>0</v>
      </c>
    </row>
    <row r="206" spans="1:6" x14ac:dyDescent="0.2">
      <c r="A206" s="15">
        <v>41598</v>
      </c>
      <c r="B206" s="7">
        <v>53</v>
      </c>
      <c r="C206" s="7" t="s">
        <v>86</v>
      </c>
      <c r="E206" s="7">
        <v>111</v>
      </c>
      <c r="F206" s="7">
        <v>0</v>
      </c>
    </row>
    <row r="207" spans="1:6" x14ac:dyDescent="0.2">
      <c r="A207" s="15">
        <v>41598</v>
      </c>
      <c r="B207" s="7">
        <v>53</v>
      </c>
      <c r="C207" s="7" t="s">
        <v>86</v>
      </c>
      <c r="E207" s="7">
        <v>103</v>
      </c>
      <c r="F207" s="7">
        <v>0</v>
      </c>
    </row>
    <row r="208" spans="1:6" x14ac:dyDescent="0.2">
      <c r="A208" s="15">
        <v>41598</v>
      </c>
      <c r="B208" s="7">
        <v>53</v>
      </c>
      <c r="C208" s="7" t="s">
        <v>86</v>
      </c>
      <c r="E208" s="7">
        <v>101</v>
      </c>
      <c r="F208" s="7">
        <v>0</v>
      </c>
    </row>
    <row r="209" spans="1:6" x14ac:dyDescent="0.2">
      <c r="A209" s="15">
        <v>41598</v>
      </c>
      <c r="B209" s="7">
        <v>53</v>
      </c>
      <c r="C209" s="7" t="s">
        <v>86</v>
      </c>
      <c r="E209" s="7">
        <v>124</v>
      </c>
      <c r="F209" s="7">
        <v>0</v>
      </c>
    </row>
    <row r="210" spans="1:6" x14ac:dyDescent="0.2">
      <c r="A210" s="15">
        <v>41598</v>
      </c>
      <c r="B210" s="7">
        <v>53</v>
      </c>
      <c r="C210" s="7" t="s">
        <v>86</v>
      </c>
      <c r="E210" s="7">
        <v>128</v>
      </c>
      <c r="F210" s="7">
        <v>0</v>
      </c>
    </row>
    <row r="211" spans="1:6" x14ac:dyDescent="0.2">
      <c r="A211" s="15">
        <v>41599</v>
      </c>
      <c r="B211" s="7">
        <v>56</v>
      </c>
      <c r="C211" s="7" t="s">
        <v>86</v>
      </c>
      <c r="E211" s="7">
        <v>101</v>
      </c>
      <c r="F211" s="7">
        <v>0</v>
      </c>
    </row>
    <row r="212" spans="1:6" x14ac:dyDescent="0.2">
      <c r="A212" s="15">
        <v>41599</v>
      </c>
      <c r="B212" s="7">
        <v>56</v>
      </c>
      <c r="C212" s="7" t="s">
        <v>86</v>
      </c>
      <c r="E212" s="7">
        <v>110</v>
      </c>
      <c r="F212" s="7">
        <v>0</v>
      </c>
    </row>
    <row r="213" spans="1:6" x14ac:dyDescent="0.2">
      <c r="A213" s="15">
        <v>41599</v>
      </c>
      <c r="B213" s="7">
        <v>56</v>
      </c>
      <c r="C213" s="7" t="s">
        <v>86</v>
      </c>
      <c r="E213" s="7">
        <v>105</v>
      </c>
      <c r="F213" s="7">
        <v>0</v>
      </c>
    </row>
    <row r="214" spans="1:6" x14ac:dyDescent="0.2">
      <c r="A214" s="15">
        <v>41599</v>
      </c>
      <c r="B214" s="7">
        <v>56</v>
      </c>
      <c r="C214" s="7" t="s">
        <v>86</v>
      </c>
      <c r="E214" s="7">
        <v>110</v>
      </c>
      <c r="F214" s="7">
        <v>0</v>
      </c>
    </row>
    <row r="215" spans="1:6" x14ac:dyDescent="0.2">
      <c r="A215" s="15">
        <v>41599</v>
      </c>
      <c r="B215" s="7">
        <v>56</v>
      </c>
      <c r="C215" s="7" t="s">
        <v>86</v>
      </c>
      <c r="E215" s="7">
        <v>129</v>
      </c>
      <c r="F215" s="7">
        <v>0</v>
      </c>
    </row>
    <row r="216" spans="1:6" x14ac:dyDescent="0.2">
      <c r="A216" s="15">
        <v>41599</v>
      </c>
      <c r="B216" s="7">
        <v>56</v>
      </c>
      <c r="C216" s="7" t="s">
        <v>86</v>
      </c>
      <c r="E216" s="7">
        <v>150</v>
      </c>
      <c r="F216" s="7">
        <v>0</v>
      </c>
    </row>
    <row r="217" spans="1:6" x14ac:dyDescent="0.2">
      <c r="A217" s="15">
        <v>41599</v>
      </c>
      <c r="B217" s="7">
        <v>56</v>
      </c>
      <c r="C217" s="7" t="s">
        <v>86</v>
      </c>
      <c r="E217" s="7">
        <v>136</v>
      </c>
      <c r="F217" s="7">
        <v>0</v>
      </c>
    </row>
    <row r="218" spans="1:6" x14ac:dyDescent="0.2">
      <c r="A218" s="15">
        <v>41599</v>
      </c>
      <c r="B218" s="7">
        <v>57</v>
      </c>
      <c r="C218" s="7" t="s">
        <v>86</v>
      </c>
      <c r="E218" s="7">
        <v>102</v>
      </c>
      <c r="F218" s="7">
        <v>0</v>
      </c>
    </row>
    <row r="219" spans="1:6" x14ac:dyDescent="0.2">
      <c r="A219" s="15">
        <v>41599</v>
      </c>
      <c r="B219" s="7">
        <v>57</v>
      </c>
      <c r="C219" s="7" t="s">
        <v>86</v>
      </c>
      <c r="E219" s="7">
        <v>101</v>
      </c>
      <c r="F219" s="7">
        <v>0</v>
      </c>
    </row>
    <row r="220" spans="1:6" x14ac:dyDescent="0.2">
      <c r="A220" s="15">
        <v>41599</v>
      </c>
      <c r="B220" s="7">
        <v>57</v>
      </c>
      <c r="C220" s="7" t="s">
        <v>86</v>
      </c>
      <c r="E220" s="7">
        <v>134</v>
      </c>
      <c r="F220" s="7">
        <v>0</v>
      </c>
    </row>
    <row r="221" spans="1:6" x14ac:dyDescent="0.2">
      <c r="A221" s="15">
        <v>41599</v>
      </c>
      <c r="B221" s="7">
        <v>57</v>
      </c>
      <c r="C221" s="7" t="s">
        <v>86</v>
      </c>
      <c r="E221" s="7">
        <v>132</v>
      </c>
      <c r="F221" s="7">
        <v>0</v>
      </c>
    </row>
    <row r="222" spans="1:6" x14ac:dyDescent="0.2">
      <c r="A222" s="15">
        <v>41599</v>
      </c>
      <c r="B222" s="7">
        <v>57</v>
      </c>
      <c r="C222" s="7" t="s">
        <v>86</v>
      </c>
      <c r="E222" s="7">
        <v>139</v>
      </c>
      <c r="F222" s="7">
        <v>0</v>
      </c>
    </row>
    <row r="223" spans="1:6" x14ac:dyDescent="0.2">
      <c r="A223" s="15">
        <v>41599</v>
      </c>
      <c r="B223" s="7">
        <v>57</v>
      </c>
      <c r="C223" s="7" t="s">
        <v>86</v>
      </c>
      <c r="E223" s="7">
        <v>122</v>
      </c>
      <c r="F223" s="7">
        <v>0</v>
      </c>
    </row>
    <row r="224" spans="1:6" x14ac:dyDescent="0.2">
      <c r="A224" s="15">
        <v>41599</v>
      </c>
      <c r="B224" s="7">
        <v>57</v>
      </c>
      <c r="C224" s="7" t="s">
        <v>86</v>
      </c>
      <c r="E224" s="7">
        <v>118</v>
      </c>
      <c r="F224" s="7">
        <v>0</v>
      </c>
    </row>
    <row r="225" spans="1:6" x14ac:dyDescent="0.2">
      <c r="A225" s="15">
        <v>41599</v>
      </c>
      <c r="B225" s="7">
        <v>57</v>
      </c>
      <c r="C225" s="7" t="s">
        <v>86</v>
      </c>
      <c r="E225" s="7">
        <v>119</v>
      </c>
      <c r="F225" s="7">
        <v>0</v>
      </c>
    </row>
    <row r="226" spans="1:6" x14ac:dyDescent="0.2">
      <c r="A226" s="15">
        <v>41599</v>
      </c>
      <c r="B226" s="7">
        <v>57</v>
      </c>
      <c r="C226" s="7" t="s">
        <v>86</v>
      </c>
      <c r="E226" s="7">
        <v>121</v>
      </c>
      <c r="F226" s="7">
        <v>0</v>
      </c>
    </row>
    <row r="227" spans="1:6" x14ac:dyDescent="0.2">
      <c r="A227" s="15">
        <v>41599</v>
      </c>
      <c r="B227" s="7">
        <v>57</v>
      </c>
      <c r="C227" s="7" t="s">
        <v>86</v>
      </c>
      <c r="E227" s="7">
        <v>132</v>
      </c>
      <c r="F227" s="7">
        <v>0</v>
      </c>
    </row>
    <row r="228" spans="1:6" x14ac:dyDescent="0.2">
      <c r="A228" s="15">
        <v>41600</v>
      </c>
      <c r="B228" s="7">
        <v>58</v>
      </c>
      <c r="C228" s="7" t="s">
        <v>86</v>
      </c>
      <c r="E228" s="7">
        <v>112</v>
      </c>
      <c r="F228" s="7">
        <v>0</v>
      </c>
    </row>
    <row r="229" spans="1:6" x14ac:dyDescent="0.2">
      <c r="A229" s="15">
        <v>41600</v>
      </c>
      <c r="B229" s="7">
        <v>58</v>
      </c>
      <c r="C229" s="7" t="s">
        <v>86</v>
      </c>
      <c r="E229" s="7">
        <v>111</v>
      </c>
      <c r="F229" s="7">
        <v>0</v>
      </c>
    </row>
    <row r="230" spans="1:6" x14ac:dyDescent="0.2">
      <c r="A230" s="15">
        <v>41600</v>
      </c>
      <c r="B230" s="7">
        <v>58</v>
      </c>
      <c r="C230" s="7" t="s">
        <v>86</v>
      </c>
      <c r="E230" s="7">
        <v>114</v>
      </c>
      <c r="F230" s="7">
        <v>0</v>
      </c>
    </row>
    <row r="231" spans="1:6" x14ac:dyDescent="0.2">
      <c r="A231" s="15">
        <v>41600</v>
      </c>
      <c r="B231" s="7">
        <v>58</v>
      </c>
      <c r="C231" s="7" t="s">
        <v>86</v>
      </c>
      <c r="E231" s="7">
        <v>102</v>
      </c>
      <c r="F231" s="7">
        <v>0</v>
      </c>
    </row>
    <row r="232" spans="1:6" x14ac:dyDescent="0.2">
      <c r="A232" s="15">
        <v>41600</v>
      </c>
      <c r="B232" s="7">
        <v>58</v>
      </c>
      <c r="C232" s="7" t="s">
        <v>86</v>
      </c>
      <c r="E232" s="7">
        <v>103</v>
      </c>
      <c r="F232" s="7">
        <v>0</v>
      </c>
    </row>
    <row r="233" spans="1:6" x14ac:dyDescent="0.2">
      <c r="A233" s="15">
        <v>41600</v>
      </c>
      <c r="B233" s="7">
        <v>58</v>
      </c>
      <c r="C233" s="7" t="s">
        <v>86</v>
      </c>
      <c r="E233" s="7">
        <v>148</v>
      </c>
      <c r="F233" s="7">
        <v>0</v>
      </c>
    </row>
    <row r="234" spans="1:6" x14ac:dyDescent="0.2">
      <c r="A234" s="15">
        <v>41600</v>
      </c>
      <c r="B234" s="7">
        <v>58</v>
      </c>
      <c r="C234" s="7" t="s">
        <v>86</v>
      </c>
      <c r="E234" s="7">
        <v>139</v>
      </c>
      <c r="F234" s="7">
        <v>0</v>
      </c>
    </row>
    <row r="235" spans="1:6" x14ac:dyDescent="0.2">
      <c r="A235" s="15">
        <v>41600</v>
      </c>
      <c r="B235" s="7">
        <v>58</v>
      </c>
      <c r="C235" s="7" t="s">
        <v>86</v>
      </c>
      <c r="E235" s="7">
        <v>140</v>
      </c>
      <c r="F235" s="7">
        <v>0</v>
      </c>
    </row>
    <row r="236" spans="1:6" x14ac:dyDescent="0.2">
      <c r="A236" s="15">
        <v>41600</v>
      </c>
      <c r="B236" s="7">
        <v>58</v>
      </c>
      <c r="C236" s="7" t="s">
        <v>86</v>
      </c>
      <c r="E236" s="7">
        <v>143</v>
      </c>
      <c r="F236" s="7">
        <v>0</v>
      </c>
    </row>
    <row r="237" spans="1:6" x14ac:dyDescent="0.2">
      <c r="A237" s="15">
        <v>41600</v>
      </c>
      <c r="B237" s="7">
        <v>58</v>
      </c>
      <c r="C237" s="7" t="s">
        <v>86</v>
      </c>
      <c r="E237" s="7">
        <v>121</v>
      </c>
      <c r="F237" s="7">
        <v>0</v>
      </c>
    </row>
    <row r="238" spans="1:6" x14ac:dyDescent="0.2">
      <c r="A238" s="15">
        <v>41600</v>
      </c>
      <c r="B238" s="7">
        <v>58</v>
      </c>
      <c r="C238" s="7" t="s">
        <v>86</v>
      </c>
      <c r="E238" s="7">
        <v>133</v>
      </c>
      <c r="F238" s="7">
        <v>0</v>
      </c>
    </row>
    <row r="239" spans="1:6" x14ac:dyDescent="0.2">
      <c r="A239" s="15">
        <v>41600</v>
      </c>
      <c r="B239" s="7">
        <v>58</v>
      </c>
      <c r="C239" s="7" t="s">
        <v>86</v>
      </c>
      <c r="E239" s="7">
        <v>122</v>
      </c>
      <c r="F239" s="7">
        <v>0</v>
      </c>
    </row>
    <row r="240" spans="1:6" x14ac:dyDescent="0.2">
      <c r="A240" s="15">
        <v>41600</v>
      </c>
      <c r="B240" s="7">
        <v>58</v>
      </c>
      <c r="C240" s="7" t="s">
        <v>86</v>
      </c>
      <c r="E240" s="7">
        <v>121</v>
      </c>
      <c r="F240" s="7">
        <v>0</v>
      </c>
    </row>
    <row r="241" spans="1:6" x14ac:dyDescent="0.2">
      <c r="A241" s="15">
        <v>41600</v>
      </c>
      <c r="B241" s="7">
        <v>58</v>
      </c>
      <c r="C241" s="7" t="s">
        <v>86</v>
      </c>
      <c r="E241" s="7">
        <v>128</v>
      </c>
      <c r="F241" s="7">
        <v>0</v>
      </c>
    </row>
    <row r="242" spans="1:6" x14ac:dyDescent="0.2">
      <c r="A242" s="15">
        <v>41600</v>
      </c>
      <c r="B242" s="7">
        <v>58</v>
      </c>
      <c r="C242" s="7" t="s">
        <v>86</v>
      </c>
      <c r="E242" s="7">
        <v>132</v>
      </c>
      <c r="F242" s="7">
        <v>0</v>
      </c>
    </row>
    <row r="243" spans="1:6" x14ac:dyDescent="0.2">
      <c r="A243" s="15">
        <v>41600</v>
      </c>
      <c r="B243" s="7">
        <v>58</v>
      </c>
      <c r="C243" s="7" t="s">
        <v>86</v>
      </c>
      <c r="E243" s="7">
        <v>124</v>
      </c>
      <c r="F243" s="7">
        <v>0</v>
      </c>
    </row>
    <row r="244" spans="1:6" x14ac:dyDescent="0.2">
      <c r="A244" s="15">
        <v>41600</v>
      </c>
      <c r="B244" s="7">
        <v>58</v>
      </c>
      <c r="C244" s="7" t="s">
        <v>86</v>
      </c>
      <c r="E244" s="7">
        <v>142</v>
      </c>
      <c r="F244" s="7">
        <v>0</v>
      </c>
    </row>
    <row r="245" spans="1:6" x14ac:dyDescent="0.2">
      <c r="A245" s="15">
        <v>41600</v>
      </c>
      <c r="B245" s="7">
        <v>58</v>
      </c>
      <c r="C245" s="7" t="s">
        <v>86</v>
      </c>
      <c r="E245" s="7">
        <v>123</v>
      </c>
      <c r="F245" s="7">
        <v>0</v>
      </c>
    </row>
    <row r="246" spans="1:6" x14ac:dyDescent="0.2">
      <c r="A246" s="15">
        <v>41600</v>
      </c>
      <c r="B246" s="7">
        <v>58</v>
      </c>
      <c r="C246" s="7" t="s">
        <v>86</v>
      </c>
      <c r="E246" s="7">
        <v>134</v>
      </c>
      <c r="F246" s="7">
        <v>0</v>
      </c>
    </row>
    <row r="247" spans="1:6" x14ac:dyDescent="0.2">
      <c r="A247" s="15">
        <v>41600</v>
      </c>
      <c r="B247" s="7">
        <v>58</v>
      </c>
      <c r="C247" s="7" t="s">
        <v>86</v>
      </c>
      <c r="E247" s="7">
        <v>132</v>
      </c>
      <c r="F247" s="7">
        <v>0</v>
      </c>
    </row>
    <row r="248" spans="1:6" x14ac:dyDescent="0.2">
      <c r="A248" s="15">
        <v>41600</v>
      </c>
      <c r="B248" s="7">
        <v>58</v>
      </c>
      <c r="C248" s="7" t="s">
        <v>86</v>
      </c>
      <c r="E248" s="7">
        <v>128</v>
      </c>
      <c r="F248" s="7">
        <v>0</v>
      </c>
    </row>
    <row r="249" spans="1:6" x14ac:dyDescent="0.2">
      <c r="A249" s="15">
        <v>41600</v>
      </c>
      <c r="B249" s="7">
        <v>58</v>
      </c>
      <c r="C249" s="7" t="s">
        <v>86</v>
      </c>
      <c r="E249" s="7">
        <v>110</v>
      </c>
      <c r="F249" s="7">
        <v>0</v>
      </c>
    </row>
    <row r="250" spans="1:6" x14ac:dyDescent="0.2">
      <c r="A250" s="15">
        <v>41600</v>
      </c>
      <c r="B250" s="7">
        <v>58</v>
      </c>
      <c r="C250" s="7" t="s">
        <v>86</v>
      </c>
      <c r="E250" s="7">
        <v>140</v>
      </c>
      <c r="F250" s="7">
        <v>0</v>
      </c>
    </row>
    <row r="251" spans="1:6" x14ac:dyDescent="0.2">
      <c r="A251" s="15">
        <v>41600</v>
      </c>
      <c r="B251" s="7">
        <v>58</v>
      </c>
      <c r="C251" s="7" t="s">
        <v>86</v>
      </c>
      <c r="E251" s="7">
        <v>128</v>
      </c>
      <c r="F251" s="7">
        <v>0</v>
      </c>
    </row>
    <row r="252" spans="1:6" x14ac:dyDescent="0.2">
      <c r="A252" s="15">
        <v>41600</v>
      </c>
      <c r="B252" s="7">
        <v>59</v>
      </c>
      <c r="C252" s="7" t="s">
        <v>86</v>
      </c>
      <c r="E252" s="7">
        <v>140</v>
      </c>
      <c r="F252" s="7">
        <v>0</v>
      </c>
    </row>
    <row r="253" spans="1:6" x14ac:dyDescent="0.2">
      <c r="A253" s="15">
        <v>41600</v>
      </c>
      <c r="B253" s="7">
        <v>59</v>
      </c>
      <c r="C253" s="7" t="s">
        <v>86</v>
      </c>
      <c r="E253" s="7">
        <v>138</v>
      </c>
      <c r="F253" s="7">
        <v>0</v>
      </c>
    </row>
    <row r="254" spans="1:6" x14ac:dyDescent="0.2">
      <c r="A254" s="15">
        <v>41600</v>
      </c>
      <c r="B254" s="7">
        <v>59</v>
      </c>
      <c r="C254" s="7" t="s">
        <v>86</v>
      </c>
      <c r="E254" s="7">
        <v>139</v>
      </c>
      <c r="F254" s="7">
        <v>0</v>
      </c>
    </row>
    <row r="255" spans="1:6" x14ac:dyDescent="0.2">
      <c r="A255" s="15">
        <v>41600</v>
      </c>
      <c r="B255" s="7">
        <v>59</v>
      </c>
      <c r="C255" s="7" t="s">
        <v>86</v>
      </c>
      <c r="E255" s="7">
        <v>141</v>
      </c>
      <c r="F255" s="7">
        <v>0</v>
      </c>
    </row>
    <row r="256" spans="1:6" x14ac:dyDescent="0.2">
      <c r="A256" s="15">
        <v>41600</v>
      </c>
      <c r="B256" s="7">
        <v>59</v>
      </c>
      <c r="C256" s="7" t="s">
        <v>86</v>
      </c>
      <c r="E256" s="7">
        <v>136</v>
      </c>
      <c r="F256" s="7">
        <v>0</v>
      </c>
    </row>
    <row r="257" spans="1:6" x14ac:dyDescent="0.2">
      <c r="A257" s="15">
        <v>41600</v>
      </c>
      <c r="B257" s="7">
        <v>59</v>
      </c>
      <c r="C257" s="7" t="s">
        <v>86</v>
      </c>
      <c r="E257" s="7">
        <v>124</v>
      </c>
      <c r="F257" s="7">
        <v>0</v>
      </c>
    </row>
    <row r="258" spans="1:6" x14ac:dyDescent="0.2">
      <c r="A258" s="15">
        <v>41600</v>
      </c>
      <c r="B258" s="7">
        <v>59</v>
      </c>
      <c r="C258" s="7" t="s">
        <v>86</v>
      </c>
      <c r="E258" s="7">
        <v>134</v>
      </c>
      <c r="F258" s="7">
        <v>0</v>
      </c>
    </row>
    <row r="259" spans="1:6" x14ac:dyDescent="0.2">
      <c r="A259" s="15">
        <v>41600</v>
      </c>
      <c r="B259" s="7">
        <v>59</v>
      </c>
      <c r="C259" s="7" t="s">
        <v>86</v>
      </c>
      <c r="E259" s="7">
        <v>132</v>
      </c>
      <c r="F259" s="7">
        <v>0</v>
      </c>
    </row>
    <row r="260" spans="1:6" x14ac:dyDescent="0.2">
      <c r="A260" s="15">
        <v>41600</v>
      </c>
      <c r="B260" s="7">
        <v>59</v>
      </c>
      <c r="C260" s="7" t="s">
        <v>86</v>
      </c>
      <c r="E260" s="7">
        <v>138</v>
      </c>
      <c r="F260" s="7">
        <v>0</v>
      </c>
    </row>
    <row r="261" spans="1:6" x14ac:dyDescent="0.2">
      <c r="A261" s="15">
        <v>41600</v>
      </c>
      <c r="B261" s="7">
        <v>59</v>
      </c>
      <c r="C261" s="7" t="s">
        <v>86</v>
      </c>
      <c r="E261" s="7">
        <v>166</v>
      </c>
      <c r="F261" s="7">
        <v>36</v>
      </c>
    </row>
    <row r="262" spans="1:6" x14ac:dyDescent="0.2">
      <c r="A262" s="15">
        <v>41600</v>
      </c>
      <c r="B262" s="7">
        <v>60</v>
      </c>
      <c r="C262" s="7" t="s">
        <v>86</v>
      </c>
      <c r="E262" s="7">
        <v>102</v>
      </c>
      <c r="F262" s="7">
        <v>0</v>
      </c>
    </row>
    <row r="263" spans="1:6" x14ac:dyDescent="0.2">
      <c r="A263" s="15">
        <v>41600</v>
      </c>
      <c r="B263" s="7">
        <v>60</v>
      </c>
      <c r="C263" s="7" t="s">
        <v>86</v>
      </c>
      <c r="E263" s="7">
        <v>140</v>
      </c>
      <c r="F263" s="7">
        <v>0</v>
      </c>
    </row>
    <row r="264" spans="1:6" x14ac:dyDescent="0.2">
      <c r="A264" s="15">
        <v>41600</v>
      </c>
      <c r="B264" s="7">
        <v>60</v>
      </c>
      <c r="C264" s="7" t="s">
        <v>86</v>
      </c>
      <c r="E264" s="7">
        <v>135</v>
      </c>
      <c r="F264" s="7">
        <v>0</v>
      </c>
    </row>
    <row r="265" spans="1:6" x14ac:dyDescent="0.2">
      <c r="A265" s="15">
        <v>41600</v>
      </c>
      <c r="B265" s="7">
        <v>60</v>
      </c>
      <c r="C265" s="7" t="s">
        <v>86</v>
      </c>
      <c r="E265" s="7">
        <v>122</v>
      </c>
      <c r="F265" s="7">
        <v>0</v>
      </c>
    </row>
    <row r="266" spans="1:6" x14ac:dyDescent="0.2">
      <c r="A266" s="15">
        <v>41600</v>
      </c>
      <c r="B266" s="7">
        <v>60</v>
      </c>
      <c r="C266" s="7" t="s">
        <v>86</v>
      </c>
      <c r="E266" s="7">
        <v>128</v>
      </c>
      <c r="F266" s="7">
        <v>0</v>
      </c>
    </row>
    <row r="267" spans="1:6" x14ac:dyDescent="0.2">
      <c r="A267" s="15">
        <v>41600</v>
      </c>
      <c r="B267" s="7">
        <v>60</v>
      </c>
      <c r="C267" s="7" t="s">
        <v>86</v>
      </c>
      <c r="E267" s="7">
        <v>138</v>
      </c>
      <c r="F267" s="7">
        <v>0</v>
      </c>
    </row>
    <row r="268" spans="1:6" x14ac:dyDescent="0.2">
      <c r="A268" s="15">
        <v>41600</v>
      </c>
      <c r="B268" s="7">
        <v>60</v>
      </c>
      <c r="C268" s="7" t="s">
        <v>86</v>
      </c>
      <c r="E268" s="7">
        <v>124</v>
      </c>
      <c r="F268" s="7">
        <v>0</v>
      </c>
    </row>
    <row r="269" spans="1:6" x14ac:dyDescent="0.2">
      <c r="A269" s="15">
        <v>41600</v>
      </c>
      <c r="B269" s="7">
        <v>60</v>
      </c>
      <c r="C269" s="7" t="s">
        <v>86</v>
      </c>
      <c r="E269" s="7">
        <v>129</v>
      </c>
      <c r="F269" s="7">
        <v>0</v>
      </c>
    </row>
    <row r="270" spans="1:6" x14ac:dyDescent="0.2">
      <c r="A270" s="15">
        <v>41600</v>
      </c>
      <c r="B270" s="7">
        <v>60</v>
      </c>
      <c r="C270" s="7" t="s">
        <v>86</v>
      </c>
      <c r="E270" s="7">
        <v>124</v>
      </c>
      <c r="F270" s="7">
        <v>0</v>
      </c>
    </row>
    <row r="271" spans="1:6" x14ac:dyDescent="0.2">
      <c r="A271" s="15">
        <v>41600</v>
      </c>
      <c r="B271" s="7">
        <v>61</v>
      </c>
      <c r="C271" s="7" t="s">
        <v>86</v>
      </c>
      <c r="E271" s="7">
        <v>101</v>
      </c>
      <c r="F271" s="7">
        <v>0</v>
      </c>
    </row>
    <row r="272" spans="1:6" x14ac:dyDescent="0.2">
      <c r="A272" s="15">
        <v>41600</v>
      </c>
      <c r="B272" s="7">
        <v>61</v>
      </c>
      <c r="C272" s="7" t="s">
        <v>86</v>
      </c>
      <c r="E272" s="7">
        <v>123</v>
      </c>
      <c r="F272" s="7">
        <v>0</v>
      </c>
    </row>
    <row r="273" spans="1:6" x14ac:dyDescent="0.2">
      <c r="A273" s="15">
        <v>41600</v>
      </c>
      <c r="B273" s="7">
        <v>61</v>
      </c>
      <c r="C273" s="7" t="s">
        <v>86</v>
      </c>
      <c r="E273" s="7">
        <v>138</v>
      </c>
      <c r="F273" s="7">
        <v>0</v>
      </c>
    </row>
    <row r="274" spans="1:6" x14ac:dyDescent="0.2">
      <c r="A274" s="15">
        <v>41600</v>
      </c>
      <c r="B274" s="7">
        <v>61</v>
      </c>
      <c r="C274" s="7" t="s">
        <v>86</v>
      </c>
      <c r="E274" s="7">
        <v>124</v>
      </c>
      <c r="F274" s="7">
        <v>0</v>
      </c>
    </row>
    <row r="275" spans="1:6" x14ac:dyDescent="0.2">
      <c r="A275" s="15">
        <v>41600</v>
      </c>
      <c r="B275" s="7">
        <v>61</v>
      </c>
      <c r="C275" s="7" t="s">
        <v>86</v>
      </c>
      <c r="E275" s="7">
        <v>119</v>
      </c>
      <c r="F275" s="7">
        <v>0</v>
      </c>
    </row>
    <row r="276" spans="1:6" x14ac:dyDescent="0.2">
      <c r="A276" s="15">
        <v>41600</v>
      </c>
      <c r="B276" s="7">
        <v>61</v>
      </c>
      <c r="C276" s="7" t="s">
        <v>86</v>
      </c>
      <c r="E276" s="7">
        <v>122</v>
      </c>
      <c r="F276" s="7">
        <v>0</v>
      </c>
    </row>
    <row r="277" spans="1:6" x14ac:dyDescent="0.2">
      <c r="A277" s="15">
        <v>41600</v>
      </c>
      <c r="B277" s="7">
        <v>61</v>
      </c>
      <c r="C277" s="7" t="s">
        <v>86</v>
      </c>
      <c r="E277" s="7">
        <v>138</v>
      </c>
      <c r="F277" s="7">
        <v>0</v>
      </c>
    </row>
    <row r="278" spans="1:6" x14ac:dyDescent="0.2">
      <c r="A278" s="15">
        <v>41600</v>
      </c>
      <c r="B278" s="7">
        <v>61</v>
      </c>
      <c r="C278" s="7" t="s">
        <v>86</v>
      </c>
      <c r="E278" s="7">
        <v>132</v>
      </c>
      <c r="F278" s="7">
        <v>0</v>
      </c>
    </row>
    <row r="279" spans="1:6" x14ac:dyDescent="0.2">
      <c r="A279" s="15">
        <v>41600</v>
      </c>
      <c r="B279" s="7">
        <v>61</v>
      </c>
      <c r="C279" s="7" t="s">
        <v>86</v>
      </c>
      <c r="E279" s="7">
        <v>124</v>
      </c>
      <c r="F279" s="7">
        <v>0</v>
      </c>
    </row>
    <row r="280" spans="1:6" x14ac:dyDescent="0.2">
      <c r="A280" s="15">
        <v>41600</v>
      </c>
      <c r="B280" s="7">
        <v>61</v>
      </c>
      <c r="C280" s="7" t="s">
        <v>86</v>
      </c>
      <c r="E280" s="7">
        <v>137</v>
      </c>
      <c r="F280" s="7">
        <v>0</v>
      </c>
    </row>
    <row r="281" spans="1:6" x14ac:dyDescent="0.2">
      <c r="A281" s="15">
        <v>41600</v>
      </c>
      <c r="B281" s="7">
        <v>62</v>
      </c>
      <c r="C281" s="7" t="s">
        <v>86</v>
      </c>
      <c r="E281" s="7">
        <v>112</v>
      </c>
      <c r="F281" s="7">
        <v>0</v>
      </c>
    </row>
    <row r="282" spans="1:6" x14ac:dyDescent="0.2">
      <c r="A282" s="15">
        <v>41600</v>
      </c>
      <c r="B282" s="7">
        <v>62</v>
      </c>
      <c r="C282" s="7" t="s">
        <v>86</v>
      </c>
      <c r="E282" s="7">
        <v>110</v>
      </c>
      <c r="F282" s="7">
        <v>0</v>
      </c>
    </row>
    <row r="283" spans="1:6" x14ac:dyDescent="0.2">
      <c r="A283" s="15">
        <v>41600</v>
      </c>
      <c r="B283" s="7">
        <v>62</v>
      </c>
      <c r="C283" s="7" t="s">
        <v>86</v>
      </c>
      <c r="E283" s="7">
        <v>131</v>
      </c>
      <c r="F283" s="7">
        <v>0</v>
      </c>
    </row>
    <row r="284" spans="1:6" x14ac:dyDescent="0.2">
      <c r="A284" s="15">
        <v>41600</v>
      </c>
      <c r="B284" s="7">
        <v>62</v>
      </c>
      <c r="C284" s="7" t="s">
        <v>86</v>
      </c>
      <c r="E284" s="7">
        <v>126</v>
      </c>
      <c r="F284" s="7">
        <v>0</v>
      </c>
    </row>
    <row r="285" spans="1:6" x14ac:dyDescent="0.2">
      <c r="A285" s="15">
        <v>41600</v>
      </c>
      <c r="B285" s="7">
        <v>62</v>
      </c>
      <c r="C285" s="7" t="s">
        <v>86</v>
      </c>
      <c r="E285" s="7">
        <v>138</v>
      </c>
      <c r="F285" s="7">
        <v>0</v>
      </c>
    </row>
    <row r="286" spans="1:6" x14ac:dyDescent="0.2">
      <c r="A286" s="15">
        <v>41600</v>
      </c>
      <c r="B286" s="7">
        <v>62</v>
      </c>
      <c r="C286" s="7" t="s">
        <v>86</v>
      </c>
      <c r="E286" s="7">
        <v>137</v>
      </c>
      <c r="F286" s="7">
        <v>0</v>
      </c>
    </row>
    <row r="287" spans="1:6" x14ac:dyDescent="0.2">
      <c r="A287" s="15">
        <v>41600</v>
      </c>
      <c r="B287" s="7">
        <v>62</v>
      </c>
      <c r="C287" s="7" t="s">
        <v>86</v>
      </c>
      <c r="E287" s="7">
        <v>137</v>
      </c>
      <c r="F287" s="7">
        <v>0</v>
      </c>
    </row>
    <row r="288" spans="1:6" x14ac:dyDescent="0.2">
      <c r="A288" s="15">
        <v>41600</v>
      </c>
      <c r="B288" s="7">
        <v>62</v>
      </c>
      <c r="C288" s="7" t="s">
        <v>86</v>
      </c>
      <c r="E288" s="7">
        <v>138</v>
      </c>
      <c r="F288" s="7">
        <v>0</v>
      </c>
    </row>
    <row r="289" spans="1:6" x14ac:dyDescent="0.2">
      <c r="A289" s="15">
        <v>41600</v>
      </c>
      <c r="B289" s="7">
        <v>62</v>
      </c>
      <c r="C289" s="7" t="s">
        <v>86</v>
      </c>
      <c r="E289" s="7">
        <v>132</v>
      </c>
      <c r="F289" s="7">
        <v>0</v>
      </c>
    </row>
    <row r="290" spans="1:6" x14ac:dyDescent="0.2">
      <c r="A290" s="15">
        <v>41600</v>
      </c>
      <c r="B290" s="7">
        <v>62</v>
      </c>
      <c r="C290" s="7" t="s">
        <v>86</v>
      </c>
      <c r="E290" s="7">
        <v>134</v>
      </c>
      <c r="F290" s="7">
        <v>0</v>
      </c>
    </row>
    <row r="291" spans="1:6" x14ac:dyDescent="0.2">
      <c r="A291" s="15">
        <v>41600</v>
      </c>
      <c r="B291" s="7">
        <v>62</v>
      </c>
      <c r="C291" s="7" t="s">
        <v>86</v>
      </c>
      <c r="E291" s="7">
        <v>133</v>
      </c>
      <c r="F291" s="7">
        <v>0</v>
      </c>
    </row>
    <row r="292" spans="1:6" x14ac:dyDescent="0.2">
      <c r="A292" s="15">
        <v>78494</v>
      </c>
      <c r="B292" s="7">
        <v>63</v>
      </c>
      <c r="C292" s="7" t="s">
        <v>86</v>
      </c>
      <c r="E292" s="7">
        <v>105</v>
      </c>
      <c r="F292" s="7">
        <v>0</v>
      </c>
    </row>
    <row r="293" spans="1:6" x14ac:dyDescent="0.2">
      <c r="A293" s="15">
        <v>78494</v>
      </c>
      <c r="B293" s="7">
        <v>63</v>
      </c>
      <c r="C293" s="7" t="s">
        <v>86</v>
      </c>
      <c r="E293" s="7">
        <v>131</v>
      </c>
      <c r="F293" s="7">
        <v>0</v>
      </c>
    </row>
    <row r="294" spans="1:6" x14ac:dyDescent="0.2">
      <c r="A294" s="15">
        <v>78494</v>
      </c>
      <c r="B294" s="7">
        <v>63</v>
      </c>
      <c r="C294" s="7" t="s">
        <v>86</v>
      </c>
      <c r="E294" s="7">
        <v>128</v>
      </c>
      <c r="F294" s="7">
        <v>0</v>
      </c>
    </row>
    <row r="295" spans="1:6" x14ac:dyDescent="0.2">
      <c r="A295" s="15">
        <v>78494</v>
      </c>
      <c r="B295" s="7">
        <v>63</v>
      </c>
      <c r="C295" s="7" t="s">
        <v>86</v>
      </c>
      <c r="E295" s="7">
        <v>125</v>
      </c>
      <c r="F295" s="7">
        <v>0</v>
      </c>
    </row>
    <row r="296" spans="1:6" x14ac:dyDescent="0.2">
      <c r="A296" s="15">
        <v>78494</v>
      </c>
      <c r="B296" s="7">
        <v>63</v>
      </c>
      <c r="C296" s="7" t="s">
        <v>86</v>
      </c>
      <c r="E296" s="7">
        <v>123</v>
      </c>
      <c r="F296" s="7">
        <v>0</v>
      </c>
    </row>
    <row r="297" spans="1:6" x14ac:dyDescent="0.2">
      <c r="A297" s="15">
        <v>78494</v>
      </c>
      <c r="B297" s="7">
        <v>63</v>
      </c>
      <c r="C297" s="7" t="s">
        <v>86</v>
      </c>
      <c r="E297" s="7">
        <v>126</v>
      </c>
      <c r="F297" s="7">
        <v>0</v>
      </c>
    </row>
    <row r="298" spans="1:6" x14ac:dyDescent="0.2">
      <c r="A298" s="15">
        <v>78494</v>
      </c>
      <c r="B298" s="7">
        <v>63</v>
      </c>
      <c r="C298" s="7" t="s">
        <v>86</v>
      </c>
      <c r="E298" s="7">
        <v>124</v>
      </c>
      <c r="F298" s="7">
        <v>0</v>
      </c>
    </row>
    <row r="299" spans="1:6" x14ac:dyDescent="0.2">
      <c r="A299" s="15">
        <v>78494</v>
      </c>
      <c r="B299" s="7">
        <v>63</v>
      </c>
      <c r="C299" s="7" t="s">
        <v>86</v>
      </c>
      <c r="E299" s="7">
        <v>139</v>
      </c>
      <c r="F299" s="7">
        <v>0</v>
      </c>
    </row>
    <row r="300" spans="1:6" x14ac:dyDescent="0.2">
      <c r="A300" s="15">
        <v>78494</v>
      </c>
      <c r="B300" s="7">
        <v>63</v>
      </c>
      <c r="C300" s="7" t="s">
        <v>86</v>
      </c>
      <c r="E300" s="7">
        <v>138</v>
      </c>
      <c r="F300" s="7">
        <v>0</v>
      </c>
    </row>
    <row r="301" spans="1:6" x14ac:dyDescent="0.2">
      <c r="A301" s="15">
        <v>78494</v>
      </c>
      <c r="B301" s="7">
        <v>63</v>
      </c>
      <c r="C301" s="7" t="s">
        <v>86</v>
      </c>
      <c r="E301" s="7">
        <v>130</v>
      </c>
      <c r="F301" s="7">
        <v>0</v>
      </c>
    </row>
    <row r="302" spans="1:6" x14ac:dyDescent="0.2">
      <c r="A302" s="15">
        <v>78494</v>
      </c>
      <c r="B302" s="7">
        <v>63</v>
      </c>
      <c r="C302" s="7" t="s">
        <v>86</v>
      </c>
      <c r="E302" s="7">
        <v>135</v>
      </c>
      <c r="F302" s="7">
        <v>0</v>
      </c>
    </row>
    <row r="303" spans="1:6" x14ac:dyDescent="0.2">
      <c r="A303" s="15">
        <v>78494</v>
      </c>
      <c r="B303" s="7">
        <v>63</v>
      </c>
      <c r="C303" s="7" t="s">
        <v>86</v>
      </c>
      <c r="E303" s="7">
        <v>138</v>
      </c>
      <c r="F303" s="7">
        <v>0</v>
      </c>
    </row>
    <row r="304" spans="1:6" x14ac:dyDescent="0.2">
      <c r="A304" s="15">
        <v>78494</v>
      </c>
      <c r="B304" s="7">
        <v>63</v>
      </c>
      <c r="C304" s="7" t="s">
        <v>86</v>
      </c>
      <c r="E304" s="7">
        <v>150</v>
      </c>
      <c r="F304" s="7">
        <v>0</v>
      </c>
    </row>
    <row r="305" spans="1:6" x14ac:dyDescent="0.2">
      <c r="A305" s="15">
        <v>78494</v>
      </c>
      <c r="B305" s="7">
        <v>63</v>
      </c>
      <c r="C305" s="7" t="s">
        <v>86</v>
      </c>
      <c r="E305" s="7">
        <v>130</v>
      </c>
      <c r="F305" s="7">
        <v>0</v>
      </c>
    </row>
    <row r="306" spans="1:6" x14ac:dyDescent="0.2">
      <c r="A306" s="15">
        <v>78494</v>
      </c>
      <c r="B306" s="7">
        <v>63</v>
      </c>
      <c r="C306" s="7" t="s">
        <v>86</v>
      </c>
      <c r="E306" s="7">
        <v>150</v>
      </c>
      <c r="F306" s="7">
        <v>0</v>
      </c>
    </row>
    <row r="307" spans="1:6" x14ac:dyDescent="0.2">
      <c r="A307" s="15">
        <v>78494</v>
      </c>
      <c r="B307" s="7">
        <v>63</v>
      </c>
      <c r="C307" s="7" t="s">
        <v>86</v>
      </c>
      <c r="E307" s="7">
        <v>140</v>
      </c>
      <c r="F307" s="7">
        <v>0</v>
      </c>
    </row>
    <row r="308" spans="1:6" x14ac:dyDescent="0.2">
      <c r="A308" s="15">
        <v>41604</v>
      </c>
      <c r="B308" s="7">
        <v>64</v>
      </c>
      <c r="C308" s="7" t="s">
        <v>86</v>
      </c>
      <c r="E308" s="7">
        <v>111</v>
      </c>
      <c r="F308" s="7">
        <v>0</v>
      </c>
    </row>
    <row r="309" spans="1:6" x14ac:dyDescent="0.2">
      <c r="A309" s="15">
        <v>41604</v>
      </c>
      <c r="B309" s="7">
        <v>64</v>
      </c>
      <c r="C309" s="7" t="s">
        <v>86</v>
      </c>
      <c r="E309" s="7">
        <v>116</v>
      </c>
      <c r="F309" s="7">
        <v>0</v>
      </c>
    </row>
    <row r="310" spans="1:6" x14ac:dyDescent="0.2">
      <c r="A310" s="15">
        <v>41604</v>
      </c>
      <c r="B310" s="7">
        <v>64</v>
      </c>
      <c r="C310" s="7" t="s">
        <v>86</v>
      </c>
      <c r="E310" s="7">
        <v>129</v>
      </c>
      <c r="F310" s="7">
        <v>0</v>
      </c>
    </row>
    <row r="311" spans="1:6" x14ac:dyDescent="0.2">
      <c r="A311" s="15">
        <v>41604</v>
      </c>
      <c r="B311" s="7">
        <v>64</v>
      </c>
      <c r="C311" s="7" t="s">
        <v>86</v>
      </c>
      <c r="E311" s="7">
        <v>121</v>
      </c>
      <c r="F311" s="7">
        <v>0</v>
      </c>
    </row>
    <row r="312" spans="1:6" x14ac:dyDescent="0.2">
      <c r="A312" s="15">
        <v>41604</v>
      </c>
      <c r="B312" s="7">
        <v>64</v>
      </c>
      <c r="C312" s="7" t="s">
        <v>86</v>
      </c>
      <c r="E312" s="7">
        <v>110</v>
      </c>
      <c r="F312" s="7">
        <v>0</v>
      </c>
    </row>
    <row r="313" spans="1:6" x14ac:dyDescent="0.2">
      <c r="A313" s="15">
        <v>41604</v>
      </c>
      <c r="B313" s="7">
        <v>64</v>
      </c>
      <c r="C313" s="7" t="s">
        <v>86</v>
      </c>
      <c r="E313" s="7">
        <v>134</v>
      </c>
      <c r="F313" s="7">
        <v>0</v>
      </c>
    </row>
    <row r="314" spans="1:6" x14ac:dyDescent="0.2">
      <c r="A314" s="15">
        <v>41604</v>
      </c>
      <c r="B314" s="7">
        <v>64</v>
      </c>
      <c r="C314" s="7" t="s">
        <v>86</v>
      </c>
      <c r="E314" s="7">
        <v>136</v>
      </c>
      <c r="F314" s="7">
        <v>0</v>
      </c>
    </row>
    <row r="315" spans="1:6" x14ac:dyDescent="0.2">
      <c r="A315" s="15">
        <v>41604</v>
      </c>
      <c r="B315" s="7">
        <v>65</v>
      </c>
      <c r="C315" s="7" t="s">
        <v>86</v>
      </c>
      <c r="E315" s="7">
        <v>139</v>
      </c>
      <c r="F315" s="7">
        <v>0</v>
      </c>
    </row>
    <row r="316" spans="1:6" x14ac:dyDescent="0.2">
      <c r="A316" s="15">
        <v>41604</v>
      </c>
      <c r="B316" s="7">
        <v>65</v>
      </c>
      <c r="C316" s="7" t="s">
        <v>86</v>
      </c>
      <c r="E316" s="7">
        <v>140</v>
      </c>
      <c r="F316" s="7">
        <v>0</v>
      </c>
    </row>
    <row r="317" spans="1:6" x14ac:dyDescent="0.2">
      <c r="A317" s="15">
        <v>41604</v>
      </c>
      <c r="B317" s="7">
        <v>65</v>
      </c>
      <c r="C317" s="7" t="s">
        <v>86</v>
      </c>
      <c r="E317" s="7">
        <v>136</v>
      </c>
      <c r="F317" s="7">
        <v>0</v>
      </c>
    </row>
    <row r="318" spans="1:6" x14ac:dyDescent="0.2">
      <c r="A318" s="15">
        <v>41604</v>
      </c>
      <c r="B318" s="7">
        <v>65</v>
      </c>
      <c r="C318" s="7" t="s">
        <v>86</v>
      </c>
      <c r="E318" s="7">
        <v>138</v>
      </c>
      <c r="F318" s="7">
        <v>0</v>
      </c>
    </row>
    <row r="319" spans="1:6" x14ac:dyDescent="0.2">
      <c r="A319" s="15">
        <v>41604</v>
      </c>
      <c r="B319" s="7">
        <v>65</v>
      </c>
      <c r="C319" s="7" t="s">
        <v>86</v>
      </c>
      <c r="E319" s="7">
        <v>158</v>
      </c>
      <c r="F319" s="7">
        <v>0</v>
      </c>
    </row>
    <row r="320" spans="1:6" x14ac:dyDescent="0.2">
      <c r="A320" s="15">
        <v>41604</v>
      </c>
      <c r="B320" s="7">
        <v>65</v>
      </c>
      <c r="C320" s="7" t="s">
        <v>86</v>
      </c>
      <c r="E320" s="7">
        <v>145</v>
      </c>
      <c r="F320" s="7">
        <v>0</v>
      </c>
    </row>
    <row r="321" spans="1:6" x14ac:dyDescent="0.2">
      <c r="A321" s="15">
        <v>41604</v>
      </c>
      <c r="B321" s="7">
        <v>65</v>
      </c>
      <c r="C321" s="7" t="s">
        <v>86</v>
      </c>
      <c r="E321" s="7">
        <v>136</v>
      </c>
      <c r="F321" s="7">
        <v>0</v>
      </c>
    </row>
    <row r="322" spans="1:6" x14ac:dyDescent="0.2">
      <c r="A322" s="15">
        <v>41604</v>
      </c>
      <c r="B322" s="7">
        <v>66</v>
      </c>
      <c r="C322" s="7" t="s">
        <v>86</v>
      </c>
      <c r="E322" s="7">
        <v>100</v>
      </c>
      <c r="F322" s="7">
        <v>0</v>
      </c>
    </row>
    <row r="323" spans="1:6" x14ac:dyDescent="0.2">
      <c r="A323" s="15">
        <v>41604</v>
      </c>
      <c r="B323" s="7">
        <v>66</v>
      </c>
      <c r="C323" s="7" t="s">
        <v>86</v>
      </c>
      <c r="E323" s="7">
        <v>135</v>
      </c>
      <c r="F323" s="7">
        <v>0</v>
      </c>
    </row>
    <row r="324" spans="1:6" x14ac:dyDescent="0.2">
      <c r="A324" s="15">
        <v>41604</v>
      </c>
      <c r="B324" s="7">
        <v>66</v>
      </c>
      <c r="C324" s="7" t="s">
        <v>86</v>
      </c>
      <c r="E324" s="7">
        <v>138</v>
      </c>
      <c r="F324" s="7">
        <v>0</v>
      </c>
    </row>
    <row r="325" spans="1:6" x14ac:dyDescent="0.2">
      <c r="A325" s="15">
        <v>41604</v>
      </c>
      <c r="B325" s="7">
        <v>66</v>
      </c>
      <c r="C325" s="7" t="s">
        <v>86</v>
      </c>
      <c r="E325" s="7">
        <v>132</v>
      </c>
      <c r="F325" s="7">
        <v>0</v>
      </c>
    </row>
    <row r="326" spans="1:6" x14ac:dyDescent="0.2">
      <c r="A326" s="15">
        <v>41604</v>
      </c>
      <c r="B326" s="7">
        <v>66</v>
      </c>
      <c r="C326" s="7" t="s">
        <v>86</v>
      </c>
      <c r="E326" s="7">
        <v>130</v>
      </c>
      <c r="F326" s="7">
        <v>0</v>
      </c>
    </row>
    <row r="327" spans="1:6" x14ac:dyDescent="0.2">
      <c r="A327" s="15">
        <v>41604</v>
      </c>
      <c r="B327" s="7">
        <v>66</v>
      </c>
      <c r="C327" s="7" t="s">
        <v>86</v>
      </c>
      <c r="E327" s="7">
        <v>129</v>
      </c>
      <c r="F327" s="7">
        <v>0</v>
      </c>
    </row>
    <row r="328" spans="1:6" x14ac:dyDescent="0.2">
      <c r="A328" s="15">
        <v>41604</v>
      </c>
      <c r="B328" s="7">
        <v>66</v>
      </c>
      <c r="C328" s="7" t="s">
        <v>86</v>
      </c>
      <c r="E328" s="7">
        <v>138</v>
      </c>
      <c r="F328" s="7">
        <v>0</v>
      </c>
    </row>
    <row r="329" spans="1:6" x14ac:dyDescent="0.2">
      <c r="A329" s="15">
        <v>41604</v>
      </c>
      <c r="B329" s="7">
        <v>66</v>
      </c>
      <c r="C329" s="7" t="s">
        <v>86</v>
      </c>
      <c r="E329" s="7">
        <v>139</v>
      </c>
      <c r="F329" s="7">
        <v>0</v>
      </c>
    </row>
    <row r="330" spans="1:6" x14ac:dyDescent="0.2">
      <c r="A330" s="15">
        <v>41604</v>
      </c>
      <c r="B330" s="7">
        <v>66</v>
      </c>
      <c r="C330" s="7" t="s">
        <v>86</v>
      </c>
      <c r="E330" s="7">
        <v>132</v>
      </c>
      <c r="F330" s="7">
        <v>0</v>
      </c>
    </row>
    <row r="331" spans="1:6" x14ac:dyDescent="0.2">
      <c r="A331" s="15">
        <v>41604</v>
      </c>
      <c r="B331" s="7">
        <v>66</v>
      </c>
      <c r="C331" s="7" t="s">
        <v>86</v>
      </c>
      <c r="E331" s="7">
        <v>133</v>
      </c>
      <c r="F331" s="7">
        <v>0</v>
      </c>
    </row>
    <row r="332" spans="1:6" x14ac:dyDescent="0.2">
      <c r="A332" s="15">
        <v>41604</v>
      </c>
      <c r="B332" s="7">
        <v>66</v>
      </c>
      <c r="C332" s="7" t="s">
        <v>86</v>
      </c>
      <c r="E332" s="7">
        <v>128</v>
      </c>
      <c r="F332" s="7">
        <v>0</v>
      </c>
    </row>
    <row r="333" spans="1:6" x14ac:dyDescent="0.2">
      <c r="A333" s="15">
        <v>41604</v>
      </c>
      <c r="B333" s="7">
        <v>67</v>
      </c>
      <c r="C333" s="7" t="s">
        <v>86</v>
      </c>
      <c r="E333" s="7">
        <v>141</v>
      </c>
      <c r="F333" s="7">
        <v>0</v>
      </c>
    </row>
    <row r="334" spans="1:6" x14ac:dyDescent="0.2">
      <c r="A334" s="15">
        <v>41604</v>
      </c>
      <c r="B334" s="7">
        <v>67</v>
      </c>
      <c r="C334" s="7" t="s">
        <v>86</v>
      </c>
      <c r="E334" s="7">
        <v>138</v>
      </c>
      <c r="F334" s="7">
        <v>0</v>
      </c>
    </row>
    <row r="335" spans="1:6" x14ac:dyDescent="0.2">
      <c r="A335" s="15">
        <v>41604</v>
      </c>
      <c r="B335" s="7">
        <v>67</v>
      </c>
      <c r="C335" s="7" t="s">
        <v>86</v>
      </c>
      <c r="E335" s="7">
        <v>132</v>
      </c>
      <c r="F335" s="7">
        <v>0</v>
      </c>
    </row>
    <row r="336" spans="1:6" x14ac:dyDescent="0.2">
      <c r="A336" s="15">
        <v>41604</v>
      </c>
      <c r="B336" s="7">
        <v>67</v>
      </c>
      <c r="C336" s="7" t="s">
        <v>86</v>
      </c>
      <c r="E336" s="7">
        <v>134</v>
      </c>
      <c r="F336" s="7">
        <v>0</v>
      </c>
    </row>
    <row r="337" spans="1:6" x14ac:dyDescent="0.2">
      <c r="A337" s="15">
        <v>41604</v>
      </c>
      <c r="B337" s="7">
        <v>67</v>
      </c>
      <c r="C337" s="7" t="s">
        <v>86</v>
      </c>
      <c r="E337" s="7">
        <v>129</v>
      </c>
      <c r="F337" s="7">
        <v>0</v>
      </c>
    </row>
    <row r="338" spans="1:6" x14ac:dyDescent="0.2">
      <c r="A338" s="15">
        <v>41604</v>
      </c>
      <c r="B338" s="7">
        <v>67</v>
      </c>
      <c r="C338" s="7" t="s">
        <v>86</v>
      </c>
      <c r="E338" s="7">
        <v>152</v>
      </c>
      <c r="F338" s="7">
        <v>0</v>
      </c>
    </row>
    <row r="339" spans="1:6" x14ac:dyDescent="0.2">
      <c r="A339" s="15">
        <v>41604</v>
      </c>
      <c r="B339" s="7">
        <v>67</v>
      </c>
      <c r="C339" s="7" t="s">
        <v>86</v>
      </c>
      <c r="E339" s="7">
        <v>108</v>
      </c>
      <c r="F339" s="7">
        <v>0</v>
      </c>
    </row>
    <row r="340" spans="1:6" x14ac:dyDescent="0.2">
      <c r="A340" s="15">
        <v>41605</v>
      </c>
      <c r="B340" s="7">
        <v>68</v>
      </c>
      <c r="C340" s="7" t="s">
        <v>86</v>
      </c>
      <c r="E340" s="7">
        <v>98</v>
      </c>
      <c r="F340" s="7">
        <v>6</v>
      </c>
    </row>
    <row r="341" spans="1:6" x14ac:dyDescent="0.2">
      <c r="A341" s="15">
        <v>41605</v>
      </c>
      <c r="B341" s="7">
        <v>68</v>
      </c>
      <c r="C341" s="7" t="s">
        <v>86</v>
      </c>
      <c r="E341" s="7">
        <v>105</v>
      </c>
      <c r="F341" s="7">
        <v>8</v>
      </c>
    </row>
    <row r="342" spans="1:6" x14ac:dyDescent="0.2">
      <c r="A342" s="15">
        <v>41605</v>
      </c>
      <c r="B342" s="7">
        <v>68</v>
      </c>
      <c r="C342" s="7" t="s">
        <v>86</v>
      </c>
      <c r="E342" s="7">
        <v>139</v>
      </c>
      <c r="F342" s="7">
        <v>16</v>
      </c>
    </row>
    <row r="343" spans="1:6" x14ac:dyDescent="0.2">
      <c r="A343" s="15">
        <v>41605</v>
      </c>
      <c r="B343" s="7">
        <v>68</v>
      </c>
      <c r="C343" s="7" t="s">
        <v>86</v>
      </c>
      <c r="E343" s="7">
        <v>138</v>
      </c>
      <c r="F343" s="7">
        <v>20</v>
      </c>
    </row>
    <row r="344" spans="1:6" x14ac:dyDescent="0.2">
      <c r="A344" s="15">
        <v>41605</v>
      </c>
      <c r="B344" s="7">
        <v>68</v>
      </c>
      <c r="C344" s="7" t="s">
        <v>86</v>
      </c>
      <c r="E344" s="7">
        <v>139</v>
      </c>
      <c r="F344" s="7">
        <v>14</v>
      </c>
    </row>
    <row r="345" spans="1:6" x14ac:dyDescent="0.2">
      <c r="A345" s="15">
        <v>41605</v>
      </c>
      <c r="B345" s="7">
        <v>69</v>
      </c>
      <c r="C345" s="7" t="s">
        <v>86</v>
      </c>
      <c r="E345" s="7">
        <v>101</v>
      </c>
      <c r="F345" s="7">
        <v>6</v>
      </c>
    </row>
    <row r="346" spans="1:6" x14ac:dyDescent="0.2">
      <c r="A346" s="15">
        <v>41605</v>
      </c>
      <c r="B346" s="7">
        <v>69</v>
      </c>
      <c r="C346" s="7" t="s">
        <v>86</v>
      </c>
      <c r="E346" s="7">
        <v>138</v>
      </c>
      <c r="F346" s="7">
        <v>20</v>
      </c>
    </row>
    <row r="347" spans="1:6" x14ac:dyDescent="0.2">
      <c r="A347" s="15">
        <v>41605</v>
      </c>
      <c r="B347" s="7">
        <v>69</v>
      </c>
      <c r="C347" s="7" t="s">
        <v>86</v>
      </c>
      <c r="E347" s="7">
        <v>137</v>
      </c>
      <c r="F347" s="7">
        <v>14</v>
      </c>
    </row>
    <row r="348" spans="1:6" x14ac:dyDescent="0.2">
      <c r="A348" s="15">
        <v>41605</v>
      </c>
      <c r="B348" s="7">
        <v>69</v>
      </c>
      <c r="C348" s="7" t="s">
        <v>86</v>
      </c>
      <c r="E348" s="7">
        <v>137</v>
      </c>
      <c r="F348" s="7">
        <v>20</v>
      </c>
    </row>
    <row r="349" spans="1:6" x14ac:dyDescent="0.2">
      <c r="A349" s="15">
        <v>41605</v>
      </c>
      <c r="B349" s="7">
        <v>69</v>
      </c>
      <c r="C349" s="7" t="s">
        <v>86</v>
      </c>
      <c r="E349" s="7">
        <v>129</v>
      </c>
      <c r="F349" s="7">
        <v>16</v>
      </c>
    </row>
    <row r="350" spans="1:6" x14ac:dyDescent="0.2">
      <c r="A350" s="15">
        <v>41605</v>
      </c>
      <c r="B350" s="7">
        <v>69</v>
      </c>
      <c r="C350" s="7" t="s">
        <v>86</v>
      </c>
      <c r="E350" s="7">
        <v>139</v>
      </c>
      <c r="F350" s="7">
        <v>14</v>
      </c>
    </row>
    <row r="351" spans="1:6" x14ac:dyDescent="0.2">
      <c r="A351" s="15">
        <v>41605</v>
      </c>
      <c r="B351" s="7">
        <v>69</v>
      </c>
      <c r="C351" s="7" t="s">
        <v>86</v>
      </c>
      <c r="E351" s="7">
        <v>140</v>
      </c>
      <c r="F351" s="7">
        <v>24</v>
      </c>
    </row>
    <row r="352" spans="1:6" x14ac:dyDescent="0.2">
      <c r="A352" s="15">
        <v>41605</v>
      </c>
      <c r="B352" s="7">
        <v>69</v>
      </c>
      <c r="C352" s="7" t="s">
        <v>86</v>
      </c>
      <c r="E352" s="7">
        <v>147</v>
      </c>
      <c r="F352" s="7">
        <v>18</v>
      </c>
    </row>
    <row r="353" spans="1:6" x14ac:dyDescent="0.2">
      <c r="A353" s="15">
        <v>41605</v>
      </c>
      <c r="B353" s="7">
        <v>69</v>
      </c>
      <c r="C353" s="7" t="s">
        <v>86</v>
      </c>
      <c r="E353" s="7">
        <v>143</v>
      </c>
      <c r="F353" s="7">
        <v>16</v>
      </c>
    </row>
    <row r="354" spans="1:6" x14ac:dyDescent="0.2">
      <c r="A354" s="15">
        <v>41605</v>
      </c>
      <c r="B354" s="7">
        <v>69</v>
      </c>
      <c r="C354" s="7" t="s">
        <v>86</v>
      </c>
      <c r="E354" s="7">
        <v>130</v>
      </c>
      <c r="F354" s="7">
        <v>14</v>
      </c>
    </row>
    <row r="355" spans="1:6" x14ac:dyDescent="0.2">
      <c r="A355" s="15">
        <v>41605</v>
      </c>
      <c r="B355" s="7">
        <v>69</v>
      </c>
      <c r="C355" s="7" t="s">
        <v>86</v>
      </c>
      <c r="E355" s="7">
        <v>120</v>
      </c>
      <c r="F355" s="7">
        <v>10</v>
      </c>
    </row>
    <row r="356" spans="1:6" x14ac:dyDescent="0.2">
      <c r="A356" s="15">
        <v>41605</v>
      </c>
      <c r="B356" s="7">
        <v>69</v>
      </c>
      <c r="C356" s="7" t="s">
        <v>86</v>
      </c>
      <c r="E356" s="7">
        <v>124</v>
      </c>
      <c r="F356" s="7">
        <v>14</v>
      </c>
    </row>
    <row r="357" spans="1:6" x14ac:dyDescent="0.2">
      <c r="A357" s="15">
        <v>41605</v>
      </c>
      <c r="B357" s="7">
        <v>69</v>
      </c>
      <c r="C357" s="7" t="s">
        <v>86</v>
      </c>
      <c r="E357" s="7">
        <v>128</v>
      </c>
      <c r="F357" s="7">
        <v>14</v>
      </c>
    </row>
    <row r="358" spans="1:6" x14ac:dyDescent="0.2">
      <c r="A358" s="15">
        <v>41605</v>
      </c>
      <c r="B358" s="7">
        <v>69</v>
      </c>
      <c r="C358" s="7" t="s">
        <v>86</v>
      </c>
      <c r="E358" s="7">
        <v>137</v>
      </c>
      <c r="F358" s="7">
        <v>18</v>
      </c>
    </row>
    <row r="359" spans="1:6" x14ac:dyDescent="0.2">
      <c r="A359" s="15">
        <v>41605</v>
      </c>
      <c r="B359" s="7">
        <v>70</v>
      </c>
      <c r="C359" s="7" t="s">
        <v>86</v>
      </c>
      <c r="E359" s="7">
        <v>126</v>
      </c>
      <c r="F359" s="7">
        <v>12</v>
      </c>
    </row>
    <row r="360" spans="1:6" x14ac:dyDescent="0.2">
      <c r="A360" s="15">
        <v>41605</v>
      </c>
      <c r="B360" s="7">
        <v>70</v>
      </c>
      <c r="C360" s="7" t="s">
        <v>86</v>
      </c>
      <c r="E360" s="7">
        <v>128</v>
      </c>
      <c r="F360" s="7">
        <v>14</v>
      </c>
    </row>
    <row r="361" spans="1:6" x14ac:dyDescent="0.2">
      <c r="A361" s="15">
        <v>41605</v>
      </c>
      <c r="B361" s="7">
        <v>70</v>
      </c>
      <c r="C361" s="7" t="s">
        <v>86</v>
      </c>
      <c r="E361" s="7">
        <v>127</v>
      </c>
      <c r="F361" s="7">
        <v>18</v>
      </c>
    </row>
    <row r="362" spans="1:6" x14ac:dyDescent="0.2">
      <c r="A362" s="15">
        <v>41605</v>
      </c>
      <c r="B362" s="7">
        <v>70</v>
      </c>
      <c r="C362" s="7" t="s">
        <v>86</v>
      </c>
      <c r="E362" s="7">
        <v>142</v>
      </c>
      <c r="F362" s="7">
        <v>20</v>
      </c>
    </row>
    <row r="363" spans="1:6" x14ac:dyDescent="0.2">
      <c r="A363" s="15">
        <v>41605</v>
      </c>
      <c r="B363" s="7">
        <v>70</v>
      </c>
      <c r="C363" s="7" t="s">
        <v>86</v>
      </c>
      <c r="E363" s="7">
        <v>140</v>
      </c>
      <c r="F363" s="7">
        <v>16</v>
      </c>
    </row>
    <row r="364" spans="1:6" x14ac:dyDescent="0.2">
      <c r="A364" s="15">
        <v>41605</v>
      </c>
      <c r="B364" s="7">
        <v>70</v>
      </c>
      <c r="C364" s="7" t="s">
        <v>86</v>
      </c>
      <c r="E364" s="7">
        <v>137</v>
      </c>
      <c r="F364" s="7">
        <v>20</v>
      </c>
    </row>
    <row r="365" spans="1:6" x14ac:dyDescent="0.2">
      <c r="A365" s="15">
        <v>41584</v>
      </c>
      <c r="B365" s="7">
        <v>71</v>
      </c>
      <c r="C365" s="7" t="s">
        <v>86</v>
      </c>
      <c r="E365" s="7">
        <v>98</v>
      </c>
      <c r="F365" s="7">
        <v>5</v>
      </c>
    </row>
    <row r="366" spans="1:6" x14ac:dyDescent="0.2">
      <c r="A366" s="15">
        <v>41584</v>
      </c>
      <c r="B366" s="7">
        <v>71</v>
      </c>
      <c r="C366" s="7" t="s">
        <v>86</v>
      </c>
      <c r="E366" s="7">
        <v>106</v>
      </c>
      <c r="F366" s="7">
        <v>7</v>
      </c>
    </row>
    <row r="367" spans="1:6" x14ac:dyDescent="0.2">
      <c r="A367" s="15">
        <v>41584</v>
      </c>
      <c r="B367" s="7">
        <v>71</v>
      </c>
      <c r="C367" s="7" t="s">
        <v>86</v>
      </c>
      <c r="E367" s="7">
        <v>105</v>
      </c>
      <c r="F367" s="7">
        <v>7</v>
      </c>
    </row>
    <row r="368" spans="1:6" x14ac:dyDescent="0.2">
      <c r="A368" s="15">
        <v>41584</v>
      </c>
      <c r="B368" s="7">
        <v>71</v>
      </c>
      <c r="C368" s="7" t="s">
        <v>86</v>
      </c>
      <c r="E368" s="7">
        <v>103</v>
      </c>
      <c r="F368" s="7">
        <v>6</v>
      </c>
    </row>
    <row r="369" spans="1:6" x14ac:dyDescent="0.2">
      <c r="A369" s="15">
        <v>41584</v>
      </c>
      <c r="B369" s="7">
        <v>71</v>
      </c>
      <c r="C369" s="7" t="s">
        <v>86</v>
      </c>
      <c r="E369" s="7">
        <v>108</v>
      </c>
      <c r="F369" s="7">
        <v>8</v>
      </c>
    </row>
    <row r="370" spans="1:6" x14ac:dyDescent="0.2">
      <c r="A370" s="15">
        <v>41584</v>
      </c>
      <c r="B370" s="7">
        <v>71</v>
      </c>
      <c r="C370" s="7" t="s">
        <v>86</v>
      </c>
      <c r="E370" s="7">
        <v>114</v>
      </c>
      <c r="F370" s="7">
        <v>8</v>
      </c>
    </row>
    <row r="371" spans="1:6" x14ac:dyDescent="0.2">
      <c r="A371" s="15">
        <v>41584</v>
      </c>
      <c r="B371" s="7">
        <v>71</v>
      </c>
      <c r="C371" s="7" t="s">
        <v>86</v>
      </c>
      <c r="E371" s="7">
        <v>102</v>
      </c>
      <c r="F371" s="7">
        <v>6</v>
      </c>
    </row>
    <row r="372" spans="1:6" x14ac:dyDescent="0.2">
      <c r="A372" s="15">
        <v>41584</v>
      </c>
      <c r="B372" s="7">
        <v>71</v>
      </c>
      <c r="C372" s="7" t="s">
        <v>86</v>
      </c>
      <c r="E372" s="7">
        <v>100</v>
      </c>
      <c r="F372" s="7">
        <v>6</v>
      </c>
    </row>
    <row r="373" spans="1:6" x14ac:dyDescent="0.2">
      <c r="A373" s="15">
        <v>41584</v>
      </c>
      <c r="B373" s="7">
        <v>71</v>
      </c>
      <c r="C373" s="7" t="s">
        <v>86</v>
      </c>
      <c r="E373" s="7">
        <v>106</v>
      </c>
      <c r="F373" s="7">
        <v>7</v>
      </c>
    </row>
    <row r="374" spans="1:6" x14ac:dyDescent="0.2">
      <c r="A374" s="15">
        <v>41584</v>
      </c>
      <c r="B374" s="7">
        <v>71</v>
      </c>
      <c r="C374" s="7" t="s">
        <v>86</v>
      </c>
      <c r="E374" s="7">
        <v>103</v>
      </c>
      <c r="F374" s="7">
        <v>6</v>
      </c>
    </row>
    <row r="375" spans="1:6" x14ac:dyDescent="0.2">
      <c r="A375" s="15">
        <v>41584</v>
      </c>
      <c r="B375" s="7">
        <v>71</v>
      </c>
      <c r="C375" s="7" t="s">
        <v>86</v>
      </c>
      <c r="E375" s="7">
        <v>107</v>
      </c>
      <c r="F375" s="7">
        <v>7</v>
      </c>
    </row>
    <row r="376" spans="1:6" x14ac:dyDescent="0.2">
      <c r="A376" s="15">
        <v>41584</v>
      </c>
      <c r="B376" s="7">
        <v>71</v>
      </c>
      <c r="C376" s="7" t="s">
        <v>86</v>
      </c>
      <c r="E376" s="7">
        <v>108</v>
      </c>
      <c r="F376" s="7">
        <v>7</v>
      </c>
    </row>
    <row r="377" spans="1:6" x14ac:dyDescent="0.2">
      <c r="A377" s="15">
        <v>41584</v>
      </c>
      <c r="B377" s="7">
        <v>71</v>
      </c>
      <c r="C377" s="7" t="s">
        <v>86</v>
      </c>
      <c r="E377" s="7">
        <v>101</v>
      </c>
      <c r="F377" s="7">
        <v>6</v>
      </c>
    </row>
    <row r="378" spans="1:6" x14ac:dyDescent="0.2">
      <c r="A378" s="15">
        <v>41584</v>
      </c>
      <c r="B378" s="7">
        <v>71</v>
      </c>
      <c r="C378" s="7" t="s">
        <v>86</v>
      </c>
      <c r="E378" s="7">
        <v>142</v>
      </c>
      <c r="F378" s="7">
        <v>20</v>
      </c>
    </row>
    <row r="379" spans="1:6" x14ac:dyDescent="0.2">
      <c r="A379" s="15">
        <v>41584</v>
      </c>
      <c r="B379" s="7">
        <v>71</v>
      </c>
      <c r="C379" s="7" t="s">
        <v>86</v>
      </c>
      <c r="E379" s="7">
        <v>135</v>
      </c>
      <c r="F379" s="7">
        <v>14</v>
      </c>
    </row>
    <row r="380" spans="1:6" x14ac:dyDescent="0.2">
      <c r="A380" s="15">
        <v>41584</v>
      </c>
      <c r="B380" s="7">
        <v>71</v>
      </c>
      <c r="C380" s="7" t="s">
        <v>86</v>
      </c>
      <c r="E380" s="7">
        <v>135</v>
      </c>
      <c r="F380" s="7">
        <v>16</v>
      </c>
    </row>
    <row r="381" spans="1:6" x14ac:dyDescent="0.2">
      <c r="A381" s="15">
        <v>41584</v>
      </c>
      <c r="B381" s="7">
        <v>71</v>
      </c>
      <c r="C381" s="7" t="s">
        <v>86</v>
      </c>
      <c r="E381" s="7">
        <v>140</v>
      </c>
      <c r="F381" s="7">
        <v>20</v>
      </c>
    </row>
    <row r="382" spans="1:6" x14ac:dyDescent="0.2">
      <c r="A382" s="15">
        <v>41584</v>
      </c>
      <c r="B382" s="7">
        <v>71</v>
      </c>
      <c r="C382" s="7" t="s">
        <v>86</v>
      </c>
      <c r="E382" s="7">
        <v>135</v>
      </c>
      <c r="F382" s="7">
        <v>18</v>
      </c>
    </row>
    <row r="383" spans="1:6" x14ac:dyDescent="0.2">
      <c r="A383" s="15">
        <v>41584</v>
      </c>
      <c r="B383" s="7">
        <v>72</v>
      </c>
      <c r="C383" s="7" t="s">
        <v>86</v>
      </c>
      <c r="E383" s="7">
        <v>106</v>
      </c>
      <c r="F383" s="7">
        <v>7</v>
      </c>
    </row>
    <row r="384" spans="1:6" x14ac:dyDescent="0.2">
      <c r="A384" s="15">
        <v>41584</v>
      </c>
      <c r="B384" s="7">
        <v>72</v>
      </c>
      <c r="C384" s="7" t="s">
        <v>86</v>
      </c>
      <c r="E384" s="7">
        <v>103</v>
      </c>
      <c r="F384" s="7">
        <v>7</v>
      </c>
    </row>
    <row r="385" spans="1:6" x14ac:dyDescent="0.2">
      <c r="A385" s="15">
        <v>41584</v>
      </c>
      <c r="B385" s="7">
        <v>72</v>
      </c>
      <c r="C385" s="7" t="s">
        <v>86</v>
      </c>
      <c r="E385" s="7">
        <v>96</v>
      </c>
      <c r="F385" s="7">
        <v>6</v>
      </c>
    </row>
    <row r="386" spans="1:6" x14ac:dyDescent="0.2">
      <c r="A386" s="15">
        <v>41584</v>
      </c>
      <c r="B386" s="7">
        <v>72</v>
      </c>
      <c r="C386" s="7" t="s">
        <v>86</v>
      </c>
      <c r="E386" s="7">
        <v>97</v>
      </c>
      <c r="F386" s="7">
        <v>6</v>
      </c>
    </row>
    <row r="387" spans="1:6" x14ac:dyDescent="0.2">
      <c r="A387" s="15">
        <v>41584</v>
      </c>
      <c r="B387" s="7">
        <v>72</v>
      </c>
      <c r="C387" s="7" t="s">
        <v>86</v>
      </c>
      <c r="E387" s="7">
        <v>100</v>
      </c>
      <c r="F387" s="7">
        <v>6</v>
      </c>
    </row>
    <row r="388" spans="1:6" x14ac:dyDescent="0.2">
      <c r="A388" s="15">
        <v>41584</v>
      </c>
      <c r="B388" s="7">
        <v>72</v>
      </c>
      <c r="C388" s="7" t="s">
        <v>86</v>
      </c>
      <c r="E388" s="7">
        <v>90</v>
      </c>
      <c r="F388" s="7">
        <v>5</v>
      </c>
    </row>
    <row r="389" spans="1:6" x14ac:dyDescent="0.2">
      <c r="A389" s="15">
        <v>41584</v>
      </c>
      <c r="B389" s="7">
        <v>72</v>
      </c>
      <c r="C389" s="7" t="s">
        <v>86</v>
      </c>
      <c r="E389" s="7">
        <v>115</v>
      </c>
      <c r="F389" s="7">
        <v>11</v>
      </c>
    </row>
    <row r="390" spans="1:6" x14ac:dyDescent="0.2">
      <c r="A390" s="15">
        <v>41584</v>
      </c>
      <c r="B390" s="7">
        <v>72</v>
      </c>
      <c r="C390" s="7" t="s">
        <v>86</v>
      </c>
      <c r="E390" s="7">
        <v>116</v>
      </c>
      <c r="F390" s="7">
        <v>8</v>
      </c>
    </row>
    <row r="391" spans="1:6" x14ac:dyDescent="0.2">
      <c r="A391" s="15">
        <v>41584</v>
      </c>
      <c r="B391" s="7">
        <v>72</v>
      </c>
      <c r="C391" s="7" t="s">
        <v>86</v>
      </c>
      <c r="E391" s="7">
        <v>98</v>
      </c>
      <c r="F391" s="7">
        <v>6</v>
      </c>
    </row>
    <row r="392" spans="1:6" x14ac:dyDescent="0.2">
      <c r="A392" s="15">
        <v>41584</v>
      </c>
      <c r="B392" s="7">
        <v>72</v>
      </c>
      <c r="C392" s="7" t="s">
        <v>86</v>
      </c>
      <c r="E392" s="7">
        <v>142</v>
      </c>
      <c r="F392" s="7">
        <v>22</v>
      </c>
    </row>
    <row r="393" spans="1:6" x14ac:dyDescent="0.2">
      <c r="A393" s="15">
        <v>41584</v>
      </c>
      <c r="B393" s="7">
        <v>72</v>
      </c>
      <c r="C393" s="7" t="s">
        <v>86</v>
      </c>
      <c r="E393" s="7">
        <v>142</v>
      </c>
      <c r="F393" s="7">
        <v>20</v>
      </c>
    </row>
    <row r="394" spans="1:6" x14ac:dyDescent="0.2">
      <c r="A394" s="15">
        <v>41584</v>
      </c>
      <c r="B394" s="7">
        <v>72</v>
      </c>
      <c r="C394" s="7" t="s">
        <v>86</v>
      </c>
      <c r="E394" s="7">
        <v>144</v>
      </c>
      <c r="F394" s="7">
        <v>20</v>
      </c>
    </row>
    <row r="395" spans="1:6" x14ac:dyDescent="0.2">
      <c r="A395" s="15">
        <v>41584</v>
      </c>
      <c r="B395" s="7">
        <v>72</v>
      </c>
      <c r="C395" s="7" t="s">
        <v>86</v>
      </c>
      <c r="E395" s="7">
        <v>145</v>
      </c>
      <c r="F395" s="7">
        <v>20</v>
      </c>
    </row>
    <row r="396" spans="1:6" x14ac:dyDescent="0.2">
      <c r="A396" s="15">
        <v>41584</v>
      </c>
      <c r="B396" s="7">
        <v>72</v>
      </c>
      <c r="C396" s="7" t="s">
        <v>86</v>
      </c>
      <c r="E396" s="7">
        <v>130</v>
      </c>
      <c r="F396" s="7">
        <v>14</v>
      </c>
    </row>
    <row r="397" spans="1:6" x14ac:dyDescent="0.2">
      <c r="A397" s="15">
        <v>41584</v>
      </c>
      <c r="B397" s="7">
        <v>72</v>
      </c>
      <c r="C397" s="7" t="s">
        <v>86</v>
      </c>
      <c r="E397" s="7">
        <v>133</v>
      </c>
      <c r="F397" s="7">
        <v>17</v>
      </c>
    </row>
    <row r="398" spans="1:6" x14ac:dyDescent="0.2">
      <c r="A398" s="15">
        <v>41584</v>
      </c>
      <c r="B398" s="7">
        <v>72</v>
      </c>
      <c r="C398" s="7" t="s">
        <v>86</v>
      </c>
      <c r="E398" s="7">
        <v>132</v>
      </c>
      <c r="F398" s="7">
        <v>15</v>
      </c>
    </row>
    <row r="399" spans="1:6" x14ac:dyDescent="0.2">
      <c r="A399" s="15">
        <v>41584</v>
      </c>
      <c r="B399" s="7">
        <v>72</v>
      </c>
      <c r="C399" s="7" t="s">
        <v>86</v>
      </c>
      <c r="E399" s="7">
        <v>129</v>
      </c>
      <c r="F399" s="7">
        <v>15</v>
      </c>
    </row>
    <row r="400" spans="1:6" x14ac:dyDescent="0.2">
      <c r="A400" s="15">
        <v>41584</v>
      </c>
      <c r="B400" s="7">
        <v>72</v>
      </c>
      <c r="C400" s="7" t="s">
        <v>86</v>
      </c>
      <c r="E400" s="7">
        <v>132</v>
      </c>
      <c r="F400" s="7">
        <v>16</v>
      </c>
    </row>
    <row r="401" spans="1:6" x14ac:dyDescent="0.2">
      <c r="A401" s="15">
        <v>41584</v>
      </c>
      <c r="B401" s="7">
        <v>73</v>
      </c>
      <c r="C401" s="7" t="s">
        <v>86</v>
      </c>
      <c r="E401" s="7">
        <v>97</v>
      </c>
      <c r="F401" s="7">
        <v>6</v>
      </c>
    </row>
    <row r="402" spans="1:6" x14ac:dyDescent="0.2">
      <c r="A402" s="15">
        <v>41584</v>
      </c>
      <c r="B402" s="7">
        <v>73</v>
      </c>
      <c r="C402" s="7" t="s">
        <v>86</v>
      </c>
      <c r="E402" s="7">
        <v>110</v>
      </c>
      <c r="F402" s="7">
        <v>9</v>
      </c>
    </row>
    <row r="403" spans="1:6" x14ac:dyDescent="0.2">
      <c r="A403" s="15">
        <v>41584</v>
      </c>
      <c r="B403" s="7">
        <v>73</v>
      </c>
      <c r="C403" s="7" t="s">
        <v>86</v>
      </c>
      <c r="E403" s="7">
        <v>118</v>
      </c>
      <c r="F403" s="7">
        <v>10</v>
      </c>
    </row>
    <row r="404" spans="1:6" x14ac:dyDescent="0.2">
      <c r="A404" s="15">
        <v>41584</v>
      </c>
      <c r="B404" s="7">
        <v>73</v>
      </c>
      <c r="C404" s="7" t="s">
        <v>86</v>
      </c>
      <c r="E404" s="7">
        <v>122</v>
      </c>
      <c r="F404" s="7">
        <v>10</v>
      </c>
    </row>
    <row r="405" spans="1:6" x14ac:dyDescent="0.2">
      <c r="A405" s="15">
        <v>41584</v>
      </c>
      <c r="B405" s="7">
        <v>73</v>
      </c>
      <c r="C405" s="7" t="s">
        <v>86</v>
      </c>
      <c r="E405" s="7">
        <v>134</v>
      </c>
      <c r="F405" s="7">
        <v>17</v>
      </c>
    </row>
    <row r="406" spans="1:6" x14ac:dyDescent="0.2">
      <c r="A406" s="15">
        <v>41584</v>
      </c>
      <c r="B406" s="7">
        <v>73</v>
      </c>
      <c r="C406" s="7" t="s">
        <v>86</v>
      </c>
      <c r="E406" s="7">
        <v>149</v>
      </c>
      <c r="F406" s="7">
        <v>24</v>
      </c>
    </row>
    <row r="407" spans="1:6" x14ac:dyDescent="0.2">
      <c r="A407" s="15">
        <v>41584</v>
      </c>
      <c r="B407" s="7">
        <v>73</v>
      </c>
      <c r="C407" s="7" t="s">
        <v>86</v>
      </c>
      <c r="E407" s="7">
        <v>141</v>
      </c>
      <c r="F407" s="7">
        <v>21</v>
      </c>
    </row>
    <row r="408" spans="1:6" x14ac:dyDescent="0.2">
      <c r="A408" s="15">
        <v>41584</v>
      </c>
      <c r="B408" s="7">
        <v>73</v>
      </c>
      <c r="C408" s="7" t="s">
        <v>86</v>
      </c>
      <c r="E408" s="7">
        <v>135</v>
      </c>
      <c r="F408" s="7">
        <v>14</v>
      </c>
    </row>
    <row r="409" spans="1:6" x14ac:dyDescent="0.2">
      <c r="A409" s="15">
        <v>41584</v>
      </c>
      <c r="B409" s="7">
        <v>73</v>
      </c>
      <c r="C409" s="7" t="s">
        <v>86</v>
      </c>
      <c r="E409" s="7">
        <v>126</v>
      </c>
      <c r="F409" s="7">
        <v>11</v>
      </c>
    </row>
    <row r="410" spans="1:6" x14ac:dyDescent="0.2">
      <c r="A410" s="15">
        <v>41584</v>
      </c>
      <c r="B410" s="7">
        <v>73</v>
      </c>
      <c r="C410" s="7" t="s">
        <v>86</v>
      </c>
      <c r="E410" s="7">
        <v>120</v>
      </c>
      <c r="F410" s="7">
        <v>13</v>
      </c>
    </row>
    <row r="411" spans="1:6" x14ac:dyDescent="0.2">
      <c r="A411" s="15">
        <v>41584</v>
      </c>
      <c r="B411" s="7">
        <v>74</v>
      </c>
      <c r="C411" s="7" t="s">
        <v>86</v>
      </c>
      <c r="E411" s="7">
        <v>105</v>
      </c>
      <c r="F411" s="7">
        <v>7</v>
      </c>
    </row>
    <row r="412" spans="1:6" x14ac:dyDescent="0.2">
      <c r="A412" s="15">
        <v>41584</v>
      </c>
      <c r="B412" s="7">
        <v>74</v>
      </c>
      <c r="C412" s="7" t="s">
        <v>86</v>
      </c>
      <c r="E412" s="7">
        <v>106</v>
      </c>
      <c r="F412" s="7">
        <v>7</v>
      </c>
    </row>
    <row r="413" spans="1:6" x14ac:dyDescent="0.2">
      <c r="A413" s="15">
        <v>41584</v>
      </c>
      <c r="B413" s="7">
        <v>74</v>
      </c>
      <c r="C413" s="7" t="s">
        <v>86</v>
      </c>
      <c r="E413" s="7">
        <v>99</v>
      </c>
      <c r="F413" s="7">
        <v>6</v>
      </c>
    </row>
    <row r="414" spans="1:6" x14ac:dyDescent="0.2">
      <c r="A414" s="15">
        <v>41584</v>
      </c>
      <c r="B414" s="7">
        <v>74</v>
      </c>
      <c r="C414" s="7" t="s">
        <v>86</v>
      </c>
      <c r="E414" s="7">
        <v>100</v>
      </c>
      <c r="F414" s="7">
        <v>6</v>
      </c>
    </row>
    <row r="415" spans="1:6" x14ac:dyDescent="0.2">
      <c r="A415" s="15">
        <v>41584</v>
      </c>
      <c r="B415" s="7">
        <v>74</v>
      </c>
      <c r="C415" s="7" t="s">
        <v>86</v>
      </c>
      <c r="E415" s="7">
        <v>106</v>
      </c>
      <c r="F415" s="7">
        <v>7</v>
      </c>
    </row>
    <row r="416" spans="1:6" x14ac:dyDescent="0.2">
      <c r="A416" s="15">
        <v>41584</v>
      </c>
      <c r="B416" s="7">
        <v>74</v>
      </c>
      <c r="C416" s="7" t="s">
        <v>86</v>
      </c>
      <c r="E416" s="7">
        <v>106</v>
      </c>
      <c r="F416" s="7">
        <v>7</v>
      </c>
    </row>
    <row r="417" spans="1:6" x14ac:dyDescent="0.2">
      <c r="A417" s="15">
        <v>41584</v>
      </c>
      <c r="B417" s="7">
        <v>74</v>
      </c>
      <c r="C417" s="7" t="s">
        <v>86</v>
      </c>
      <c r="E417" s="7">
        <v>107</v>
      </c>
      <c r="F417" s="7">
        <v>9</v>
      </c>
    </row>
    <row r="418" spans="1:6" x14ac:dyDescent="0.2">
      <c r="A418" s="15">
        <v>41584</v>
      </c>
      <c r="B418" s="7">
        <v>74</v>
      </c>
      <c r="C418" s="7" t="s">
        <v>86</v>
      </c>
      <c r="E418" s="7">
        <v>110</v>
      </c>
      <c r="F418" s="7">
        <v>8</v>
      </c>
    </row>
    <row r="419" spans="1:6" x14ac:dyDescent="0.2">
      <c r="A419" s="15">
        <v>41584</v>
      </c>
      <c r="B419" s="7">
        <v>74</v>
      </c>
      <c r="C419" s="7" t="s">
        <v>86</v>
      </c>
      <c r="E419" s="7">
        <v>130</v>
      </c>
      <c r="F419" s="7">
        <v>13</v>
      </c>
    </row>
    <row r="420" spans="1:6" x14ac:dyDescent="0.2">
      <c r="A420" s="15">
        <v>41584</v>
      </c>
      <c r="B420" s="7">
        <v>74</v>
      </c>
      <c r="C420" s="7" t="s">
        <v>86</v>
      </c>
      <c r="E420" s="7">
        <v>103</v>
      </c>
      <c r="F420" s="7">
        <v>6</v>
      </c>
    </row>
    <row r="421" spans="1:6" x14ac:dyDescent="0.2">
      <c r="A421" s="15">
        <v>41584</v>
      </c>
      <c r="B421" s="7">
        <v>74</v>
      </c>
      <c r="C421" s="7" t="s">
        <v>86</v>
      </c>
      <c r="E421" s="7">
        <v>97</v>
      </c>
      <c r="F421" s="7">
        <v>6</v>
      </c>
    </row>
    <row r="422" spans="1:6" x14ac:dyDescent="0.2">
      <c r="A422" s="15">
        <v>41584</v>
      </c>
      <c r="B422" s="7">
        <v>74</v>
      </c>
      <c r="C422" s="7" t="s">
        <v>86</v>
      </c>
      <c r="E422" s="7">
        <v>114</v>
      </c>
      <c r="F422" s="7">
        <v>10</v>
      </c>
    </row>
    <row r="423" spans="1:6" x14ac:dyDescent="0.2">
      <c r="A423" s="15">
        <v>41584</v>
      </c>
      <c r="B423" s="7">
        <v>74</v>
      </c>
      <c r="C423" s="7" t="s">
        <v>86</v>
      </c>
      <c r="E423" s="7">
        <v>95</v>
      </c>
      <c r="F423" s="7">
        <v>5</v>
      </c>
    </row>
    <row r="424" spans="1:6" x14ac:dyDescent="0.2">
      <c r="A424" s="15">
        <v>41584</v>
      </c>
      <c r="B424" s="7">
        <v>74</v>
      </c>
      <c r="C424" s="7" t="s">
        <v>86</v>
      </c>
      <c r="E424" s="7">
        <v>111</v>
      </c>
      <c r="F424" s="7">
        <v>9</v>
      </c>
    </row>
    <row r="425" spans="1:6" x14ac:dyDescent="0.2">
      <c r="A425" s="15">
        <v>41584</v>
      </c>
      <c r="B425" s="7">
        <v>74</v>
      </c>
      <c r="C425" s="7" t="s">
        <v>86</v>
      </c>
      <c r="E425" s="7">
        <v>105</v>
      </c>
      <c r="F425" s="7">
        <v>7</v>
      </c>
    </row>
    <row r="426" spans="1:6" x14ac:dyDescent="0.2">
      <c r="A426" s="15">
        <v>41584</v>
      </c>
      <c r="B426" s="7">
        <v>74</v>
      </c>
      <c r="C426" s="7" t="s">
        <v>86</v>
      </c>
      <c r="E426" s="7">
        <v>101</v>
      </c>
      <c r="F426" s="7">
        <v>6</v>
      </c>
    </row>
    <row r="427" spans="1:6" x14ac:dyDescent="0.2">
      <c r="A427" s="15">
        <v>41584</v>
      </c>
      <c r="B427" s="7">
        <v>74</v>
      </c>
      <c r="C427" s="7" t="s">
        <v>86</v>
      </c>
      <c r="E427" s="7">
        <v>114</v>
      </c>
      <c r="F427" s="7">
        <v>9</v>
      </c>
    </row>
    <row r="428" spans="1:6" x14ac:dyDescent="0.2">
      <c r="A428" s="15">
        <v>41584</v>
      </c>
      <c r="B428" s="7">
        <v>74</v>
      </c>
      <c r="C428" s="7" t="s">
        <v>86</v>
      </c>
      <c r="E428" s="7">
        <v>101</v>
      </c>
      <c r="F428" s="7">
        <v>6</v>
      </c>
    </row>
    <row r="429" spans="1:6" x14ac:dyDescent="0.2">
      <c r="A429" s="15">
        <v>41584</v>
      </c>
      <c r="B429" s="7">
        <v>74</v>
      </c>
      <c r="C429" s="7" t="s">
        <v>86</v>
      </c>
      <c r="E429" s="7">
        <v>104</v>
      </c>
      <c r="F429" s="7">
        <v>7</v>
      </c>
    </row>
    <row r="430" spans="1:6" x14ac:dyDescent="0.2">
      <c r="A430" s="15">
        <v>41584</v>
      </c>
      <c r="B430" s="7">
        <v>74</v>
      </c>
      <c r="C430" s="7" t="s">
        <v>86</v>
      </c>
      <c r="E430" s="7">
        <v>126</v>
      </c>
      <c r="F430" s="7">
        <v>13</v>
      </c>
    </row>
    <row r="431" spans="1:6" x14ac:dyDescent="0.2">
      <c r="A431" s="15">
        <v>41584</v>
      </c>
      <c r="B431" s="7">
        <v>74</v>
      </c>
      <c r="C431" s="7" t="s">
        <v>86</v>
      </c>
      <c r="E431" s="7">
        <v>108</v>
      </c>
      <c r="F431" s="7">
        <v>7</v>
      </c>
    </row>
    <row r="432" spans="1:6" x14ac:dyDescent="0.2">
      <c r="A432" s="15">
        <v>41584</v>
      </c>
      <c r="B432" s="7">
        <v>74</v>
      </c>
      <c r="C432" s="7" t="s">
        <v>86</v>
      </c>
      <c r="E432" s="7">
        <v>116</v>
      </c>
      <c r="F432" s="7">
        <v>9</v>
      </c>
    </row>
    <row r="433" spans="1:6" x14ac:dyDescent="0.2">
      <c r="A433" s="15">
        <v>41584</v>
      </c>
      <c r="B433" s="7">
        <v>74</v>
      </c>
      <c r="C433" s="7" t="s">
        <v>86</v>
      </c>
      <c r="E433" s="7">
        <v>110</v>
      </c>
      <c r="F433" s="7">
        <v>9</v>
      </c>
    </row>
    <row r="434" spans="1:6" x14ac:dyDescent="0.2">
      <c r="A434" s="15">
        <v>41584</v>
      </c>
      <c r="B434" s="7">
        <v>74</v>
      </c>
      <c r="C434" s="7" t="s">
        <v>86</v>
      </c>
      <c r="E434" s="7">
        <v>102</v>
      </c>
      <c r="F434" s="7">
        <v>7</v>
      </c>
    </row>
    <row r="435" spans="1:6" x14ac:dyDescent="0.2">
      <c r="A435" s="15">
        <v>41584</v>
      </c>
      <c r="B435" s="7">
        <v>74</v>
      </c>
      <c r="C435" s="7" t="s">
        <v>86</v>
      </c>
      <c r="E435" s="7">
        <v>117</v>
      </c>
      <c r="F435" s="7">
        <v>10</v>
      </c>
    </row>
    <row r="436" spans="1:6" x14ac:dyDescent="0.2">
      <c r="A436" s="15">
        <v>41584</v>
      </c>
      <c r="B436" s="7">
        <v>74</v>
      </c>
      <c r="C436" s="7" t="s">
        <v>86</v>
      </c>
      <c r="E436" s="7">
        <v>101</v>
      </c>
      <c r="F436" s="7">
        <v>6</v>
      </c>
    </row>
    <row r="437" spans="1:6" x14ac:dyDescent="0.2">
      <c r="A437" s="15">
        <v>41584</v>
      </c>
      <c r="B437" s="7">
        <v>74</v>
      </c>
      <c r="C437" s="7" t="s">
        <v>86</v>
      </c>
      <c r="E437" s="7">
        <v>101</v>
      </c>
      <c r="F437" s="7">
        <v>6</v>
      </c>
    </row>
    <row r="438" spans="1:6" x14ac:dyDescent="0.2">
      <c r="A438" s="15">
        <v>41584</v>
      </c>
      <c r="B438" s="7">
        <v>74</v>
      </c>
      <c r="C438" s="7" t="s">
        <v>86</v>
      </c>
      <c r="E438" s="7">
        <v>102</v>
      </c>
      <c r="F438" s="7">
        <v>6</v>
      </c>
    </row>
    <row r="439" spans="1:6" x14ac:dyDescent="0.2">
      <c r="A439" s="15">
        <v>41584</v>
      </c>
      <c r="B439" s="7">
        <v>74</v>
      </c>
      <c r="C439" s="7" t="s">
        <v>86</v>
      </c>
      <c r="E439" s="7">
        <v>110</v>
      </c>
      <c r="F439" s="7">
        <v>8</v>
      </c>
    </row>
    <row r="440" spans="1:6" x14ac:dyDescent="0.2">
      <c r="A440" s="15">
        <v>41584</v>
      </c>
      <c r="B440" s="7">
        <v>74</v>
      </c>
      <c r="C440" s="7" t="s">
        <v>86</v>
      </c>
      <c r="E440" s="7">
        <v>110</v>
      </c>
      <c r="F440" s="7">
        <v>8</v>
      </c>
    </row>
    <row r="441" spans="1:6" x14ac:dyDescent="0.2">
      <c r="A441" s="15">
        <v>41584</v>
      </c>
      <c r="B441" s="7">
        <v>74</v>
      </c>
      <c r="C441" s="7" t="s">
        <v>86</v>
      </c>
      <c r="E441" s="7">
        <v>102</v>
      </c>
      <c r="F441" s="7">
        <v>6</v>
      </c>
    </row>
    <row r="442" spans="1:6" x14ac:dyDescent="0.2">
      <c r="A442" s="15">
        <v>41584</v>
      </c>
      <c r="B442" s="7">
        <v>74</v>
      </c>
      <c r="C442" s="7" t="s">
        <v>86</v>
      </c>
      <c r="E442" s="7">
        <v>101</v>
      </c>
      <c r="F442" s="7">
        <v>6</v>
      </c>
    </row>
    <row r="443" spans="1:6" x14ac:dyDescent="0.2">
      <c r="A443" s="15">
        <v>41584</v>
      </c>
      <c r="B443" s="7">
        <v>74</v>
      </c>
      <c r="C443" s="7" t="s">
        <v>86</v>
      </c>
      <c r="E443" s="7">
        <v>115</v>
      </c>
      <c r="F443" s="7">
        <v>11</v>
      </c>
    </row>
    <row r="444" spans="1:6" x14ac:dyDescent="0.2">
      <c r="A444" s="15">
        <v>41584</v>
      </c>
      <c r="B444" s="7">
        <v>74</v>
      </c>
      <c r="C444" s="7" t="s">
        <v>86</v>
      </c>
      <c r="E444" s="7">
        <v>101</v>
      </c>
      <c r="F444" s="7">
        <v>6</v>
      </c>
    </row>
    <row r="445" spans="1:6" x14ac:dyDescent="0.2">
      <c r="A445" s="15">
        <v>41584</v>
      </c>
      <c r="B445" s="7">
        <v>74</v>
      </c>
      <c r="C445" s="7" t="s">
        <v>86</v>
      </c>
      <c r="E445" s="7">
        <v>97</v>
      </c>
      <c r="F445" s="7">
        <v>6</v>
      </c>
    </row>
    <row r="446" spans="1:6" x14ac:dyDescent="0.2">
      <c r="A446" s="15">
        <v>41584</v>
      </c>
      <c r="B446" s="7">
        <v>74</v>
      </c>
      <c r="C446" s="7" t="s">
        <v>86</v>
      </c>
      <c r="E446" s="7">
        <v>125</v>
      </c>
      <c r="F446" s="7">
        <v>9</v>
      </c>
    </row>
    <row r="447" spans="1:6" x14ac:dyDescent="0.2">
      <c r="A447" s="15">
        <v>41584</v>
      </c>
      <c r="B447" s="7">
        <v>74</v>
      </c>
      <c r="C447" s="7" t="s">
        <v>86</v>
      </c>
      <c r="E447" s="7">
        <v>101</v>
      </c>
      <c r="F447" s="7">
        <v>7</v>
      </c>
    </row>
    <row r="448" spans="1:6" x14ac:dyDescent="0.2">
      <c r="A448" s="15">
        <v>41584</v>
      </c>
      <c r="B448" s="7">
        <v>74</v>
      </c>
      <c r="C448" s="7" t="s">
        <v>86</v>
      </c>
      <c r="E448" s="7">
        <v>100</v>
      </c>
      <c r="F448" s="7">
        <v>6</v>
      </c>
    </row>
    <row r="449" spans="1:6" x14ac:dyDescent="0.2">
      <c r="A449" s="15">
        <v>41584</v>
      </c>
      <c r="B449" s="7">
        <v>74</v>
      </c>
      <c r="C449" s="7" t="s">
        <v>86</v>
      </c>
      <c r="E449" s="7">
        <v>95</v>
      </c>
      <c r="F449" s="7">
        <v>6</v>
      </c>
    </row>
    <row r="450" spans="1:6" x14ac:dyDescent="0.2">
      <c r="A450" s="15">
        <v>41584</v>
      </c>
      <c r="B450" s="7">
        <v>74</v>
      </c>
      <c r="C450" s="7" t="s">
        <v>86</v>
      </c>
      <c r="E450" s="7">
        <v>97</v>
      </c>
      <c r="F450" s="7">
        <v>6</v>
      </c>
    </row>
    <row r="451" spans="1:6" x14ac:dyDescent="0.2">
      <c r="A451" s="15">
        <v>41584</v>
      </c>
      <c r="B451" s="7">
        <v>74</v>
      </c>
      <c r="C451" s="7" t="s">
        <v>86</v>
      </c>
      <c r="E451" s="7">
        <v>102</v>
      </c>
      <c r="F451" s="7">
        <v>7</v>
      </c>
    </row>
    <row r="452" spans="1:6" x14ac:dyDescent="0.2">
      <c r="A452" s="15">
        <v>41584</v>
      </c>
      <c r="B452" s="7">
        <v>74</v>
      </c>
      <c r="C452" s="7" t="s">
        <v>86</v>
      </c>
      <c r="E452" s="7">
        <v>119</v>
      </c>
      <c r="F452" s="7">
        <v>10</v>
      </c>
    </row>
    <row r="453" spans="1:6" x14ac:dyDescent="0.2">
      <c r="A453" s="15">
        <v>41584</v>
      </c>
      <c r="B453" s="7">
        <v>74</v>
      </c>
      <c r="C453" s="7" t="s">
        <v>86</v>
      </c>
      <c r="E453" s="7">
        <v>109</v>
      </c>
      <c r="F453" s="7">
        <v>8</v>
      </c>
    </row>
    <row r="454" spans="1:6" x14ac:dyDescent="0.2">
      <c r="A454" s="15">
        <v>41584</v>
      </c>
      <c r="B454" s="7">
        <v>74</v>
      </c>
      <c r="C454" s="7" t="s">
        <v>86</v>
      </c>
      <c r="E454" s="7">
        <v>127</v>
      </c>
      <c r="F454" s="7">
        <v>14</v>
      </c>
    </row>
    <row r="455" spans="1:6" x14ac:dyDescent="0.2">
      <c r="A455" s="15">
        <v>41584</v>
      </c>
      <c r="B455" s="7">
        <v>74</v>
      </c>
      <c r="C455" s="7" t="s">
        <v>86</v>
      </c>
      <c r="E455" s="7">
        <v>145</v>
      </c>
      <c r="F455" s="7">
        <v>20</v>
      </c>
    </row>
    <row r="456" spans="1:6" x14ac:dyDescent="0.2">
      <c r="A456" s="15">
        <v>41584</v>
      </c>
      <c r="B456" s="7">
        <v>74</v>
      </c>
      <c r="C456" s="7" t="s">
        <v>86</v>
      </c>
      <c r="E456" s="7">
        <v>129</v>
      </c>
      <c r="F456" s="7">
        <v>15</v>
      </c>
    </row>
    <row r="457" spans="1:6" x14ac:dyDescent="0.2">
      <c r="A457" s="15">
        <v>41584</v>
      </c>
      <c r="B457" s="7">
        <v>74</v>
      </c>
      <c r="C457" s="7" t="s">
        <v>86</v>
      </c>
      <c r="E457" s="7">
        <v>124</v>
      </c>
      <c r="F457" s="7">
        <v>13</v>
      </c>
    </row>
    <row r="458" spans="1:6" x14ac:dyDescent="0.2">
      <c r="A458" s="15">
        <v>41584</v>
      </c>
      <c r="B458" s="7">
        <v>74</v>
      </c>
      <c r="C458" s="7" t="s">
        <v>86</v>
      </c>
      <c r="E458" s="7">
        <v>138</v>
      </c>
      <c r="F458" s="7">
        <v>18</v>
      </c>
    </row>
    <row r="459" spans="1:6" x14ac:dyDescent="0.2">
      <c r="A459" s="15">
        <v>41584</v>
      </c>
      <c r="B459" s="7">
        <v>74</v>
      </c>
      <c r="C459" s="7" t="s">
        <v>86</v>
      </c>
      <c r="E459" s="7">
        <v>114</v>
      </c>
      <c r="F459" s="7">
        <v>10</v>
      </c>
    </row>
    <row r="460" spans="1:6" x14ac:dyDescent="0.2">
      <c r="A460" s="15">
        <v>41584</v>
      </c>
      <c r="B460" s="7">
        <v>74</v>
      </c>
      <c r="C460" s="7" t="s">
        <v>86</v>
      </c>
      <c r="E460" s="7">
        <v>137</v>
      </c>
      <c r="F460" s="7">
        <v>17</v>
      </c>
    </row>
    <row r="461" spans="1:6" x14ac:dyDescent="0.2">
      <c r="A461" s="15">
        <v>41584</v>
      </c>
      <c r="B461" s="7">
        <v>74</v>
      </c>
      <c r="C461" s="7" t="s">
        <v>86</v>
      </c>
      <c r="E461" s="7">
        <v>131</v>
      </c>
      <c r="F461" s="7">
        <v>16</v>
      </c>
    </row>
    <row r="462" spans="1:6" x14ac:dyDescent="0.2">
      <c r="A462" s="15">
        <v>41584</v>
      </c>
      <c r="B462" s="7">
        <v>74</v>
      </c>
      <c r="C462" s="7" t="s">
        <v>86</v>
      </c>
      <c r="E462" s="7">
        <v>124</v>
      </c>
      <c r="F462" s="7">
        <v>14</v>
      </c>
    </row>
    <row r="463" spans="1:6" x14ac:dyDescent="0.2">
      <c r="A463" s="15">
        <v>41584</v>
      </c>
      <c r="B463" s="7">
        <v>74</v>
      </c>
      <c r="C463" s="7" t="s">
        <v>86</v>
      </c>
      <c r="E463" s="7">
        <v>130</v>
      </c>
      <c r="F463" s="7">
        <v>14</v>
      </c>
    </row>
    <row r="464" spans="1:6" x14ac:dyDescent="0.2">
      <c r="A464" s="15">
        <v>41584</v>
      </c>
      <c r="B464" s="7">
        <v>74</v>
      </c>
      <c r="C464" s="7" t="s">
        <v>86</v>
      </c>
      <c r="E464" s="7">
        <v>129</v>
      </c>
      <c r="F464" s="7">
        <v>15</v>
      </c>
    </row>
    <row r="465" spans="1:6" x14ac:dyDescent="0.2">
      <c r="A465" s="15">
        <v>41584</v>
      </c>
      <c r="B465" s="7">
        <v>74</v>
      </c>
      <c r="C465" s="7" t="s">
        <v>86</v>
      </c>
      <c r="E465" s="7">
        <v>141</v>
      </c>
      <c r="F465" s="7">
        <v>17</v>
      </c>
    </row>
    <row r="466" spans="1:6" x14ac:dyDescent="0.2">
      <c r="A466" s="15">
        <v>41584</v>
      </c>
      <c r="B466" s="7">
        <v>74</v>
      </c>
      <c r="C466" s="7" t="s">
        <v>86</v>
      </c>
      <c r="E466" s="7">
        <v>132</v>
      </c>
      <c r="F466" s="7">
        <v>16</v>
      </c>
    </row>
    <row r="467" spans="1:6" x14ac:dyDescent="0.2">
      <c r="A467" s="15">
        <v>41584</v>
      </c>
      <c r="B467" s="7">
        <v>74</v>
      </c>
      <c r="C467" s="7" t="s">
        <v>86</v>
      </c>
      <c r="E467" s="7">
        <v>138</v>
      </c>
      <c r="F467" s="7">
        <v>18</v>
      </c>
    </row>
    <row r="468" spans="1:6" x14ac:dyDescent="0.2">
      <c r="A468" s="15">
        <v>41584</v>
      </c>
      <c r="B468" s="7">
        <v>74</v>
      </c>
      <c r="C468" s="7" t="s">
        <v>86</v>
      </c>
      <c r="E468" s="7">
        <v>132</v>
      </c>
      <c r="F468" s="7">
        <v>17</v>
      </c>
    </row>
    <row r="469" spans="1:6" x14ac:dyDescent="0.2">
      <c r="A469" s="15">
        <v>41584</v>
      </c>
      <c r="B469" s="7">
        <v>74</v>
      </c>
      <c r="C469" s="7" t="s">
        <v>86</v>
      </c>
      <c r="E469" s="7">
        <v>136</v>
      </c>
      <c r="F469" s="7">
        <v>19</v>
      </c>
    </row>
    <row r="470" spans="1:6" x14ac:dyDescent="0.2">
      <c r="A470" s="15">
        <v>41584</v>
      </c>
      <c r="B470" s="7">
        <v>74</v>
      </c>
      <c r="C470" s="7" t="s">
        <v>86</v>
      </c>
      <c r="E470" s="7">
        <v>133</v>
      </c>
      <c r="F470" s="7">
        <v>15</v>
      </c>
    </row>
    <row r="471" spans="1:6" x14ac:dyDescent="0.2">
      <c r="A471" s="15">
        <v>41584</v>
      </c>
      <c r="B471" s="7">
        <v>74</v>
      </c>
      <c r="C471" s="7" t="s">
        <v>86</v>
      </c>
      <c r="E471" s="7">
        <v>131</v>
      </c>
      <c r="F471" s="7">
        <v>15</v>
      </c>
    </row>
    <row r="472" spans="1:6" x14ac:dyDescent="0.2">
      <c r="A472" s="15">
        <v>41584</v>
      </c>
      <c r="B472" s="7">
        <v>74</v>
      </c>
      <c r="C472" s="7" t="s">
        <v>86</v>
      </c>
      <c r="E472" s="7">
        <v>136</v>
      </c>
      <c r="F472" s="7">
        <v>18</v>
      </c>
    </row>
    <row r="473" spans="1:6" x14ac:dyDescent="0.2">
      <c r="A473" s="15">
        <v>41584</v>
      </c>
      <c r="B473" s="7">
        <v>74</v>
      </c>
      <c r="C473" s="7" t="s">
        <v>86</v>
      </c>
      <c r="E473" s="7">
        <v>129</v>
      </c>
      <c r="F473" s="7">
        <v>14</v>
      </c>
    </row>
    <row r="474" spans="1:6" x14ac:dyDescent="0.2">
      <c r="A474" s="15">
        <v>41584</v>
      </c>
      <c r="B474" s="7">
        <v>74</v>
      </c>
      <c r="C474" s="7" t="s">
        <v>86</v>
      </c>
      <c r="E474" s="7">
        <v>143</v>
      </c>
      <c r="F474" s="7">
        <v>22</v>
      </c>
    </row>
    <row r="475" spans="1:6" x14ac:dyDescent="0.2">
      <c r="A475" s="15">
        <v>41584</v>
      </c>
      <c r="B475" s="7">
        <v>74</v>
      </c>
      <c r="C475" s="7" t="s">
        <v>86</v>
      </c>
      <c r="E475" s="7">
        <v>136</v>
      </c>
      <c r="F475" s="7">
        <v>17</v>
      </c>
    </row>
    <row r="476" spans="1:6" x14ac:dyDescent="0.2">
      <c r="A476" s="15">
        <v>41584</v>
      </c>
      <c r="B476" s="7">
        <v>74</v>
      </c>
      <c r="C476" s="7" t="s">
        <v>86</v>
      </c>
      <c r="E476" s="7">
        <v>131</v>
      </c>
      <c r="F476" s="7">
        <v>16</v>
      </c>
    </row>
    <row r="477" spans="1:6" x14ac:dyDescent="0.2">
      <c r="A477" s="15">
        <v>41584</v>
      </c>
      <c r="B477" s="7">
        <v>74</v>
      </c>
      <c r="C477" s="7" t="s">
        <v>86</v>
      </c>
      <c r="E477" s="7">
        <v>132</v>
      </c>
      <c r="F477" s="7">
        <v>16</v>
      </c>
    </row>
    <row r="478" spans="1:6" x14ac:dyDescent="0.2">
      <c r="A478" s="15">
        <v>41584</v>
      </c>
      <c r="B478" s="7">
        <v>74</v>
      </c>
      <c r="C478" s="7" t="s">
        <v>86</v>
      </c>
      <c r="E478" s="7">
        <v>134</v>
      </c>
      <c r="F478" s="7">
        <v>16</v>
      </c>
    </row>
    <row r="479" spans="1:6" x14ac:dyDescent="0.2">
      <c r="A479" s="15">
        <v>41584</v>
      </c>
      <c r="B479" s="7">
        <v>74</v>
      </c>
      <c r="C479" s="7" t="s">
        <v>86</v>
      </c>
      <c r="E479" s="7">
        <v>127</v>
      </c>
      <c r="F479" s="7">
        <v>14</v>
      </c>
    </row>
    <row r="480" spans="1:6" x14ac:dyDescent="0.2">
      <c r="A480" s="15">
        <v>41584</v>
      </c>
      <c r="B480" s="7">
        <v>74</v>
      </c>
      <c r="C480" s="7" t="s">
        <v>86</v>
      </c>
      <c r="E480" s="7">
        <v>135</v>
      </c>
      <c r="F480" s="7">
        <v>16</v>
      </c>
    </row>
    <row r="481" spans="1:6" x14ac:dyDescent="0.2">
      <c r="A481" s="15">
        <v>41584</v>
      </c>
      <c r="B481" s="7">
        <v>74</v>
      </c>
      <c r="C481" s="7" t="s">
        <v>86</v>
      </c>
      <c r="E481" s="7">
        <v>134</v>
      </c>
      <c r="F481" s="7">
        <v>17</v>
      </c>
    </row>
    <row r="482" spans="1:6" x14ac:dyDescent="0.2">
      <c r="A482" s="15">
        <v>41584</v>
      </c>
      <c r="B482" s="7">
        <v>74</v>
      </c>
      <c r="C482" s="7" t="s">
        <v>86</v>
      </c>
      <c r="E482" s="7">
        <v>137</v>
      </c>
      <c r="F482" s="7">
        <v>16</v>
      </c>
    </row>
    <row r="483" spans="1:6" x14ac:dyDescent="0.2">
      <c r="A483" s="15">
        <v>41584</v>
      </c>
      <c r="B483" s="7">
        <v>74</v>
      </c>
      <c r="C483" s="7" t="s">
        <v>86</v>
      </c>
      <c r="E483" s="7">
        <v>140</v>
      </c>
      <c r="F483" s="7">
        <v>14</v>
      </c>
    </row>
    <row r="484" spans="1:6" x14ac:dyDescent="0.2">
      <c r="A484" s="15">
        <v>41584</v>
      </c>
      <c r="B484" s="7">
        <v>74</v>
      </c>
      <c r="C484" s="7" t="s">
        <v>86</v>
      </c>
      <c r="E484" s="7">
        <v>136</v>
      </c>
      <c r="F484" s="7">
        <v>17</v>
      </c>
    </row>
    <row r="485" spans="1:6" x14ac:dyDescent="0.2">
      <c r="A485" s="15">
        <v>41584</v>
      </c>
      <c r="B485" s="7">
        <v>74</v>
      </c>
      <c r="C485" s="7" t="s">
        <v>86</v>
      </c>
      <c r="E485" s="7">
        <v>129</v>
      </c>
      <c r="F485" s="7">
        <v>14</v>
      </c>
    </row>
    <row r="486" spans="1:6" x14ac:dyDescent="0.2">
      <c r="A486" s="15">
        <v>41584</v>
      </c>
      <c r="B486" s="7">
        <v>74</v>
      </c>
      <c r="C486" s="7" t="s">
        <v>86</v>
      </c>
      <c r="E486" s="7">
        <v>133</v>
      </c>
      <c r="F486" s="7">
        <v>15</v>
      </c>
    </row>
    <row r="487" spans="1:6" x14ac:dyDescent="0.2">
      <c r="A487" s="15">
        <v>41584</v>
      </c>
      <c r="B487" s="7">
        <v>74</v>
      </c>
      <c r="C487" s="7" t="s">
        <v>86</v>
      </c>
      <c r="E487" s="7">
        <v>127</v>
      </c>
      <c r="F487" s="7">
        <v>14</v>
      </c>
    </row>
    <row r="488" spans="1:6" x14ac:dyDescent="0.2">
      <c r="A488" s="15">
        <v>41584</v>
      </c>
      <c r="B488" s="7">
        <v>74</v>
      </c>
      <c r="C488" s="7" t="s">
        <v>86</v>
      </c>
      <c r="E488" s="7">
        <v>122</v>
      </c>
      <c r="F488" s="7">
        <v>13</v>
      </c>
    </row>
    <row r="489" spans="1:6" x14ac:dyDescent="0.2">
      <c r="A489" s="15">
        <v>41584</v>
      </c>
      <c r="B489" s="7">
        <v>74</v>
      </c>
      <c r="C489" s="7" t="s">
        <v>86</v>
      </c>
      <c r="E489" s="7">
        <v>138</v>
      </c>
      <c r="F489" s="7">
        <v>20</v>
      </c>
    </row>
    <row r="490" spans="1:6" x14ac:dyDescent="0.2">
      <c r="A490" s="15">
        <v>41584</v>
      </c>
      <c r="B490" s="7">
        <v>74</v>
      </c>
      <c r="C490" s="7" t="s">
        <v>86</v>
      </c>
      <c r="E490" s="7">
        <v>130</v>
      </c>
      <c r="F490" s="7">
        <v>15</v>
      </c>
    </row>
    <row r="491" spans="1:6" x14ac:dyDescent="0.2">
      <c r="A491" s="15">
        <v>41584</v>
      </c>
      <c r="B491" s="7">
        <v>74</v>
      </c>
      <c r="C491" s="7" t="s">
        <v>86</v>
      </c>
      <c r="E491" s="7">
        <v>131</v>
      </c>
      <c r="F491" s="7">
        <v>14</v>
      </c>
    </row>
    <row r="492" spans="1:6" x14ac:dyDescent="0.2">
      <c r="A492" s="15">
        <v>41584</v>
      </c>
      <c r="B492" s="7">
        <v>74</v>
      </c>
      <c r="C492" s="7" t="s">
        <v>86</v>
      </c>
      <c r="E492" s="7">
        <v>131</v>
      </c>
      <c r="F492" s="7">
        <v>15</v>
      </c>
    </row>
    <row r="493" spans="1:6" x14ac:dyDescent="0.2">
      <c r="A493" s="15">
        <v>41584</v>
      </c>
      <c r="B493" s="7">
        <v>74</v>
      </c>
      <c r="C493" s="7" t="s">
        <v>86</v>
      </c>
      <c r="E493" s="7">
        <v>138</v>
      </c>
      <c r="F493" s="7">
        <v>17</v>
      </c>
    </row>
    <row r="494" spans="1:6" x14ac:dyDescent="0.2">
      <c r="A494" s="15">
        <v>41584</v>
      </c>
      <c r="B494" s="7">
        <v>74</v>
      </c>
      <c r="C494" s="7" t="s">
        <v>86</v>
      </c>
      <c r="E494" s="7">
        <v>146</v>
      </c>
      <c r="F494" s="7">
        <v>23</v>
      </c>
    </row>
    <row r="495" spans="1:6" x14ac:dyDescent="0.2">
      <c r="A495" s="15">
        <v>41584</v>
      </c>
      <c r="B495" s="7">
        <v>74</v>
      </c>
      <c r="C495" s="7" t="s">
        <v>86</v>
      </c>
      <c r="E495" s="7">
        <v>129</v>
      </c>
      <c r="F495" s="7">
        <v>15</v>
      </c>
    </row>
    <row r="496" spans="1:6" x14ac:dyDescent="0.2">
      <c r="A496" s="15">
        <v>41584</v>
      </c>
      <c r="B496" s="7">
        <v>74</v>
      </c>
      <c r="C496" s="7" t="s">
        <v>86</v>
      </c>
      <c r="E496" s="7">
        <v>134</v>
      </c>
      <c r="F496" s="7">
        <v>17</v>
      </c>
    </row>
    <row r="497" spans="1:6" x14ac:dyDescent="0.2">
      <c r="A497" s="15">
        <v>41584</v>
      </c>
      <c r="B497" s="7">
        <v>74</v>
      </c>
      <c r="C497" s="7" t="s">
        <v>86</v>
      </c>
      <c r="E497" s="7">
        <v>136</v>
      </c>
      <c r="F497" s="7">
        <v>16</v>
      </c>
    </row>
    <row r="498" spans="1:6" x14ac:dyDescent="0.2">
      <c r="A498" s="15">
        <v>41584</v>
      </c>
      <c r="B498" s="7">
        <v>74</v>
      </c>
      <c r="C498" s="7" t="s">
        <v>86</v>
      </c>
      <c r="E498" s="7">
        <v>127</v>
      </c>
      <c r="F498" s="7">
        <v>14</v>
      </c>
    </row>
    <row r="499" spans="1:6" x14ac:dyDescent="0.2">
      <c r="A499" s="15">
        <v>41584</v>
      </c>
      <c r="B499" s="7">
        <v>74</v>
      </c>
      <c r="C499" s="7" t="s">
        <v>86</v>
      </c>
      <c r="E499" s="7">
        <v>135</v>
      </c>
      <c r="F499" s="7">
        <v>14</v>
      </c>
    </row>
    <row r="500" spans="1:6" x14ac:dyDescent="0.2">
      <c r="A500" s="15">
        <v>41584</v>
      </c>
      <c r="B500" s="7">
        <v>74</v>
      </c>
      <c r="C500" s="7" t="s">
        <v>86</v>
      </c>
      <c r="E500" s="7">
        <v>141</v>
      </c>
      <c r="F500" s="7">
        <v>20</v>
      </c>
    </row>
    <row r="501" spans="1:6" x14ac:dyDescent="0.2">
      <c r="A501" s="15">
        <v>41584</v>
      </c>
      <c r="B501" s="7">
        <v>74</v>
      </c>
      <c r="C501" s="7" t="s">
        <v>86</v>
      </c>
      <c r="E501" s="7">
        <v>130</v>
      </c>
      <c r="F501" s="7">
        <v>15</v>
      </c>
    </row>
    <row r="502" spans="1:6" x14ac:dyDescent="0.2">
      <c r="A502" s="15">
        <v>41584</v>
      </c>
      <c r="B502" s="7">
        <v>74</v>
      </c>
      <c r="C502" s="7" t="s">
        <v>86</v>
      </c>
      <c r="E502" s="7">
        <v>126</v>
      </c>
      <c r="F502" s="7">
        <v>12</v>
      </c>
    </row>
    <row r="503" spans="1:6" x14ac:dyDescent="0.2">
      <c r="A503" s="15">
        <v>41584</v>
      </c>
      <c r="B503" s="7">
        <v>74</v>
      </c>
      <c r="C503" s="7" t="s">
        <v>86</v>
      </c>
      <c r="E503" s="7">
        <v>131</v>
      </c>
      <c r="F503" s="7">
        <v>15</v>
      </c>
    </row>
    <row r="504" spans="1:6" x14ac:dyDescent="0.2">
      <c r="A504" s="15">
        <v>41584</v>
      </c>
      <c r="B504" s="7">
        <v>74</v>
      </c>
      <c r="C504" s="7" t="s">
        <v>86</v>
      </c>
      <c r="E504" s="7">
        <v>140</v>
      </c>
      <c r="F504" s="7">
        <v>16</v>
      </c>
    </row>
    <row r="505" spans="1:6" x14ac:dyDescent="0.2">
      <c r="A505" s="15">
        <v>41584</v>
      </c>
      <c r="B505" s="7">
        <v>74</v>
      </c>
      <c r="C505" s="7" t="s">
        <v>86</v>
      </c>
      <c r="E505" s="7">
        <v>127</v>
      </c>
      <c r="F505" s="7">
        <v>15</v>
      </c>
    </row>
    <row r="506" spans="1:6" x14ac:dyDescent="0.2">
      <c r="A506" s="15">
        <v>41584</v>
      </c>
      <c r="B506" s="7">
        <v>74</v>
      </c>
      <c r="C506" s="7" t="s">
        <v>86</v>
      </c>
      <c r="E506" s="7">
        <v>132</v>
      </c>
      <c r="F506" s="7">
        <v>15</v>
      </c>
    </row>
    <row r="507" spans="1:6" x14ac:dyDescent="0.2">
      <c r="A507" s="15">
        <v>41584</v>
      </c>
      <c r="B507" s="7">
        <v>74</v>
      </c>
      <c r="C507" s="7" t="s">
        <v>86</v>
      </c>
      <c r="E507" s="7">
        <v>130</v>
      </c>
      <c r="F507" s="7">
        <v>14</v>
      </c>
    </row>
    <row r="508" spans="1:6" x14ac:dyDescent="0.2">
      <c r="A508" s="15">
        <v>41584</v>
      </c>
      <c r="B508" s="7">
        <v>74</v>
      </c>
      <c r="C508" s="7" t="s">
        <v>86</v>
      </c>
      <c r="E508" s="7">
        <v>137</v>
      </c>
      <c r="F508" s="7">
        <v>18</v>
      </c>
    </row>
    <row r="509" spans="1:6" x14ac:dyDescent="0.2">
      <c r="A509" s="15">
        <v>41584</v>
      </c>
      <c r="B509" s="7">
        <v>74</v>
      </c>
      <c r="C509" s="7" t="s">
        <v>86</v>
      </c>
      <c r="E509" s="7">
        <v>134</v>
      </c>
      <c r="F509" s="7">
        <v>15</v>
      </c>
    </row>
    <row r="510" spans="1:6" x14ac:dyDescent="0.2">
      <c r="A510" s="15">
        <v>41584</v>
      </c>
      <c r="B510" s="7">
        <v>74</v>
      </c>
      <c r="C510" s="7" t="s">
        <v>86</v>
      </c>
      <c r="E510" s="7">
        <v>135</v>
      </c>
      <c r="F510" s="7">
        <v>16</v>
      </c>
    </row>
    <row r="511" spans="1:6" x14ac:dyDescent="0.2">
      <c r="A511" s="15">
        <v>41584</v>
      </c>
      <c r="B511" s="7">
        <v>74</v>
      </c>
      <c r="C511" s="7" t="s">
        <v>86</v>
      </c>
      <c r="E511" s="7">
        <v>139</v>
      </c>
      <c r="F511" s="7">
        <v>18</v>
      </c>
    </row>
    <row r="512" spans="1:6" x14ac:dyDescent="0.2">
      <c r="A512" s="15">
        <v>41584</v>
      </c>
      <c r="B512" s="7">
        <v>74</v>
      </c>
      <c r="C512" s="7" t="s">
        <v>86</v>
      </c>
      <c r="E512" s="7">
        <v>131</v>
      </c>
      <c r="F512" s="7">
        <v>15</v>
      </c>
    </row>
    <row r="513" spans="1:6" x14ac:dyDescent="0.2">
      <c r="A513" s="15">
        <v>41584</v>
      </c>
      <c r="B513" s="7">
        <v>74</v>
      </c>
      <c r="C513" s="7" t="s">
        <v>86</v>
      </c>
      <c r="E513" s="7">
        <v>127</v>
      </c>
      <c r="F513" s="7">
        <v>13</v>
      </c>
    </row>
    <row r="514" spans="1:6" x14ac:dyDescent="0.2">
      <c r="A514" s="15">
        <v>41584</v>
      </c>
      <c r="B514" s="7">
        <v>74</v>
      </c>
      <c r="C514" s="7" t="s">
        <v>86</v>
      </c>
      <c r="E514" s="7">
        <v>134</v>
      </c>
      <c r="F514" s="7">
        <v>16</v>
      </c>
    </row>
    <row r="515" spans="1:6" x14ac:dyDescent="0.2">
      <c r="A515" s="15">
        <v>41584</v>
      </c>
      <c r="B515" s="7">
        <v>74</v>
      </c>
      <c r="C515" s="7" t="s">
        <v>86</v>
      </c>
      <c r="E515" s="7">
        <v>130</v>
      </c>
      <c r="F515" s="7">
        <v>15</v>
      </c>
    </row>
    <row r="516" spans="1:6" x14ac:dyDescent="0.2">
      <c r="A516" s="15">
        <v>41584</v>
      </c>
      <c r="B516" s="7">
        <v>74</v>
      </c>
      <c r="C516" s="7" t="s">
        <v>86</v>
      </c>
      <c r="E516" s="7">
        <v>137</v>
      </c>
      <c r="F516" s="7">
        <v>17</v>
      </c>
    </row>
    <row r="517" spans="1:6" x14ac:dyDescent="0.2">
      <c r="A517" s="15">
        <v>41584</v>
      </c>
      <c r="B517" s="7">
        <v>74</v>
      </c>
      <c r="C517" s="7" t="s">
        <v>86</v>
      </c>
      <c r="E517" s="7">
        <v>135</v>
      </c>
      <c r="F517" s="7">
        <v>16</v>
      </c>
    </row>
    <row r="518" spans="1:6" x14ac:dyDescent="0.2">
      <c r="A518" s="15">
        <v>41585</v>
      </c>
      <c r="B518" s="7">
        <v>75</v>
      </c>
      <c r="C518" s="7" t="s">
        <v>86</v>
      </c>
      <c r="E518" s="7">
        <v>153</v>
      </c>
      <c r="F518" s="7">
        <v>28</v>
      </c>
    </row>
    <row r="519" spans="1:6" x14ac:dyDescent="0.2">
      <c r="A519" s="15">
        <v>41585</v>
      </c>
      <c r="B519" s="7">
        <v>75</v>
      </c>
      <c r="C519" s="7" t="s">
        <v>86</v>
      </c>
      <c r="E519" s="7">
        <v>132</v>
      </c>
      <c r="F519" s="7">
        <v>16</v>
      </c>
    </row>
    <row r="520" spans="1:6" x14ac:dyDescent="0.2">
      <c r="A520" s="15">
        <v>41585</v>
      </c>
      <c r="B520" s="7">
        <v>75</v>
      </c>
      <c r="C520" s="7" t="s">
        <v>86</v>
      </c>
      <c r="E520" s="7">
        <v>135</v>
      </c>
      <c r="F520" s="7">
        <v>18</v>
      </c>
    </row>
    <row r="521" spans="1:6" x14ac:dyDescent="0.2">
      <c r="A521" s="15">
        <v>41585</v>
      </c>
      <c r="B521" s="7">
        <v>75</v>
      </c>
      <c r="C521" s="7" t="s">
        <v>86</v>
      </c>
      <c r="E521" s="7">
        <v>132</v>
      </c>
      <c r="F521" s="7">
        <v>16</v>
      </c>
    </row>
    <row r="522" spans="1:6" x14ac:dyDescent="0.2">
      <c r="A522" s="15">
        <v>41585</v>
      </c>
      <c r="B522" s="7">
        <v>75</v>
      </c>
      <c r="C522" s="7" t="s">
        <v>86</v>
      </c>
      <c r="E522" s="7">
        <v>131</v>
      </c>
      <c r="F522" s="7">
        <v>15</v>
      </c>
    </row>
    <row r="523" spans="1:6" x14ac:dyDescent="0.2">
      <c r="A523" s="15">
        <v>41585</v>
      </c>
      <c r="B523" s="7">
        <v>75</v>
      </c>
      <c r="C523" s="7" t="s">
        <v>86</v>
      </c>
      <c r="E523" s="7">
        <v>130</v>
      </c>
      <c r="F523" s="7">
        <v>16</v>
      </c>
    </row>
    <row r="524" spans="1:6" x14ac:dyDescent="0.2">
      <c r="A524" s="15">
        <v>41585</v>
      </c>
      <c r="B524" s="7">
        <v>75</v>
      </c>
      <c r="C524" s="7" t="s">
        <v>86</v>
      </c>
      <c r="E524" s="7">
        <v>120</v>
      </c>
      <c r="F524" s="7">
        <v>12</v>
      </c>
    </row>
    <row r="525" spans="1:6" x14ac:dyDescent="0.2">
      <c r="A525" s="15">
        <v>41585</v>
      </c>
      <c r="B525" s="7">
        <v>75</v>
      </c>
      <c r="C525" s="7" t="s">
        <v>86</v>
      </c>
      <c r="E525" s="7">
        <v>125</v>
      </c>
      <c r="F525" s="7">
        <v>13</v>
      </c>
    </row>
    <row r="526" spans="1:6" x14ac:dyDescent="0.2">
      <c r="A526" s="15">
        <v>41585</v>
      </c>
      <c r="B526" s="7">
        <v>75</v>
      </c>
      <c r="C526" s="7" t="s">
        <v>86</v>
      </c>
      <c r="E526" s="7">
        <v>120</v>
      </c>
      <c r="F526" s="7">
        <v>11</v>
      </c>
    </row>
    <row r="527" spans="1:6" x14ac:dyDescent="0.2">
      <c r="A527" s="15">
        <v>41585</v>
      </c>
      <c r="B527" s="7">
        <v>75</v>
      </c>
      <c r="C527" s="7" t="s">
        <v>86</v>
      </c>
      <c r="E527" s="7">
        <v>113</v>
      </c>
      <c r="F527" s="7">
        <v>9</v>
      </c>
    </row>
    <row r="528" spans="1:6" x14ac:dyDescent="0.2">
      <c r="A528" s="15">
        <v>41585</v>
      </c>
      <c r="B528" s="7">
        <v>75</v>
      </c>
      <c r="C528" s="7" t="s">
        <v>86</v>
      </c>
      <c r="E528" s="7">
        <v>109</v>
      </c>
      <c r="F528" s="7">
        <v>8</v>
      </c>
    </row>
    <row r="529" spans="1:6" x14ac:dyDescent="0.2">
      <c r="A529" s="15">
        <v>41585</v>
      </c>
      <c r="B529" s="7">
        <v>75</v>
      </c>
      <c r="C529" s="7" t="s">
        <v>86</v>
      </c>
      <c r="E529" s="7">
        <v>100</v>
      </c>
      <c r="F529" s="7">
        <v>6</v>
      </c>
    </row>
    <row r="530" spans="1:6" x14ac:dyDescent="0.2">
      <c r="A530" s="15">
        <v>41585</v>
      </c>
      <c r="B530" s="7">
        <v>75</v>
      </c>
      <c r="C530" s="7" t="s">
        <v>86</v>
      </c>
      <c r="E530" s="7">
        <v>101</v>
      </c>
      <c r="F530" s="7">
        <v>7</v>
      </c>
    </row>
    <row r="531" spans="1:6" x14ac:dyDescent="0.2">
      <c r="A531" s="15">
        <v>41585</v>
      </c>
      <c r="B531" s="7">
        <v>76</v>
      </c>
      <c r="C531" s="7" t="s">
        <v>86</v>
      </c>
      <c r="E531" s="7">
        <v>89</v>
      </c>
      <c r="F531" s="7">
        <v>4</v>
      </c>
    </row>
    <row r="532" spans="1:6" x14ac:dyDescent="0.2">
      <c r="A532" s="15">
        <v>41585</v>
      </c>
      <c r="B532" s="7">
        <v>76</v>
      </c>
      <c r="C532" s="7" t="s">
        <v>86</v>
      </c>
      <c r="E532" s="7">
        <v>115</v>
      </c>
      <c r="F532" s="7">
        <v>10</v>
      </c>
    </row>
    <row r="533" spans="1:6" x14ac:dyDescent="0.2">
      <c r="A533" s="15">
        <v>41585</v>
      </c>
      <c r="B533" s="7">
        <v>76</v>
      </c>
      <c r="C533" s="7" t="s">
        <v>86</v>
      </c>
      <c r="E533" s="7">
        <v>116</v>
      </c>
      <c r="F533" s="7">
        <v>10</v>
      </c>
    </row>
    <row r="534" spans="1:6" x14ac:dyDescent="0.2">
      <c r="A534" s="15">
        <v>41585</v>
      </c>
      <c r="B534" s="7">
        <v>76</v>
      </c>
      <c r="C534" s="7" t="s">
        <v>86</v>
      </c>
      <c r="E534" s="7">
        <v>100</v>
      </c>
      <c r="F534" s="7">
        <v>6</v>
      </c>
    </row>
    <row r="535" spans="1:6" x14ac:dyDescent="0.2">
      <c r="A535" s="15">
        <v>41585</v>
      </c>
      <c r="B535" s="7">
        <v>76</v>
      </c>
      <c r="C535" s="7" t="s">
        <v>86</v>
      </c>
      <c r="E535" s="7">
        <v>111</v>
      </c>
      <c r="F535" s="7">
        <v>9</v>
      </c>
    </row>
    <row r="536" spans="1:6" x14ac:dyDescent="0.2">
      <c r="A536" s="15">
        <v>41585</v>
      </c>
      <c r="B536" s="7">
        <v>76</v>
      </c>
      <c r="C536" s="7" t="s">
        <v>86</v>
      </c>
      <c r="E536" s="7">
        <v>121</v>
      </c>
      <c r="F536" s="7">
        <v>12</v>
      </c>
    </row>
    <row r="537" spans="1:6" x14ac:dyDescent="0.2">
      <c r="A537" s="15">
        <v>41585</v>
      </c>
      <c r="B537" s="7">
        <v>76</v>
      </c>
      <c r="C537" s="7" t="s">
        <v>86</v>
      </c>
      <c r="E537" s="7">
        <v>115</v>
      </c>
      <c r="F537" s="7">
        <v>10</v>
      </c>
    </row>
    <row r="538" spans="1:6" x14ac:dyDescent="0.2">
      <c r="A538" s="15">
        <v>41585</v>
      </c>
      <c r="B538" s="7">
        <v>76</v>
      </c>
      <c r="C538" s="7" t="s">
        <v>86</v>
      </c>
      <c r="E538" s="7">
        <v>117</v>
      </c>
      <c r="F538" s="7">
        <v>11</v>
      </c>
    </row>
    <row r="539" spans="1:6" x14ac:dyDescent="0.2">
      <c r="A539" s="15">
        <v>41585</v>
      </c>
      <c r="B539" s="7">
        <v>76</v>
      </c>
      <c r="C539" s="7" t="s">
        <v>86</v>
      </c>
      <c r="E539" s="7">
        <v>131</v>
      </c>
      <c r="F539" s="7">
        <v>14</v>
      </c>
    </row>
    <row r="540" spans="1:6" x14ac:dyDescent="0.2">
      <c r="A540" s="15">
        <v>41585</v>
      </c>
      <c r="B540" s="7">
        <v>76</v>
      </c>
      <c r="C540" s="7" t="s">
        <v>86</v>
      </c>
      <c r="E540" s="7">
        <v>134</v>
      </c>
      <c r="F540" s="7">
        <v>17</v>
      </c>
    </row>
    <row r="541" spans="1:6" x14ac:dyDescent="0.2">
      <c r="A541" s="15">
        <v>41585</v>
      </c>
      <c r="B541" s="7">
        <v>76</v>
      </c>
      <c r="C541" s="7" t="s">
        <v>86</v>
      </c>
      <c r="E541" s="7">
        <v>131</v>
      </c>
      <c r="F541" s="7">
        <v>15</v>
      </c>
    </row>
    <row r="542" spans="1:6" x14ac:dyDescent="0.2">
      <c r="A542" s="15">
        <v>41585</v>
      </c>
      <c r="B542" s="7">
        <v>76</v>
      </c>
      <c r="C542" s="7" t="s">
        <v>86</v>
      </c>
      <c r="E542" s="7">
        <v>120</v>
      </c>
      <c r="F542" s="7">
        <v>10</v>
      </c>
    </row>
    <row r="543" spans="1:6" x14ac:dyDescent="0.2">
      <c r="A543" s="15">
        <v>41585</v>
      </c>
      <c r="B543" s="7">
        <v>77</v>
      </c>
      <c r="C543" s="7" t="s">
        <v>86</v>
      </c>
      <c r="E543" s="7">
        <v>128</v>
      </c>
      <c r="F543" s="7">
        <v>17</v>
      </c>
    </row>
    <row r="544" spans="1:6" x14ac:dyDescent="0.2">
      <c r="A544" s="15">
        <v>41585</v>
      </c>
      <c r="B544" s="7">
        <v>77</v>
      </c>
      <c r="C544" s="7" t="s">
        <v>86</v>
      </c>
      <c r="E544" s="7">
        <v>149</v>
      </c>
      <c r="F544" s="7">
        <v>26</v>
      </c>
    </row>
    <row r="545" spans="1:6" x14ac:dyDescent="0.2">
      <c r="A545" s="15">
        <v>41585</v>
      </c>
      <c r="B545" s="7">
        <v>77</v>
      </c>
      <c r="C545" s="7" t="s">
        <v>86</v>
      </c>
      <c r="E545" s="7">
        <v>140</v>
      </c>
      <c r="F545" s="7">
        <v>19</v>
      </c>
    </row>
    <row r="546" spans="1:6" x14ac:dyDescent="0.2">
      <c r="A546" s="15">
        <v>41585</v>
      </c>
      <c r="B546" s="7">
        <v>77</v>
      </c>
      <c r="C546" s="7" t="s">
        <v>86</v>
      </c>
      <c r="E546" s="7">
        <v>136</v>
      </c>
      <c r="F546" s="7">
        <v>16</v>
      </c>
    </row>
    <row r="547" spans="1:6" x14ac:dyDescent="0.2">
      <c r="A547" s="15">
        <v>41585</v>
      </c>
      <c r="B547" s="7">
        <v>77</v>
      </c>
      <c r="C547" s="7" t="s">
        <v>86</v>
      </c>
      <c r="E547" s="7">
        <v>100</v>
      </c>
      <c r="F547" s="7">
        <v>6</v>
      </c>
    </row>
    <row r="548" spans="1:6" x14ac:dyDescent="0.2">
      <c r="A548" s="15">
        <v>41585</v>
      </c>
      <c r="B548" s="7">
        <v>77</v>
      </c>
      <c r="C548" s="7" t="s">
        <v>86</v>
      </c>
      <c r="E548" s="7">
        <v>97</v>
      </c>
      <c r="F548" s="7">
        <v>7</v>
      </c>
    </row>
    <row r="549" spans="1:6" x14ac:dyDescent="0.2">
      <c r="A549" s="15">
        <v>41585</v>
      </c>
      <c r="B549" s="7">
        <v>77</v>
      </c>
      <c r="C549" s="7" t="s">
        <v>86</v>
      </c>
      <c r="E549" s="7">
        <v>112</v>
      </c>
      <c r="F549" s="7">
        <v>7</v>
      </c>
    </row>
    <row r="550" spans="1:6" x14ac:dyDescent="0.2">
      <c r="A550" s="15">
        <v>41585</v>
      </c>
      <c r="B550" s="7">
        <v>77</v>
      </c>
      <c r="C550" s="7" t="s">
        <v>86</v>
      </c>
      <c r="E550" s="7">
        <v>110</v>
      </c>
      <c r="F550" s="7">
        <v>9</v>
      </c>
    </row>
    <row r="551" spans="1:6" x14ac:dyDescent="0.2">
      <c r="A551" s="15">
        <v>41585</v>
      </c>
      <c r="B551" s="7">
        <v>77</v>
      </c>
      <c r="C551" s="7" t="s">
        <v>86</v>
      </c>
      <c r="E551" s="7">
        <v>102</v>
      </c>
      <c r="F551" s="7">
        <v>7</v>
      </c>
    </row>
    <row r="552" spans="1:6" x14ac:dyDescent="0.2">
      <c r="A552" s="15">
        <v>41585</v>
      </c>
      <c r="B552" s="7">
        <v>77</v>
      </c>
      <c r="C552" s="7" t="s">
        <v>86</v>
      </c>
      <c r="E552" s="7">
        <v>106</v>
      </c>
      <c r="F552" s="7">
        <v>7</v>
      </c>
    </row>
    <row r="553" spans="1:6" x14ac:dyDescent="0.2">
      <c r="A553" s="15">
        <v>41585</v>
      </c>
      <c r="B553" s="7">
        <v>77</v>
      </c>
      <c r="C553" s="7" t="s">
        <v>86</v>
      </c>
      <c r="E553" s="7">
        <v>105</v>
      </c>
      <c r="F553" s="7">
        <v>7</v>
      </c>
    </row>
    <row r="554" spans="1:6" x14ac:dyDescent="0.2">
      <c r="A554" s="15">
        <v>41585</v>
      </c>
      <c r="B554" s="7">
        <v>77</v>
      </c>
      <c r="C554" s="7" t="s">
        <v>86</v>
      </c>
      <c r="E554" s="7">
        <v>102</v>
      </c>
      <c r="F554" s="7">
        <v>6</v>
      </c>
    </row>
    <row r="555" spans="1:6" x14ac:dyDescent="0.2">
      <c r="A555" s="15">
        <v>41585</v>
      </c>
      <c r="B555" s="7">
        <v>77</v>
      </c>
      <c r="C555" s="7" t="s">
        <v>86</v>
      </c>
      <c r="E555" s="7">
        <v>120</v>
      </c>
      <c r="F555" s="7">
        <v>8</v>
      </c>
    </row>
    <row r="556" spans="1:6" x14ac:dyDescent="0.2">
      <c r="A556" s="15">
        <v>41585</v>
      </c>
      <c r="B556" s="7">
        <v>78</v>
      </c>
      <c r="C556" s="7" t="s">
        <v>86</v>
      </c>
      <c r="E556" s="7">
        <v>125</v>
      </c>
      <c r="F556" s="7">
        <v>14</v>
      </c>
    </row>
    <row r="557" spans="1:6" x14ac:dyDescent="0.2">
      <c r="A557" s="15">
        <v>41585</v>
      </c>
      <c r="B557" s="7">
        <v>78</v>
      </c>
      <c r="C557" s="7" t="s">
        <v>86</v>
      </c>
      <c r="E557" s="7">
        <v>125</v>
      </c>
      <c r="F557" s="7">
        <v>12</v>
      </c>
    </row>
    <row r="558" spans="1:6" x14ac:dyDescent="0.2">
      <c r="A558" s="15">
        <v>41585</v>
      </c>
      <c r="B558" s="7">
        <v>78</v>
      </c>
      <c r="C558" s="7" t="s">
        <v>86</v>
      </c>
      <c r="E558" s="7">
        <v>127</v>
      </c>
      <c r="F558" s="7">
        <v>15</v>
      </c>
    </row>
    <row r="559" spans="1:6" x14ac:dyDescent="0.2">
      <c r="A559" s="15">
        <v>41585</v>
      </c>
      <c r="B559" s="7">
        <v>78</v>
      </c>
      <c r="C559" s="7" t="s">
        <v>86</v>
      </c>
      <c r="E559" s="7">
        <v>128</v>
      </c>
      <c r="F559" s="7">
        <v>14</v>
      </c>
    </row>
    <row r="560" spans="1:6" x14ac:dyDescent="0.2">
      <c r="A560" s="15">
        <v>41585</v>
      </c>
      <c r="B560" s="7">
        <v>78</v>
      </c>
      <c r="C560" s="7" t="s">
        <v>86</v>
      </c>
      <c r="E560" s="7">
        <v>144</v>
      </c>
      <c r="F560" s="7">
        <v>20</v>
      </c>
    </row>
    <row r="561" spans="1:6" x14ac:dyDescent="0.2">
      <c r="A561" s="15">
        <v>41585</v>
      </c>
      <c r="B561" s="7">
        <v>78</v>
      </c>
      <c r="C561" s="7" t="s">
        <v>86</v>
      </c>
      <c r="E561" s="7">
        <v>135</v>
      </c>
      <c r="F561" s="7">
        <v>20</v>
      </c>
    </row>
    <row r="562" spans="1:6" x14ac:dyDescent="0.2">
      <c r="A562" s="15">
        <v>41585</v>
      </c>
      <c r="B562" s="7">
        <v>78</v>
      </c>
      <c r="C562" s="7" t="s">
        <v>86</v>
      </c>
      <c r="E562" s="7">
        <v>103</v>
      </c>
      <c r="F562" s="7">
        <v>7</v>
      </c>
    </row>
    <row r="563" spans="1:6" x14ac:dyDescent="0.2">
      <c r="A563" s="15">
        <v>41585</v>
      </c>
      <c r="B563" s="7">
        <v>78</v>
      </c>
      <c r="C563" s="7" t="s">
        <v>86</v>
      </c>
      <c r="E563" s="7">
        <v>103</v>
      </c>
      <c r="F563" s="7">
        <v>7</v>
      </c>
    </row>
    <row r="564" spans="1:6" x14ac:dyDescent="0.2">
      <c r="A564" s="15">
        <v>41585</v>
      </c>
      <c r="B564" s="7">
        <v>78</v>
      </c>
      <c r="C564" s="7" t="s">
        <v>86</v>
      </c>
      <c r="E564" s="7">
        <v>115</v>
      </c>
      <c r="F564" s="7">
        <v>8</v>
      </c>
    </row>
    <row r="565" spans="1:6" x14ac:dyDescent="0.2">
      <c r="A565" s="15">
        <v>41585</v>
      </c>
      <c r="B565" s="7">
        <v>78</v>
      </c>
      <c r="C565" s="7" t="s">
        <v>86</v>
      </c>
      <c r="E565" s="7">
        <v>116</v>
      </c>
      <c r="F565" s="7">
        <v>10</v>
      </c>
    </row>
    <row r="566" spans="1:6" x14ac:dyDescent="0.2">
      <c r="A566" s="15">
        <v>41585</v>
      </c>
      <c r="B566" s="7">
        <v>78</v>
      </c>
      <c r="C566" s="7" t="s">
        <v>86</v>
      </c>
      <c r="E566" s="7">
        <v>114</v>
      </c>
      <c r="F566" s="7">
        <v>9</v>
      </c>
    </row>
    <row r="567" spans="1:6" x14ac:dyDescent="0.2">
      <c r="A567" s="15">
        <v>41590</v>
      </c>
      <c r="B567" s="7">
        <v>80</v>
      </c>
      <c r="C567" s="7" t="s">
        <v>86</v>
      </c>
      <c r="E567" s="7">
        <v>99</v>
      </c>
      <c r="F567" s="7">
        <v>6</v>
      </c>
    </row>
    <row r="568" spans="1:6" x14ac:dyDescent="0.2">
      <c r="A568" s="15">
        <v>41590</v>
      </c>
      <c r="B568" s="7">
        <v>80</v>
      </c>
      <c r="C568" s="7" t="s">
        <v>86</v>
      </c>
      <c r="E568" s="7">
        <v>124</v>
      </c>
      <c r="F568" s="7">
        <v>13</v>
      </c>
    </row>
    <row r="569" spans="1:6" x14ac:dyDescent="0.2">
      <c r="A569" s="15">
        <v>41590</v>
      </c>
      <c r="B569" s="7">
        <v>80</v>
      </c>
      <c r="C569" s="7" t="s">
        <v>86</v>
      </c>
      <c r="E569" s="7">
        <v>144</v>
      </c>
      <c r="F569" s="7">
        <v>19</v>
      </c>
    </row>
    <row r="570" spans="1:6" x14ac:dyDescent="0.2">
      <c r="A570" s="15">
        <v>41590</v>
      </c>
      <c r="B570" s="7">
        <v>80</v>
      </c>
      <c r="C570" s="7" t="s">
        <v>86</v>
      </c>
      <c r="E570" s="7">
        <v>131</v>
      </c>
      <c r="F570" s="7">
        <v>16</v>
      </c>
    </row>
    <row r="571" spans="1:6" x14ac:dyDescent="0.2">
      <c r="A571" s="15">
        <v>41590</v>
      </c>
      <c r="B571" s="7">
        <v>80</v>
      </c>
      <c r="C571" s="7" t="s">
        <v>86</v>
      </c>
      <c r="E571" s="7">
        <v>131</v>
      </c>
      <c r="F571" s="7">
        <v>15</v>
      </c>
    </row>
    <row r="572" spans="1:6" x14ac:dyDescent="0.2">
      <c r="A572" s="15">
        <v>41590</v>
      </c>
      <c r="B572" s="7">
        <v>80</v>
      </c>
      <c r="C572" s="7" t="s">
        <v>86</v>
      </c>
      <c r="E572" s="7">
        <v>139</v>
      </c>
      <c r="F572" s="7">
        <v>17</v>
      </c>
    </row>
    <row r="573" spans="1:6" x14ac:dyDescent="0.2">
      <c r="A573" s="15">
        <v>41590</v>
      </c>
      <c r="B573" s="7">
        <v>80</v>
      </c>
      <c r="C573" s="7" t="s">
        <v>86</v>
      </c>
      <c r="E573" s="7">
        <v>129</v>
      </c>
      <c r="F573" s="7">
        <v>14</v>
      </c>
    </row>
    <row r="574" spans="1:6" x14ac:dyDescent="0.2">
      <c r="A574" s="15">
        <v>41590</v>
      </c>
      <c r="B574" s="7">
        <v>80</v>
      </c>
      <c r="C574" s="7" t="s">
        <v>86</v>
      </c>
      <c r="E574" s="7">
        <v>132</v>
      </c>
      <c r="F574" s="7">
        <v>16</v>
      </c>
    </row>
    <row r="575" spans="1:6" x14ac:dyDescent="0.2">
      <c r="A575" s="15">
        <v>41590</v>
      </c>
      <c r="B575" s="7">
        <v>80</v>
      </c>
      <c r="C575" s="7" t="s">
        <v>86</v>
      </c>
      <c r="E575" s="7">
        <v>127</v>
      </c>
      <c r="F575" s="7">
        <v>13</v>
      </c>
    </row>
    <row r="576" spans="1:6" x14ac:dyDescent="0.2">
      <c r="A576" s="15">
        <v>41590</v>
      </c>
      <c r="B576" s="7">
        <v>80</v>
      </c>
      <c r="C576" s="7" t="s">
        <v>86</v>
      </c>
      <c r="E576" s="7">
        <v>137</v>
      </c>
      <c r="F576" s="7">
        <v>18</v>
      </c>
    </row>
    <row r="577" spans="1:6" x14ac:dyDescent="0.2">
      <c r="A577" s="15">
        <v>41590</v>
      </c>
      <c r="B577" s="7">
        <v>80</v>
      </c>
      <c r="C577" s="7" t="s">
        <v>86</v>
      </c>
      <c r="E577" s="7">
        <v>136</v>
      </c>
      <c r="F577" s="7">
        <v>16</v>
      </c>
    </row>
    <row r="578" spans="1:6" x14ac:dyDescent="0.2">
      <c r="A578" s="15">
        <v>41590</v>
      </c>
      <c r="B578" s="7">
        <v>80</v>
      </c>
      <c r="C578" s="7" t="s">
        <v>86</v>
      </c>
      <c r="E578" s="7">
        <v>131</v>
      </c>
      <c r="F578" s="7">
        <v>15</v>
      </c>
    </row>
    <row r="579" spans="1:6" x14ac:dyDescent="0.2">
      <c r="A579" s="15">
        <v>41590</v>
      </c>
      <c r="B579" s="7">
        <v>80</v>
      </c>
      <c r="C579" s="7" t="s">
        <v>86</v>
      </c>
      <c r="E579" s="7">
        <v>135</v>
      </c>
      <c r="F579" s="7">
        <v>16</v>
      </c>
    </row>
    <row r="580" spans="1:6" x14ac:dyDescent="0.2">
      <c r="A580" s="15">
        <v>41590</v>
      </c>
      <c r="B580" s="7">
        <v>80</v>
      </c>
      <c r="C580" s="7" t="s">
        <v>86</v>
      </c>
      <c r="E580" s="7">
        <v>128</v>
      </c>
      <c r="F580" s="7">
        <v>14</v>
      </c>
    </row>
    <row r="581" spans="1:6" x14ac:dyDescent="0.2">
      <c r="A581" s="15">
        <v>41590</v>
      </c>
      <c r="B581" s="7">
        <v>80</v>
      </c>
      <c r="C581" s="7" t="s">
        <v>86</v>
      </c>
      <c r="E581" s="7">
        <v>144</v>
      </c>
      <c r="F581" s="7">
        <v>21</v>
      </c>
    </row>
    <row r="582" spans="1:6" x14ac:dyDescent="0.2">
      <c r="A582" s="15">
        <v>41590</v>
      </c>
      <c r="B582" s="7">
        <v>80</v>
      </c>
      <c r="C582" s="7" t="s">
        <v>86</v>
      </c>
      <c r="E582" s="7">
        <v>137</v>
      </c>
      <c r="F582" s="7">
        <v>17</v>
      </c>
    </row>
    <row r="583" spans="1:6" x14ac:dyDescent="0.2">
      <c r="A583" s="15">
        <v>41590</v>
      </c>
      <c r="B583" s="7">
        <v>80</v>
      </c>
      <c r="C583" s="7" t="s">
        <v>86</v>
      </c>
      <c r="E583" s="7">
        <v>127</v>
      </c>
      <c r="F583" s="7">
        <v>14</v>
      </c>
    </row>
    <row r="584" spans="1:6" x14ac:dyDescent="0.2">
      <c r="A584" s="15">
        <v>41590</v>
      </c>
      <c r="B584" s="7">
        <v>80</v>
      </c>
      <c r="C584" s="7" t="s">
        <v>86</v>
      </c>
      <c r="E584" s="7">
        <v>140</v>
      </c>
      <c r="F584" s="7">
        <v>21</v>
      </c>
    </row>
    <row r="585" spans="1:6" x14ac:dyDescent="0.2">
      <c r="A585" s="15">
        <v>41590</v>
      </c>
      <c r="B585" s="7">
        <v>80</v>
      </c>
      <c r="C585" s="7" t="s">
        <v>86</v>
      </c>
      <c r="E585" s="7">
        <v>133</v>
      </c>
      <c r="F585" s="7">
        <v>18</v>
      </c>
    </row>
    <row r="586" spans="1:6" x14ac:dyDescent="0.2">
      <c r="A586" s="15">
        <v>41590</v>
      </c>
      <c r="B586" s="7">
        <v>80</v>
      </c>
      <c r="C586" s="7" t="s">
        <v>86</v>
      </c>
      <c r="E586" s="7">
        <v>133</v>
      </c>
      <c r="F586" s="7">
        <v>16</v>
      </c>
    </row>
    <row r="587" spans="1:6" x14ac:dyDescent="0.2">
      <c r="A587" s="15">
        <v>41590</v>
      </c>
      <c r="B587" s="7">
        <v>80</v>
      </c>
      <c r="C587" s="7" t="s">
        <v>86</v>
      </c>
      <c r="E587" s="7">
        <v>131</v>
      </c>
      <c r="F587" s="7">
        <v>15</v>
      </c>
    </row>
    <row r="588" spans="1:6" x14ac:dyDescent="0.2">
      <c r="A588" s="15">
        <v>41590</v>
      </c>
      <c r="B588" s="7">
        <v>80</v>
      </c>
      <c r="C588" s="7" t="s">
        <v>86</v>
      </c>
      <c r="E588" s="7">
        <v>126</v>
      </c>
      <c r="F588" s="7">
        <v>40</v>
      </c>
    </row>
    <row r="589" spans="1:6" x14ac:dyDescent="0.2">
      <c r="A589" s="15">
        <v>41590</v>
      </c>
      <c r="B589" s="7">
        <v>80</v>
      </c>
      <c r="C589" s="7" t="s">
        <v>86</v>
      </c>
      <c r="E589" s="7">
        <v>141</v>
      </c>
      <c r="F589" s="7">
        <v>18</v>
      </c>
    </row>
    <row r="590" spans="1:6" x14ac:dyDescent="0.2">
      <c r="A590" s="15">
        <v>41590</v>
      </c>
      <c r="B590" s="7">
        <v>80</v>
      </c>
      <c r="C590" s="7" t="s">
        <v>86</v>
      </c>
      <c r="E590" s="7">
        <v>130</v>
      </c>
      <c r="F590" s="7">
        <v>13</v>
      </c>
    </row>
    <row r="591" spans="1:6" x14ac:dyDescent="0.2">
      <c r="A591" s="15">
        <v>41590</v>
      </c>
      <c r="B591" s="7">
        <v>81</v>
      </c>
      <c r="C591" s="7" t="s">
        <v>86</v>
      </c>
      <c r="E591" s="7">
        <v>107</v>
      </c>
      <c r="F591" s="7">
        <v>8</v>
      </c>
    </row>
    <row r="592" spans="1:6" x14ac:dyDescent="0.2">
      <c r="A592" s="15">
        <v>41590</v>
      </c>
      <c r="B592" s="7">
        <v>81</v>
      </c>
      <c r="C592" s="7" t="s">
        <v>86</v>
      </c>
      <c r="E592" s="7">
        <v>103</v>
      </c>
      <c r="F592" s="7">
        <v>7</v>
      </c>
    </row>
    <row r="593" spans="1:6" x14ac:dyDescent="0.2">
      <c r="A593" s="15">
        <v>41590</v>
      </c>
      <c r="B593" s="7">
        <v>81</v>
      </c>
      <c r="C593" s="7" t="s">
        <v>86</v>
      </c>
      <c r="E593" s="7">
        <v>105</v>
      </c>
      <c r="F593" s="7">
        <v>7</v>
      </c>
    </row>
    <row r="594" spans="1:6" x14ac:dyDescent="0.2">
      <c r="A594" s="15">
        <v>41590</v>
      </c>
      <c r="B594" s="7">
        <v>81</v>
      </c>
      <c r="C594" s="7" t="s">
        <v>86</v>
      </c>
      <c r="E594" s="7">
        <v>110</v>
      </c>
      <c r="F594" s="7">
        <v>8</v>
      </c>
    </row>
    <row r="595" spans="1:6" x14ac:dyDescent="0.2">
      <c r="A595" s="15">
        <v>41590</v>
      </c>
      <c r="B595" s="7">
        <v>81</v>
      </c>
      <c r="C595" s="7" t="s">
        <v>86</v>
      </c>
      <c r="E595" s="7">
        <v>106</v>
      </c>
      <c r="F595" s="7">
        <v>7</v>
      </c>
    </row>
    <row r="596" spans="1:6" x14ac:dyDescent="0.2">
      <c r="A596" s="15">
        <v>41590</v>
      </c>
      <c r="B596" s="7">
        <v>81</v>
      </c>
      <c r="C596" s="7" t="s">
        <v>86</v>
      </c>
      <c r="E596" s="7">
        <v>104</v>
      </c>
      <c r="F596" s="7">
        <v>6</v>
      </c>
    </row>
    <row r="597" spans="1:6" x14ac:dyDescent="0.2">
      <c r="A597" s="15">
        <v>41590</v>
      </c>
      <c r="B597" s="7">
        <v>81</v>
      </c>
      <c r="C597" s="7" t="s">
        <v>86</v>
      </c>
      <c r="E597" s="7">
        <v>112</v>
      </c>
      <c r="F597" s="7">
        <v>8</v>
      </c>
    </row>
    <row r="598" spans="1:6" x14ac:dyDescent="0.2">
      <c r="A598" s="15">
        <v>41590</v>
      </c>
      <c r="B598" s="7">
        <v>81</v>
      </c>
      <c r="C598" s="7" t="s">
        <v>86</v>
      </c>
      <c r="E598" s="7">
        <v>108</v>
      </c>
      <c r="F598" s="7">
        <v>6</v>
      </c>
    </row>
    <row r="599" spans="1:6" x14ac:dyDescent="0.2">
      <c r="A599" s="15">
        <v>41590</v>
      </c>
      <c r="B599" s="7">
        <v>82</v>
      </c>
      <c r="C599" s="7" t="s">
        <v>86</v>
      </c>
      <c r="E599" s="7">
        <v>114</v>
      </c>
      <c r="F599" s="7">
        <v>9</v>
      </c>
    </row>
    <row r="600" spans="1:6" x14ac:dyDescent="0.2">
      <c r="A600" s="15">
        <v>41590</v>
      </c>
      <c r="B600" s="7">
        <v>82</v>
      </c>
      <c r="C600" s="7" t="s">
        <v>86</v>
      </c>
      <c r="E600" s="7">
        <v>105</v>
      </c>
      <c r="F600" s="7">
        <v>7</v>
      </c>
    </row>
    <row r="601" spans="1:6" x14ac:dyDescent="0.2">
      <c r="A601" s="15">
        <v>41590</v>
      </c>
      <c r="B601" s="7">
        <v>82</v>
      </c>
      <c r="C601" s="7" t="s">
        <v>86</v>
      </c>
      <c r="E601" s="7">
        <v>98</v>
      </c>
      <c r="F601" s="7">
        <v>6</v>
      </c>
    </row>
    <row r="602" spans="1:6" x14ac:dyDescent="0.2">
      <c r="A602" s="15">
        <v>41590</v>
      </c>
      <c r="B602" s="7">
        <v>82</v>
      </c>
      <c r="C602" s="7" t="s">
        <v>86</v>
      </c>
      <c r="E602" s="7">
        <v>99</v>
      </c>
      <c r="F602" s="7">
        <v>6</v>
      </c>
    </row>
    <row r="603" spans="1:6" x14ac:dyDescent="0.2">
      <c r="A603" s="15">
        <v>41590</v>
      </c>
      <c r="B603" s="7">
        <v>82</v>
      </c>
      <c r="C603" s="7" t="s">
        <v>86</v>
      </c>
      <c r="E603" s="7">
        <v>104</v>
      </c>
      <c r="F603" s="7">
        <v>7</v>
      </c>
    </row>
    <row r="604" spans="1:6" x14ac:dyDescent="0.2">
      <c r="A604" s="15">
        <v>41590</v>
      </c>
      <c r="B604" s="7">
        <v>82</v>
      </c>
      <c r="C604" s="7" t="s">
        <v>86</v>
      </c>
      <c r="E604" s="7">
        <v>102</v>
      </c>
      <c r="F604" s="7">
        <v>6</v>
      </c>
    </row>
    <row r="605" spans="1:6" x14ac:dyDescent="0.2">
      <c r="A605" s="15">
        <v>41590</v>
      </c>
      <c r="B605" s="7">
        <v>82</v>
      </c>
      <c r="C605" s="7" t="s">
        <v>86</v>
      </c>
      <c r="E605" s="7">
        <v>96</v>
      </c>
      <c r="F605" s="7">
        <v>5</v>
      </c>
    </row>
    <row r="606" spans="1:6" x14ac:dyDescent="0.2">
      <c r="A606" s="15">
        <v>41590</v>
      </c>
      <c r="B606" s="7">
        <v>82</v>
      </c>
      <c r="C606" s="7" t="s">
        <v>86</v>
      </c>
      <c r="E606" s="7">
        <v>138</v>
      </c>
      <c r="F606" s="7">
        <v>22</v>
      </c>
    </row>
    <row r="607" spans="1:6" x14ac:dyDescent="0.2">
      <c r="A607" s="15">
        <v>41590</v>
      </c>
      <c r="B607" s="7">
        <v>82</v>
      </c>
      <c r="C607" s="7" t="s">
        <v>86</v>
      </c>
      <c r="E607" s="7">
        <v>132</v>
      </c>
      <c r="F607" s="7">
        <v>16</v>
      </c>
    </row>
    <row r="608" spans="1:6" x14ac:dyDescent="0.2">
      <c r="A608" s="15">
        <v>41590</v>
      </c>
      <c r="B608" s="7">
        <v>82</v>
      </c>
      <c r="C608" s="7" t="s">
        <v>86</v>
      </c>
      <c r="E608" s="7">
        <v>134</v>
      </c>
      <c r="F608" s="7">
        <v>16</v>
      </c>
    </row>
    <row r="609" spans="1:6" x14ac:dyDescent="0.2">
      <c r="A609" s="15">
        <v>41590</v>
      </c>
      <c r="B609" s="7">
        <v>82</v>
      </c>
      <c r="C609" s="7" t="s">
        <v>86</v>
      </c>
      <c r="E609" s="7">
        <v>132</v>
      </c>
      <c r="F609" s="7">
        <v>15</v>
      </c>
    </row>
    <row r="610" spans="1:6" x14ac:dyDescent="0.2">
      <c r="A610" s="15">
        <v>41590</v>
      </c>
      <c r="B610" s="7">
        <v>82</v>
      </c>
      <c r="C610" s="7" t="s">
        <v>86</v>
      </c>
      <c r="E610" s="7">
        <v>126</v>
      </c>
      <c r="F610" s="7">
        <v>13</v>
      </c>
    </row>
    <row r="611" spans="1:6" x14ac:dyDescent="0.2">
      <c r="A611" s="15">
        <v>41591</v>
      </c>
      <c r="B611" s="7">
        <v>84</v>
      </c>
      <c r="C611" s="7" t="s">
        <v>86</v>
      </c>
      <c r="E611" s="7">
        <v>101</v>
      </c>
      <c r="F611" s="7">
        <v>6</v>
      </c>
    </row>
    <row r="612" spans="1:6" x14ac:dyDescent="0.2">
      <c r="A612" s="15">
        <v>41591</v>
      </c>
      <c r="B612" s="7">
        <v>84</v>
      </c>
      <c r="C612" s="7" t="s">
        <v>86</v>
      </c>
      <c r="E612" s="7">
        <v>105</v>
      </c>
      <c r="F612" s="7">
        <v>7</v>
      </c>
    </row>
    <row r="613" spans="1:6" x14ac:dyDescent="0.2">
      <c r="A613" s="15">
        <v>41591</v>
      </c>
      <c r="B613" s="7">
        <v>84</v>
      </c>
      <c r="C613" s="7" t="s">
        <v>86</v>
      </c>
      <c r="E613" s="7">
        <v>117</v>
      </c>
      <c r="F613" s="7">
        <v>10</v>
      </c>
    </row>
    <row r="614" spans="1:6" x14ac:dyDescent="0.2">
      <c r="A614" s="15">
        <v>41591</v>
      </c>
      <c r="B614" s="7">
        <v>84</v>
      </c>
      <c r="C614" s="7" t="s">
        <v>86</v>
      </c>
      <c r="E614" s="7">
        <v>101</v>
      </c>
      <c r="F614" s="7">
        <v>6</v>
      </c>
    </row>
    <row r="615" spans="1:6" x14ac:dyDescent="0.2">
      <c r="A615" s="15">
        <v>41591</v>
      </c>
      <c r="B615" s="7">
        <v>84</v>
      </c>
      <c r="C615" s="7" t="s">
        <v>86</v>
      </c>
      <c r="E615" s="7">
        <v>117</v>
      </c>
      <c r="F615" s="7">
        <v>12</v>
      </c>
    </row>
    <row r="616" spans="1:6" x14ac:dyDescent="0.2">
      <c r="A616" s="15">
        <v>41591</v>
      </c>
      <c r="B616" s="7">
        <v>84</v>
      </c>
      <c r="C616" s="7" t="s">
        <v>86</v>
      </c>
      <c r="E616" s="7">
        <v>112</v>
      </c>
      <c r="F616" s="7">
        <v>9</v>
      </c>
    </row>
    <row r="617" spans="1:6" x14ac:dyDescent="0.2">
      <c r="A617" s="15">
        <v>41591</v>
      </c>
      <c r="B617" s="7">
        <v>84</v>
      </c>
      <c r="C617" s="7" t="s">
        <v>86</v>
      </c>
      <c r="E617" s="7">
        <v>113</v>
      </c>
      <c r="F617" s="7">
        <v>9</v>
      </c>
    </row>
    <row r="618" spans="1:6" x14ac:dyDescent="0.2">
      <c r="A618" s="15">
        <v>41591</v>
      </c>
      <c r="B618" s="7">
        <v>84</v>
      </c>
      <c r="C618" s="7" t="s">
        <v>86</v>
      </c>
      <c r="E618" s="7">
        <v>118</v>
      </c>
      <c r="F618" s="7">
        <v>11</v>
      </c>
    </row>
    <row r="619" spans="1:6" x14ac:dyDescent="0.2">
      <c r="A619" s="15">
        <v>41591</v>
      </c>
      <c r="B619" s="7">
        <v>84</v>
      </c>
      <c r="C619" s="7" t="s">
        <v>86</v>
      </c>
      <c r="E619" s="7">
        <v>130</v>
      </c>
      <c r="F619" s="7">
        <v>17</v>
      </c>
    </row>
    <row r="620" spans="1:6" x14ac:dyDescent="0.2">
      <c r="A620" s="15">
        <v>41591</v>
      </c>
      <c r="B620" s="7">
        <v>84</v>
      </c>
      <c r="C620" s="7" t="s">
        <v>86</v>
      </c>
      <c r="E620" s="7">
        <v>144</v>
      </c>
      <c r="F620" s="7">
        <v>19</v>
      </c>
    </row>
    <row r="621" spans="1:6" x14ac:dyDescent="0.2">
      <c r="A621" s="15">
        <v>41591</v>
      </c>
      <c r="B621" s="7">
        <v>84</v>
      </c>
      <c r="C621" s="7" t="s">
        <v>86</v>
      </c>
      <c r="E621" s="7">
        <v>133</v>
      </c>
      <c r="F621" s="7">
        <v>18</v>
      </c>
    </row>
    <row r="622" spans="1:6" x14ac:dyDescent="0.2">
      <c r="A622" s="15">
        <v>41591</v>
      </c>
      <c r="B622" s="7">
        <v>84</v>
      </c>
      <c r="C622" s="7" t="s">
        <v>86</v>
      </c>
      <c r="E622" s="7">
        <v>114</v>
      </c>
      <c r="F622" s="7">
        <v>12</v>
      </c>
    </row>
    <row r="623" spans="1:6" x14ac:dyDescent="0.2">
      <c r="A623" s="15">
        <v>41591</v>
      </c>
      <c r="B623" s="7">
        <v>84</v>
      </c>
      <c r="C623" s="7" t="s">
        <v>86</v>
      </c>
      <c r="E623" s="7">
        <v>131</v>
      </c>
      <c r="F623" s="7">
        <v>16</v>
      </c>
    </row>
    <row r="624" spans="1:6" x14ac:dyDescent="0.2">
      <c r="A624" s="15">
        <v>41591</v>
      </c>
      <c r="B624" s="7">
        <v>84</v>
      </c>
      <c r="C624" s="7" t="s">
        <v>86</v>
      </c>
      <c r="E624" s="7">
        <v>135</v>
      </c>
      <c r="F624" s="7">
        <v>17</v>
      </c>
    </row>
    <row r="625" spans="1:6" x14ac:dyDescent="0.2">
      <c r="A625" s="15">
        <v>41591</v>
      </c>
      <c r="B625" s="7">
        <v>84</v>
      </c>
      <c r="C625" s="7" t="s">
        <v>86</v>
      </c>
      <c r="E625" s="7">
        <v>132</v>
      </c>
      <c r="F625" s="7">
        <v>18</v>
      </c>
    </row>
    <row r="626" spans="1:6" x14ac:dyDescent="0.2">
      <c r="A626" s="15">
        <v>41591</v>
      </c>
      <c r="B626" s="7">
        <v>84</v>
      </c>
      <c r="C626" s="7" t="s">
        <v>86</v>
      </c>
      <c r="E626" s="7">
        <v>129</v>
      </c>
      <c r="F626" s="7">
        <v>14</v>
      </c>
    </row>
    <row r="627" spans="1:6" x14ac:dyDescent="0.2">
      <c r="A627" s="15">
        <v>41591</v>
      </c>
      <c r="B627" s="7">
        <v>85</v>
      </c>
      <c r="C627" s="7" t="s">
        <v>86</v>
      </c>
      <c r="E627" s="7">
        <v>110</v>
      </c>
      <c r="F627" s="7">
        <v>8</v>
      </c>
    </row>
    <row r="628" spans="1:6" x14ac:dyDescent="0.2">
      <c r="A628" s="15">
        <v>41591</v>
      </c>
      <c r="B628" s="7">
        <v>85</v>
      </c>
      <c r="C628" s="7" t="s">
        <v>86</v>
      </c>
      <c r="E628" s="7">
        <v>105</v>
      </c>
      <c r="F628" s="7">
        <v>7</v>
      </c>
    </row>
    <row r="629" spans="1:6" x14ac:dyDescent="0.2">
      <c r="A629" s="15">
        <v>41591</v>
      </c>
      <c r="B629" s="7">
        <v>85</v>
      </c>
      <c r="C629" s="7" t="s">
        <v>86</v>
      </c>
      <c r="E629" s="7">
        <v>98</v>
      </c>
      <c r="F629" s="7">
        <v>6</v>
      </c>
    </row>
    <row r="630" spans="1:6" x14ac:dyDescent="0.2">
      <c r="A630" s="15">
        <v>41591</v>
      </c>
      <c r="B630" s="7">
        <v>85</v>
      </c>
      <c r="C630" s="7" t="s">
        <v>86</v>
      </c>
      <c r="E630" s="7">
        <v>103</v>
      </c>
      <c r="F630" s="7">
        <v>6</v>
      </c>
    </row>
    <row r="631" spans="1:6" x14ac:dyDescent="0.2">
      <c r="A631" s="15">
        <v>41591</v>
      </c>
      <c r="B631" s="7">
        <v>85</v>
      </c>
      <c r="C631" s="7" t="s">
        <v>86</v>
      </c>
      <c r="E631" s="7">
        <v>108</v>
      </c>
      <c r="F631" s="7">
        <v>7</v>
      </c>
    </row>
    <row r="632" spans="1:6" x14ac:dyDescent="0.2">
      <c r="A632" s="15">
        <v>41591</v>
      </c>
      <c r="B632" s="7">
        <v>85</v>
      </c>
      <c r="C632" s="7" t="s">
        <v>86</v>
      </c>
      <c r="E632" s="7">
        <v>97</v>
      </c>
      <c r="F632" s="7">
        <v>5</v>
      </c>
    </row>
    <row r="633" spans="1:6" x14ac:dyDescent="0.2">
      <c r="A633" s="15">
        <v>41591</v>
      </c>
      <c r="B633" s="7">
        <v>85</v>
      </c>
      <c r="C633" s="7" t="s">
        <v>86</v>
      </c>
      <c r="E633" s="7">
        <v>114</v>
      </c>
      <c r="F633" s="7">
        <v>8</v>
      </c>
    </row>
    <row r="634" spans="1:6" x14ac:dyDescent="0.2">
      <c r="A634" s="15">
        <v>41591</v>
      </c>
      <c r="B634" s="7">
        <v>85</v>
      </c>
      <c r="C634" s="7" t="s">
        <v>86</v>
      </c>
      <c r="E634" s="7">
        <v>109</v>
      </c>
      <c r="F634" s="7">
        <v>7</v>
      </c>
    </row>
    <row r="635" spans="1:6" x14ac:dyDescent="0.2">
      <c r="A635" s="15">
        <v>41591</v>
      </c>
      <c r="B635" s="7">
        <v>85</v>
      </c>
      <c r="C635" s="7" t="s">
        <v>86</v>
      </c>
      <c r="E635" s="7">
        <v>104</v>
      </c>
      <c r="F635" s="7">
        <v>6</v>
      </c>
    </row>
    <row r="636" spans="1:6" x14ac:dyDescent="0.2">
      <c r="A636" s="15">
        <v>41591</v>
      </c>
      <c r="B636" s="7">
        <v>85</v>
      </c>
      <c r="C636" s="7" t="s">
        <v>86</v>
      </c>
      <c r="E636" s="7">
        <v>100</v>
      </c>
      <c r="F636" s="7">
        <v>5</v>
      </c>
    </row>
    <row r="637" spans="1:6" x14ac:dyDescent="0.2">
      <c r="A637" s="15">
        <v>41591</v>
      </c>
      <c r="B637" s="7">
        <v>85</v>
      </c>
      <c r="C637" s="7" t="s">
        <v>86</v>
      </c>
      <c r="E637" s="7">
        <v>114</v>
      </c>
      <c r="F637" s="7">
        <v>9</v>
      </c>
    </row>
    <row r="638" spans="1:6" x14ac:dyDescent="0.2">
      <c r="A638" s="15">
        <v>41591</v>
      </c>
      <c r="B638" s="7">
        <v>85</v>
      </c>
      <c r="C638" s="7" t="s">
        <v>86</v>
      </c>
      <c r="E638" s="7">
        <v>125</v>
      </c>
      <c r="F638" s="7">
        <v>14</v>
      </c>
    </row>
    <row r="639" spans="1:6" x14ac:dyDescent="0.2">
      <c r="A639" s="15">
        <v>41591</v>
      </c>
      <c r="B639" s="7">
        <v>85</v>
      </c>
      <c r="C639" s="7" t="s">
        <v>86</v>
      </c>
      <c r="E639" s="7">
        <v>129</v>
      </c>
      <c r="F639" s="7">
        <v>16</v>
      </c>
    </row>
    <row r="640" spans="1:6" x14ac:dyDescent="0.2">
      <c r="A640" s="15">
        <v>41591</v>
      </c>
      <c r="B640" s="7">
        <v>86</v>
      </c>
      <c r="C640" s="7" t="s">
        <v>86</v>
      </c>
      <c r="E640" s="7">
        <v>109</v>
      </c>
      <c r="F640" s="7">
        <v>8</v>
      </c>
    </row>
    <row r="641" spans="1:6" x14ac:dyDescent="0.2">
      <c r="A641" s="15">
        <v>41591</v>
      </c>
      <c r="B641" s="7">
        <v>86</v>
      </c>
      <c r="C641" s="7" t="s">
        <v>86</v>
      </c>
      <c r="E641" s="7">
        <v>123</v>
      </c>
      <c r="F641" s="7">
        <v>14</v>
      </c>
    </row>
    <row r="642" spans="1:6" x14ac:dyDescent="0.2">
      <c r="A642" s="15">
        <v>41591</v>
      </c>
      <c r="B642" s="7">
        <v>86</v>
      </c>
      <c r="C642" s="7" t="s">
        <v>86</v>
      </c>
      <c r="E642" s="7">
        <v>135</v>
      </c>
      <c r="F642" s="7">
        <v>18</v>
      </c>
    </row>
    <row r="643" spans="1:6" x14ac:dyDescent="0.2">
      <c r="A643" s="15">
        <v>41591</v>
      </c>
      <c r="B643" s="7">
        <v>86</v>
      </c>
      <c r="C643" s="7" t="s">
        <v>86</v>
      </c>
      <c r="E643" s="7">
        <v>132</v>
      </c>
      <c r="F643" s="7">
        <v>15</v>
      </c>
    </row>
    <row r="644" spans="1:6" x14ac:dyDescent="0.2">
      <c r="A644" s="15">
        <v>41591</v>
      </c>
      <c r="B644" s="7">
        <v>86</v>
      </c>
      <c r="C644" s="7" t="s">
        <v>86</v>
      </c>
      <c r="E644" s="7">
        <v>128</v>
      </c>
      <c r="F644" s="7">
        <v>18</v>
      </c>
    </row>
    <row r="645" spans="1:6" x14ac:dyDescent="0.2">
      <c r="A645" s="15">
        <v>41591</v>
      </c>
      <c r="B645" s="7">
        <v>86</v>
      </c>
      <c r="C645" s="7" t="s">
        <v>86</v>
      </c>
      <c r="E645" s="7">
        <v>140</v>
      </c>
      <c r="F645" s="7">
        <v>21</v>
      </c>
    </row>
    <row r="646" spans="1:6" x14ac:dyDescent="0.2">
      <c r="A646" s="15">
        <v>41591</v>
      </c>
      <c r="B646" s="7">
        <v>86</v>
      </c>
      <c r="C646" s="7" t="s">
        <v>86</v>
      </c>
      <c r="E646" s="7">
        <v>125</v>
      </c>
      <c r="F646" s="7">
        <v>16</v>
      </c>
    </row>
    <row r="647" spans="1:6" x14ac:dyDescent="0.2">
      <c r="A647" s="15">
        <v>41591</v>
      </c>
      <c r="B647" s="7">
        <v>86</v>
      </c>
      <c r="C647" s="7" t="s">
        <v>86</v>
      </c>
      <c r="E647" s="7">
        <v>121</v>
      </c>
      <c r="F647" s="7">
        <v>12</v>
      </c>
    </row>
    <row r="648" spans="1:6" x14ac:dyDescent="0.2">
      <c r="A648" s="15">
        <v>41591</v>
      </c>
      <c r="B648" s="7">
        <v>86</v>
      </c>
      <c r="C648" s="7" t="s">
        <v>86</v>
      </c>
      <c r="E648" s="7">
        <v>135</v>
      </c>
      <c r="F648" s="7">
        <v>19</v>
      </c>
    </row>
    <row r="649" spans="1:6" x14ac:dyDescent="0.2">
      <c r="A649" s="15">
        <v>41591</v>
      </c>
      <c r="B649" s="7">
        <v>86</v>
      </c>
      <c r="C649" s="7" t="s">
        <v>86</v>
      </c>
      <c r="E649" s="7">
        <v>137</v>
      </c>
      <c r="F649" s="7">
        <v>17</v>
      </c>
    </row>
    <row r="650" spans="1:6" x14ac:dyDescent="0.2">
      <c r="A650" s="15">
        <v>41591</v>
      </c>
      <c r="B650" s="7">
        <v>86</v>
      </c>
      <c r="C650" s="7" t="s">
        <v>86</v>
      </c>
      <c r="E650" s="7">
        <v>137</v>
      </c>
      <c r="F650" s="7">
        <v>22</v>
      </c>
    </row>
    <row r="651" spans="1:6" x14ac:dyDescent="0.2">
      <c r="A651" s="15">
        <v>41591</v>
      </c>
      <c r="B651" s="7">
        <v>86</v>
      </c>
      <c r="C651" s="7" t="s">
        <v>86</v>
      </c>
      <c r="E651" s="7">
        <v>125</v>
      </c>
      <c r="F651" s="7">
        <v>12</v>
      </c>
    </row>
    <row r="652" spans="1:6" x14ac:dyDescent="0.2">
      <c r="A652" s="15">
        <v>41592</v>
      </c>
      <c r="B652" s="7">
        <v>87</v>
      </c>
      <c r="C652" s="7" t="s">
        <v>86</v>
      </c>
      <c r="E652" s="7">
        <v>101</v>
      </c>
      <c r="F652" s="7">
        <v>7</v>
      </c>
    </row>
    <row r="653" spans="1:6" x14ac:dyDescent="0.2">
      <c r="A653" s="15">
        <v>41592</v>
      </c>
      <c r="B653" s="7">
        <v>87</v>
      </c>
      <c r="C653" s="7" t="s">
        <v>86</v>
      </c>
      <c r="E653" s="7">
        <v>103</v>
      </c>
      <c r="F653" s="7">
        <v>7</v>
      </c>
    </row>
    <row r="654" spans="1:6" x14ac:dyDescent="0.2">
      <c r="A654" s="15">
        <v>41592</v>
      </c>
      <c r="B654" s="7">
        <v>87</v>
      </c>
      <c r="C654" s="7" t="s">
        <v>86</v>
      </c>
      <c r="E654" s="7">
        <v>97</v>
      </c>
      <c r="F654" s="7">
        <v>6</v>
      </c>
    </row>
    <row r="655" spans="1:6" x14ac:dyDescent="0.2">
      <c r="A655" s="15">
        <v>41592</v>
      </c>
      <c r="B655" s="7">
        <v>87</v>
      </c>
      <c r="C655" s="7" t="s">
        <v>86</v>
      </c>
      <c r="E655" s="7">
        <v>129</v>
      </c>
      <c r="F655" s="7">
        <v>14</v>
      </c>
    </row>
    <row r="656" spans="1:6" x14ac:dyDescent="0.2">
      <c r="A656" s="15">
        <v>41592</v>
      </c>
      <c r="B656" s="7">
        <v>87</v>
      </c>
      <c r="C656" s="7" t="s">
        <v>86</v>
      </c>
      <c r="E656" s="7">
        <v>130</v>
      </c>
      <c r="F656" s="7">
        <v>15</v>
      </c>
    </row>
    <row r="657" spans="1:6" x14ac:dyDescent="0.2">
      <c r="A657" s="15">
        <v>41592</v>
      </c>
      <c r="B657" s="7">
        <v>87</v>
      </c>
      <c r="C657" s="7" t="s">
        <v>86</v>
      </c>
      <c r="E657" s="7">
        <v>129</v>
      </c>
      <c r="F657" s="7">
        <v>15</v>
      </c>
    </row>
    <row r="658" spans="1:6" x14ac:dyDescent="0.2">
      <c r="A658" s="15">
        <v>41592</v>
      </c>
      <c r="B658" s="7">
        <v>87</v>
      </c>
      <c r="C658" s="7" t="s">
        <v>86</v>
      </c>
      <c r="E658" s="7">
        <v>135</v>
      </c>
      <c r="F658" s="7">
        <v>17</v>
      </c>
    </row>
    <row r="659" spans="1:6" x14ac:dyDescent="0.2">
      <c r="A659" s="15">
        <v>41592</v>
      </c>
      <c r="B659" s="7">
        <v>88</v>
      </c>
      <c r="C659" s="7" t="s">
        <v>86</v>
      </c>
      <c r="E659" s="7">
        <v>105</v>
      </c>
      <c r="F659" s="7">
        <v>7</v>
      </c>
    </row>
    <row r="660" spans="1:6" x14ac:dyDescent="0.2">
      <c r="A660" s="15">
        <v>41592</v>
      </c>
      <c r="B660" s="7">
        <v>88</v>
      </c>
      <c r="C660" s="7" t="s">
        <v>86</v>
      </c>
      <c r="E660" s="7">
        <v>107</v>
      </c>
      <c r="F660" s="7">
        <v>8</v>
      </c>
    </row>
    <row r="661" spans="1:6" x14ac:dyDescent="0.2">
      <c r="A661" s="15">
        <v>41592</v>
      </c>
      <c r="B661" s="7">
        <v>88</v>
      </c>
      <c r="C661" s="7" t="s">
        <v>86</v>
      </c>
      <c r="E661" s="7">
        <v>113</v>
      </c>
      <c r="F661" s="7">
        <v>10</v>
      </c>
    </row>
    <row r="662" spans="1:6" x14ac:dyDescent="0.2">
      <c r="A662" s="15">
        <v>41592</v>
      </c>
      <c r="B662" s="7">
        <v>88</v>
      </c>
      <c r="C662" s="7" t="s">
        <v>86</v>
      </c>
      <c r="E662" s="7">
        <v>130</v>
      </c>
      <c r="F662" s="7">
        <v>16</v>
      </c>
    </row>
    <row r="663" spans="1:6" x14ac:dyDescent="0.2">
      <c r="A663" s="15">
        <v>41592</v>
      </c>
      <c r="B663" s="7">
        <v>89</v>
      </c>
      <c r="C663" s="7" t="s">
        <v>86</v>
      </c>
      <c r="E663" s="7">
        <v>137</v>
      </c>
      <c r="F663" s="7">
        <v>20</v>
      </c>
    </row>
    <row r="664" spans="1:6" x14ac:dyDescent="0.2">
      <c r="A664" s="15">
        <v>41592</v>
      </c>
      <c r="B664" s="7">
        <v>89</v>
      </c>
      <c r="C664" s="7" t="s">
        <v>86</v>
      </c>
      <c r="E664" s="7">
        <v>135</v>
      </c>
      <c r="F664" s="7">
        <v>19</v>
      </c>
    </row>
    <row r="665" spans="1:6" x14ac:dyDescent="0.2">
      <c r="A665" s="15">
        <v>41592</v>
      </c>
      <c r="B665" s="7">
        <v>89</v>
      </c>
      <c r="C665" s="7" t="s">
        <v>86</v>
      </c>
      <c r="E665" s="7">
        <v>125</v>
      </c>
      <c r="F665" s="7">
        <v>12</v>
      </c>
    </row>
    <row r="666" spans="1:6" x14ac:dyDescent="0.2">
      <c r="A666" s="15">
        <v>41592</v>
      </c>
      <c r="B666" s="7">
        <v>89</v>
      </c>
      <c r="C666" s="7" t="s">
        <v>86</v>
      </c>
      <c r="E666" s="7">
        <v>113</v>
      </c>
      <c r="F666" s="7">
        <v>10</v>
      </c>
    </row>
    <row r="667" spans="1:6" x14ac:dyDescent="0.2">
      <c r="A667" s="15">
        <v>41592</v>
      </c>
      <c r="B667" s="7">
        <v>89</v>
      </c>
      <c r="C667" s="7" t="s">
        <v>86</v>
      </c>
      <c r="E667" s="7">
        <v>138</v>
      </c>
      <c r="F667" s="7">
        <v>19</v>
      </c>
    </row>
    <row r="668" spans="1:6" x14ac:dyDescent="0.2">
      <c r="A668" s="15">
        <v>41592</v>
      </c>
      <c r="B668" s="7">
        <v>89</v>
      </c>
      <c r="C668" s="7" t="s">
        <v>86</v>
      </c>
      <c r="E668" s="7">
        <v>130</v>
      </c>
      <c r="F668" s="7">
        <v>16</v>
      </c>
    </row>
    <row r="669" spans="1:6" x14ac:dyDescent="0.2">
      <c r="A669" s="15">
        <v>41592</v>
      </c>
      <c r="B669" s="7">
        <v>89</v>
      </c>
      <c r="C669" s="7" t="s">
        <v>86</v>
      </c>
      <c r="E669" s="7">
        <v>135</v>
      </c>
      <c r="F669" s="7">
        <v>16</v>
      </c>
    </row>
    <row r="670" spans="1:6" x14ac:dyDescent="0.2">
      <c r="A670" s="15">
        <v>41592</v>
      </c>
      <c r="B670" s="7">
        <v>89</v>
      </c>
      <c r="C670" s="7" t="s">
        <v>86</v>
      </c>
      <c r="E670" s="7">
        <v>137</v>
      </c>
      <c r="F670" s="7">
        <v>19</v>
      </c>
    </row>
    <row r="671" spans="1:6" x14ac:dyDescent="0.2">
      <c r="A671" s="15">
        <v>41592</v>
      </c>
      <c r="B671" s="7">
        <v>89</v>
      </c>
      <c r="C671" s="7" t="s">
        <v>86</v>
      </c>
      <c r="E671" s="7">
        <v>130</v>
      </c>
      <c r="F671" s="7">
        <v>0</v>
      </c>
    </row>
    <row r="672" spans="1:6" x14ac:dyDescent="0.2">
      <c r="A672" s="15">
        <v>41592</v>
      </c>
      <c r="B672" s="7">
        <v>89</v>
      </c>
      <c r="C672" s="7" t="s">
        <v>86</v>
      </c>
      <c r="E672" s="7">
        <v>94</v>
      </c>
      <c r="F672" s="7">
        <v>5</v>
      </c>
    </row>
    <row r="673" spans="1:6" x14ac:dyDescent="0.2">
      <c r="A673" s="15">
        <v>41592</v>
      </c>
      <c r="B673" s="7">
        <v>89</v>
      </c>
      <c r="C673" s="7" t="s">
        <v>86</v>
      </c>
      <c r="E673" s="7">
        <v>114</v>
      </c>
      <c r="F673" s="7">
        <v>10</v>
      </c>
    </row>
    <row r="674" spans="1:6" x14ac:dyDescent="0.2">
      <c r="A674" s="15">
        <v>41592</v>
      </c>
      <c r="B674" s="7">
        <v>89</v>
      </c>
      <c r="C674" s="7" t="s">
        <v>86</v>
      </c>
      <c r="E674" s="7">
        <v>119</v>
      </c>
      <c r="F674" s="7">
        <v>10</v>
      </c>
    </row>
    <row r="675" spans="1:6" x14ac:dyDescent="0.2">
      <c r="A675" s="15">
        <v>41592</v>
      </c>
      <c r="B675" s="7">
        <v>89</v>
      </c>
      <c r="C675" s="7" t="s">
        <v>86</v>
      </c>
      <c r="E675" s="7">
        <v>115</v>
      </c>
      <c r="F675" s="7">
        <v>9</v>
      </c>
    </row>
    <row r="676" spans="1:6" x14ac:dyDescent="0.2">
      <c r="A676" s="15">
        <v>41592</v>
      </c>
      <c r="B676" s="7">
        <v>89</v>
      </c>
      <c r="C676" s="7" t="s">
        <v>86</v>
      </c>
      <c r="E676" s="7">
        <v>97</v>
      </c>
      <c r="F676" s="7">
        <v>6</v>
      </c>
    </row>
    <row r="677" spans="1:6" x14ac:dyDescent="0.2">
      <c r="A677" s="15">
        <v>41592</v>
      </c>
      <c r="B677" s="7">
        <v>89</v>
      </c>
      <c r="C677" s="7" t="s">
        <v>86</v>
      </c>
      <c r="E677" s="7">
        <v>97</v>
      </c>
      <c r="F677" s="7">
        <v>6</v>
      </c>
    </row>
    <row r="678" spans="1:6" x14ac:dyDescent="0.2">
      <c r="A678" s="15">
        <v>41592</v>
      </c>
      <c r="B678" s="7">
        <v>89</v>
      </c>
      <c r="C678" s="7" t="s">
        <v>86</v>
      </c>
      <c r="E678" s="7">
        <v>100</v>
      </c>
      <c r="F678" s="7">
        <v>7</v>
      </c>
    </row>
    <row r="679" spans="1:6" x14ac:dyDescent="0.2">
      <c r="A679" s="15">
        <v>41592</v>
      </c>
      <c r="B679" s="7">
        <v>89</v>
      </c>
      <c r="C679" s="7" t="s">
        <v>86</v>
      </c>
      <c r="E679" s="7">
        <v>100</v>
      </c>
      <c r="F679" s="7">
        <v>6</v>
      </c>
    </row>
    <row r="680" spans="1:6" x14ac:dyDescent="0.2">
      <c r="A680" s="15">
        <v>41592</v>
      </c>
      <c r="B680" s="7">
        <v>89</v>
      </c>
      <c r="C680" s="7" t="s">
        <v>86</v>
      </c>
      <c r="E680" s="7">
        <v>101</v>
      </c>
      <c r="F680" s="7">
        <v>6</v>
      </c>
    </row>
    <row r="681" spans="1:6" x14ac:dyDescent="0.2">
      <c r="A681" s="15">
        <v>41599</v>
      </c>
      <c r="B681" s="7">
        <v>91</v>
      </c>
      <c r="C681" s="7" t="s">
        <v>86</v>
      </c>
      <c r="E681" s="7">
        <v>142</v>
      </c>
      <c r="F681" s="7">
        <v>19</v>
      </c>
    </row>
    <row r="682" spans="1:6" x14ac:dyDescent="0.2">
      <c r="A682" s="15">
        <v>41599</v>
      </c>
      <c r="B682" s="7">
        <v>91</v>
      </c>
      <c r="C682" s="7" t="s">
        <v>86</v>
      </c>
      <c r="E682" s="7">
        <v>128</v>
      </c>
      <c r="F682" s="7">
        <v>14</v>
      </c>
    </row>
    <row r="683" spans="1:6" x14ac:dyDescent="0.2">
      <c r="A683" s="15">
        <v>41599</v>
      </c>
      <c r="B683" s="7">
        <v>91</v>
      </c>
      <c r="C683" s="7" t="s">
        <v>86</v>
      </c>
      <c r="E683" s="7">
        <v>137</v>
      </c>
      <c r="F683" s="7">
        <v>16</v>
      </c>
    </row>
    <row r="684" spans="1:6" x14ac:dyDescent="0.2">
      <c r="A684" s="15">
        <v>41599</v>
      </c>
      <c r="B684" s="7">
        <v>91</v>
      </c>
      <c r="C684" s="7" t="s">
        <v>86</v>
      </c>
      <c r="E684" s="7">
        <v>135</v>
      </c>
      <c r="F684" s="7">
        <v>19</v>
      </c>
    </row>
    <row r="685" spans="1:6" x14ac:dyDescent="0.2">
      <c r="A685" s="15">
        <v>41599</v>
      </c>
      <c r="B685" s="7">
        <v>91</v>
      </c>
      <c r="C685" s="7" t="s">
        <v>86</v>
      </c>
      <c r="E685" s="7">
        <v>124</v>
      </c>
      <c r="F685" s="7">
        <v>12</v>
      </c>
    </row>
    <row r="686" spans="1:6" x14ac:dyDescent="0.2">
      <c r="A686" s="15">
        <v>41599</v>
      </c>
      <c r="B686" s="7">
        <v>91</v>
      </c>
      <c r="C686" s="7" t="s">
        <v>86</v>
      </c>
      <c r="E686" s="7">
        <v>137</v>
      </c>
      <c r="F686" s="7">
        <v>15</v>
      </c>
    </row>
    <row r="687" spans="1:6" x14ac:dyDescent="0.2">
      <c r="A687" s="15">
        <v>41599</v>
      </c>
      <c r="B687" s="7">
        <v>91</v>
      </c>
      <c r="C687" s="7" t="s">
        <v>86</v>
      </c>
      <c r="E687" s="7">
        <v>136</v>
      </c>
      <c r="F687" s="7">
        <v>15</v>
      </c>
    </row>
    <row r="688" spans="1:6" x14ac:dyDescent="0.2">
      <c r="A688" s="15">
        <v>41599</v>
      </c>
      <c r="B688" s="7">
        <v>91</v>
      </c>
      <c r="C688" s="7" t="s">
        <v>86</v>
      </c>
      <c r="E688" s="7">
        <v>110</v>
      </c>
      <c r="F688" s="7">
        <v>7</v>
      </c>
    </row>
    <row r="689" spans="1:6" x14ac:dyDescent="0.2">
      <c r="A689" s="15">
        <v>41599</v>
      </c>
      <c r="B689" s="7">
        <v>91</v>
      </c>
      <c r="C689" s="7" t="s">
        <v>86</v>
      </c>
      <c r="E689" s="7">
        <v>111</v>
      </c>
      <c r="F689" s="7">
        <v>8</v>
      </c>
    </row>
    <row r="690" spans="1:6" x14ac:dyDescent="0.2">
      <c r="A690" s="15">
        <v>41599</v>
      </c>
      <c r="B690" s="7">
        <v>91</v>
      </c>
      <c r="C690" s="7" t="s">
        <v>86</v>
      </c>
      <c r="E690" s="7">
        <v>105</v>
      </c>
      <c r="F690" s="7">
        <v>7</v>
      </c>
    </row>
    <row r="691" spans="1:6" x14ac:dyDescent="0.2">
      <c r="A691" s="15">
        <v>41599</v>
      </c>
      <c r="B691" s="7">
        <v>91</v>
      </c>
      <c r="C691" s="7" t="s">
        <v>86</v>
      </c>
      <c r="E691" s="7">
        <v>107</v>
      </c>
      <c r="F691" s="7">
        <v>7</v>
      </c>
    </row>
    <row r="692" spans="1:6" x14ac:dyDescent="0.2">
      <c r="A692" s="15">
        <v>41599</v>
      </c>
      <c r="B692" s="7">
        <v>91</v>
      </c>
      <c r="C692" s="7" t="s">
        <v>86</v>
      </c>
      <c r="E692" s="7">
        <v>107</v>
      </c>
      <c r="F692" s="7">
        <v>7</v>
      </c>
    </row>
    <row r="693" spans="1:6" x14ac:dyDescent="0.2">
      <c r="A693" s="15">
        <v>41599</v>
      </c>
      <c r="B693" s="7">
        <v>91</v>
      </c>
      <c r="C693" s="7" t="s">
        <v>86</v>
      </c>
      <c r="E693" s="7">
        <v>105</v>
      </c>
      <c r="F693" s="7">
        <v>6</v>
      </c>
    </row>
    <row r="694" spans="1:6" x14ac:dyDescent="0.2">
      <c r="A694" s="15"/>
    </row>
    <row r="695" spans="1:6" x14ac:dyDescent="0.2">
      <c r="A695" s="15"/>
    </row>
    <row r="696" spans="1:6" x14ac:dyDescent="0.2">
      <c r="A696" s="15"/>
    </row>
    <row r="697" spans="1:6" x14ac:dyDescent="0.2">
      <c r="A697" s="15"/>
    </row>
    <row r="698" spans="1:6" x14ac:dyDescent="0.2">
      <c r="A698" s="15"/>
    </row>
    <row r="699" spans="1:6" x14ac:dyDescent="0.2">
      <c r="A699" s="15"/>
    </row>
    <row r="700" spans="1:6" x14ac:dyDescent="0.2">
      <c r="A700" s="15"/>
    </row>
    <row r="701" spans="1:6" x14ac:dyDescent="0.2">
      <c r="A701" s="15"/>
    </row>
    <row r="702" spans="1:6" x14ac:dyDescent="0.2">
      <c r="A702" s="15"/>
    </row>
    <row r="703" spans="1:6" x14ac:dyDescent="0.2">
      <c r="A703" s="15"/>
    </row>
    <row r="704" spans="1:6" x14ac:dyDescent="0.2">
      <c r="A704" s="15"/>
    </row>
    <row r="705" spans="1:1" x14ac:dyDescent="0.2">
      <c r="A705" s="15"/>
    </row>
    <row r="706" spans="1:1" x14ac:dyDescent="0.2">
      <c r="A706" s="15"/>
    </row>
    <row r="707" spans="1:1" x14ac:dyDescent="0.2">
      <c r="A707" s="15"/>
    </row>
    <row r="708" spans="1:1" x14ac:dyDescent="0.2">
      <c r="A708" s="15"/>
    </row>
    <row r="709" spans="1:1" x14ac:dyDescent="0.2">
      <c r="A709" s="15"/>
    </row>
    <row r="710" spans="1:1" x14ac:dyDescent="0.2">
      <c r="A710" s="15"/>
    </row>
    <row r="711" spans="1:1" x14ac:dyDescent="0.2">
      <c r="A711" s="15"/>
    </row>
    <row r="712" spans="1:1" x14ac:dyDescent="0.2">
      <c r="A712" s="15"/>
    </row>
    <row r="713" spans="1:1" x14ac:dyDescent="0.2">
      <c r="A713" s="15"/>
    </row>
    <row r="714" spans="1:1" x14ac:dyDescent="0.2">
      <c r="A714" s="15"/>
    </row>
    <row r="715" spans="1:1" x14ac:dyDescent="0.2">
      <c r="A715" s="15"/>
    </row>
    <row r="716" spans="1:1" x14ac:dyDescent="0.2">
      <c r="A716" s="15"/>
    </row>
    <row r="717" spans="1:1" x14ac:dyDescent="0.2">
      <c r="A717" s="15"/>
    </row>
    <row r="718" spans="1:1" x14ac:dyDescent="0.2">
      <c r="A718" s="15"/>
    </row>
    <row r="719" spans="1:1" x14ac:dyDescent="0.2">
      <c r="A719" s="15"/>
    </row>
    <row r="720" spans="1:1" x14ac:dyDescent="0.2">
      <c r="A720" s="15"/>
    </row>
    <row r="721" spans="1:1" x14ac:dyDescent="0.2">
      <c r="A721" s="15"/>
    </row>
    <row r="722" spans="1:1" x14ac:dyDescent="0.2">
      <c r="A722" s="15"/>
    </row>
    <row r="723" spans="1:1" x14ac:dyDescent="0.2">
      <c r="A723" s="15"/>
    </row>
    <row r="724" spans="1:1" x14ac:dyDescent="0.2">
      <c r="A724" s="15"/>
    </row>
    <row r="725" spans="1:1" x14ac:dyDescent="0.2">
      <c r="A725" s="15"/>
    </row>
    <row r="726" spans="1:1" x14ac:dyDescent="0.2">
      <c r="A726" s="15"/>
    </row>
    <row r="727" spans="1:1" x14ac:dyDescent="0.2">
      <c r="A727" s="15"/>
    </row>
    <row r="728" spans="1:1" x14ac:dyDescent="0.2">
      <c r="A728" s="15"/>
    </row>
    <row r="729" spans="1:1" x14ac:dyDescent="0.2">
      <c r="A729" s="15"/>
    </row>
    <row r="730" spans="1:1" x14ac:dyDescent="0.2">
      <c r="A730" s="15"/>
    </row>
    <row r="731" spans="1:1" x14ac:dyDescent="0.2">
      <c r="A731" s="15"/>
    </row>
    <row r="732" spans="1:1" x14ac:dyDescent="0.2">
      <c r="A732" s="15"/>
    </row>
    <row r="733" spans="1:1" x14ac:dyDescent="0.2">
      <c r="A733" s="15"/>
    </row>
    <row r="734" spans="1:1" x14ac:dyDescent="0.2">
      <c r="A734" s="15"/>
    </row>
    <row r="735" spans="1:1" x14ac:dyDescent="0.2">
      <c r="A735" s="15"/>
    </row>
    <row r="736" spans="1:1" x14ac:dyDescent="0.2">
      <c r="A736" s="15"/>
    </row>
    <row r="737" spans="1:1" x14ac:dyDescent="0.2">
      <c r="A737" s="15"/>
    </row>
    <row r="738" spans="1:1" x14ac:dyDescent="0.2">
      <c r="A738" s="15"/>
    </row>
    <row r="739" spans="1:1" x14ac:dyDescent="0.2">
      <c r="A739" s="15"/>
    </row>
    <row r="740" spans="1:1" x14ac:dyDescent="0.2">
      <c r="A740" s="15"/>
    </row>
    <row r="741" spans="1:1" x14ac:dyDescent="0.2">
      <c r="A741" s="15"/>
    </row>
    <row r="742" spans="1:1" x14ac:dyDescent="0.2">
      <c r="A742" s="15"/>
    </row>
    <row r="743" spans="1:1" x14ac:dyDescent="0.2">
      <c r="A743" s="15"/>
    </row>
    <row r="744" spans="1:1" x14ac:dyDescent="0.2">
      <c r="A744" s="15"/>
    </row>
    <row r="745" spans="1:1" x14ac:dyDescent="0.2">
      <c r="A745" s="15"/>
    </row>
    <row r="746" spans="1:1" x14ac:dyDescent="0.2">
      <c r="A746" s="15"/>
    </row>
    <row r="747" spans="1:1" x14ac:dyDescent="0.2">
      <c r="A747" s="15"/>
    </row>
    <row r="748" spans="1:1" x14ac:dyDescent="0.2">
      <c r="A748" s="15"/>
    </row>
    <row r="749" spans="1:1" x14ac:dyDescent="0.2">
      <c r="A749" s="15"/>
    </row>
    <row r="750" spans="1:1" x14ac:dyDescent="0.2">
      <c r="A750" s="15"/>
    </row>
    <row r="751" spans="1:1" x14ac:dyDescent="0.2">
      <c r="A751" s="15"/>
    </row>
    <row r="752" spans="1:1" x14ac:dyDescent="0.2">
      <c r="A752" s="15"/>
    </row>
    <row r="753" spans="1:1" x14ac:dyDescent="0.2">
      <c r="A753" s="15"/>
    </row>
    <row r="754" spans="1:1" x14ac:dyDescent="0.2">
      <c r="A754" s="15"/>
    </row>
    <row r="755" spans="1:1" x14ac:dyDescent="0.2">
      <c r="A755" s="15"/>
    </row>
    <row r="756" spans="1:1" x14ac:dyDescent="0.2">
      <c r="A756" s="15"/>
    </row>
    <row r="757" spans="1:1" x14ac:dyDescent="0.2">
      <c r="A757" s="15"/>
    </row>
    <row r="758" spans="1:1" x14ac:dyDescent="0.2">
      <c r="A758" s="15"/>
    </row>
    <row r="759" spans="1:1" x14ac:dyDescent="0.2">
      <c r="A759" s="15"/>
    </row>
    <row r="760" spans="1:1" x14ac:dyDescent="0.2">
      <c r="A760" s="15"/>
    </row>
    <row r="761" spans="1:1" x14ac:dyDescent="0.2">
      <c r="A761" s="15"/>
    </row>
    <row r="762" spans="1:1" x14ac:dyDescent="0.2">
      <c r="A762" s="15"/>
    </row>
    <row r="763" spans="1:1" x14ac:dyDescent="0.2">
      <c r="A763" s="15"/>
    </row>
    <row r="764" spans="1:1" x14ac:dyDescent="0.2">
      <c r="A764" s="15"/>
    </row>
    <row r="765" spans="1:1" x14ac:dyDescent="0.2">
      <c r="A765" s="15"/>
    </row>
    <row r="766" spans="1:1" x14ac:dyDescent="0.2">
      <c r="A766" s="15"/>
    </row>
    <row r="767" spans="1:1" x14ac:dyDescent="0.2">
      <c r="A767" s="15"/>
    </row>
    <row r="768" spans="1:1" x14ac:dyDescent="0.2">
      <c r="A768" s="15"/>
    </row>
    <row r="769" spans="1:1" x14ac:dyDescent="0.2">
      <c r="A769" s="15"/>
    </row>
    <row r="770" spans="1:1" x14ac:dyDescent="0.2">
      <c r="A770" s="15"/>
    </row>
    <row r="771" spans="1:1" x14ac:dyDescent="0.2">
      <c r="A771" s="15"/>
    </row>
    <row r="772" spans="1:1" x14ac:dyDescent="0.2">
      <c r="A772" s="15"/>
    </row>
    <row r="773" spans="1:1" x14ac:dyDescent="0.2">
      <c r="A773" s="15"/>
    </row>
    <row r="774" spans="1:1" x14ac:dyDescent="0.2">
      <c r="A774" s="15"/>
    </row>
    <row r="775" spans="1:1" x14ac:dyDescent="0.2">
      <c r="A775" s="15"/>
    </row>
    <row r="776" spans="1:1" x14ac:dyDescent="0.2">
      <c r="A776" s="15"/>
    </row>
    <row r="777" spans="1:1" x14ac:dyDescent="0.2">
      <c r="A777" s="15"/>
    </row>
    <row r="778" spans="1:1" x14ac:dyDescent="0.2">
      <c r="A778" s="15"/>
    </row>
    <row r="779" spans="1:1" x14ac:dyDescent="0.2">
      <c r="A779" s="15"/>
    </row>
    <row r="780" spans="1:1" x14ac:dyDescent="0.2">
      <c r="A780" s="15"/>
    </row>
    <row r="781" spans="1:1" x14ac:dyDescent="0.2">
      <c r="A781" s="15"/>
    </row>
    <row r="782" spans="1:1" x14ac:dyDescent="0.2">
      <c r="A782" s="15"/>
    </row>
    <row r="783" spans="1:1" x14ac:dyDescent="0.2">
      <c r="A783" s="15"/>
    </row>
    <row r="784" spans="1:1" x14ac:dyDescent="0.2">
      <c r="A784" s="15"/>
    </row>
    <row r="785" spans="1:1" x14ac:dyDescent="0.2">
      <c r="A785" s="15"/>
    </row>
    <row r="786" spans="1:1" x14ac:dyDescent="0.2">
      <c r="A786" s="15"/>
    </row>
    <row r="787" spans="1:1" x14ac:dyDescent="0.2">
      <c r="A787" s="15"/>
    </row>
    <row r="788" spans="1:1" x14ac:dyDescent="0.2">
      <c r="A788" s="15"/>
    </row>
    <row r="789" spans="1:1" x14ac:dyDescent="0.2">
      <c r="A789" s="15"/>
    </row>
    <row r="790" spans="1:1" x14ac:dyDescent="0.2">
      <c r="A790" s="15"/>
    </row>
    <row r="791" spans="1:1" x14ac:dyDescent="0.2">
      <c r="A791" s="15"/>
    </row>
    <row r="792" spans="1:1" x14ac:dyDescent="0.2">
      <c r="A792" s="15"/>
    </row>
    <row r="793" spans="1:1" x14ac:dyDescent="0.2">
      <c r="A793" s="15"/>
    </row>
    <row r="794" spans="1:1" x14ac:dyDescent="0.2">
      <c r="A794" s="15"/>
    </row>
    <row r="795" spans="1:1" x14ac:dyDescent="0.2">
      <c r="A795" s="15"/>
    </row>
    <row r="796" spans="1:1" x14ac:dyDescent="0.2">
      <c r="A796" s="15"/>
    </row>
    <row r="797" spans="1:1" x14ac:dyDescent="0.2">
      <c r="A797" s="15"/>
    </row>
    <row r="798" spans="1:1" x14ac:dyDescent="0.2">
      <c r="A798" s="15"/>
    </row>
    <row r="799" spans="1:1" x14ac:dyDescent="0.2">
      <c r="A799" s="15"/>
    </row>
    <row r="800" spans="1:1" x14ac:dyDescent="0.2">
      <c r="A800" s="15"/>
    </row>
    <row r="801" spans="1:1" x14ac:dyDescent="0.2">
      <c r="A801" s="15"/>
    </row>
    <row r="802" spans="1:1" x14ac:dyDescent="0.2">
      <c r="A802" s="15"/>
    </row>
    <row r="803" spans="1:1" x14ac:dyDescent="0.2">
      <c r="A803" s="15"/>
    </row>
    <row r="804" spans="1:1" x14ac:dyDescent="0.2">
      <c r="A804" s="15"/>
    </row>
    <row r="805" spans="1:1" x14ac:dyDescent="0.2">
      <c r="A805" s="15"/>
    </row>
    <row r="806" spans="1:1" x14ac:dyDescent="0.2">
      <c r="A806" s="15"/>
    </row>
    <row r="807" spans="1:1" x14ac:dyDescent="0.2">
      <c r="A807" s="15"/>
    </row>
    <row r="808" spans="1:1" x14ac:dyDescent="0.2">
      <c r="A808" s="15"/>
    </row>
    <row r="809" spans="1:1" x14ac:dyDescent="0.2">
      <c r="A809" s="15"/>
    </row>
    <row r="810" spans="1:1" x14ac:dyDescent="0.2">
      <c r="A810" s="15"/>
    </row>
    <row r="811" spans="1:1" x14ac:dyDescent="0.2">
      <c r="A811" s="15"/>
    </row>
    <row r="812" spans="1:1" x14ac:dyDescent="0.2">
      <c r="A812" s="15"/>
    </row>
    <row r="813" spans="1:1" x14ac:dyDescent="0.2">
      <c r="A813" s="15"/>
    </row>
    <row r="814" spans="1:1" x14ac:dyDescent="0.2">
      <c r="A814" s="15"/>
    </row>
    <row r="815" spans="1:1" x14ac:dyDescent="0.2">
      <c r="A815" s="15"/>
    </row>
    <row r="816" spans="1:1" x14ac:dyDescent="0.2">
      <c r="A816" s="15"/>
    </row>
    <row r="817" spans="1:1" x14ac:dyDescent="0.2">
      <c r="A817" s="15"/>
    </row>
    <row r="818" spans="1:1" x14ac:dyDescent="0.2">
      <c r="A818" s="15"/>
    </row>
    <row r="819" spans="1:1" x14ac:dyDescent="0.2">
      <c r="A819" s="15"/>
    </row>
    <row r="820" spans="1:1" x14ac:dyDescent="0.2">
      <c r="A820" s="15"/>
    </row>
    <row r="821" spans="1:1" x14ac:dyDescent="0.2">
      <c r="A821" s="15"/>
    </row>
    <row r="822" spans="1:1" x14ac:dyDescent="0.2">
      <c r="A822" s="15"/>
    </row>
    <row r="823" spans="1:1" x14ac:dyDescent="0.2">
      <c r="A823" s="15"/>
    </row>
    <row r="824" spans="1:1" x14ac:dyDescent="0.2">
      <c r="A824" s="15"/>
    </row>
    <row r="825" spans="1:1" x14ac:dyDescent="0.2">
      <c r="A825" s="15"/>
    </row>
    <row r="826" spans="1:1" x14ac:dyDescent="0.2">
      <c r="A826" s="15"/>
    </row>
    <row r="827" spans="1:1" x14ac:dyDescent="0.2">
      <c r="A827" s="15"/>
    </row>
    <row r="828" spans="1:1" x14ac:dyDescent="0.2">
      <c r="A828" s="15"/>
    </row>
    <row r="829" spans="1:1" x14ac:dyDescent="0.2">
      <c r="A829" s="15"/>
    </row>
    <row r="830" spans="1:1" x14ac:dyDescent="0.2">
      <c r="A830" s="15"/>
    </row>
    <row r="831" spans="1:1" x14ac:dyDescent="0.2">
      <c r="A831" s="15"/>
    </row>
    <row r="832" spans="1:1" x14ac:dyDescent="0.2">
      <c r="A832" s="15"/>
    </row>
    <row r="833" spans="1:1" x14ac:dyDescent="0.2">
      <c r="A833" s="15"/>
    </row>
    <row r="834" spans="1:1" x14ac:dyDescent="0.2">
      <c r="A834" s="15"/>
    </row>
    <row r="835" spans="1:1" x14ac:dyDescent="0.2">
      <c r="A835" s="15"/>
    </row>
    <row r="836" spans="1:1" x14ac:dyDescent="0.2">
      <c r="A836" s="15"/>
    </row>
    <row r="837" spans="1:1" x14ac:dyDescent="0.2">
      <c r="A837" s="15"/>
    </row>
    <row r="838" spans="1:1" x14ac:dyDescent="0.2">
      <c r="A838" s="15"/>
    </row>
    <row r="839" spans="1:1" x14ac:dyDescent="0.2">
      <c r="A839" s="15"/>
    </row>
    <row r="840" spans="1:1" x14ac:dyDescent="0.2">
      <c r="A840" s="15"/>
    </row>
    <row r="841" spans="1:1" x14ac:dyDescent="0.2">
      <c r="A841" s="15"/>
    </row>
    <row r="842" spans="1:1" x14ac:dyDescent="0.2">
      <c r="A842" s="15"/>
    </row>
    <row r="843" spans="1:1" x14ac:dyDescent="0.2">
      <c r="A843" s="15"/>
    </row>
    <row r="844" spans="1:1" x14ac:dyDescent="0.2">
      <c r="A844" s="15"/>
    </row>
    <row r="845" spans="1:1" x14ac:dyDescent="0.2">
      <c r="A845" s="15"/>
    </row>
    <row r="846" spans="1:1" x14ac:dyDescent="0.2">
      <c r="A846" s="15"/>
    </row>
    <row r="847" spans="1:1" x14ac:dyDescent="0.2">
      <c r="A847" s="15"/>
    </row>
    <row r="848" spans="1:1" x14ac:dyDescent="0.2">
      <c r="A848" s="15"/>
    </row>
    <row r="849" spans="1:1" x14ac:dyDescent="0.2">
      <c r="A849" s="15"/>
    </row>
    <row r="850" spans="1:1" x14ac:dyDescent="0.2">
      <c r="A850" s="15"/>
    </row>
    <row r="851" spans="1:1" x14ac:dyDescent="0.2">
      <c r="A851" s="15"/>
    </row>
    <row r="852" spans="1:1" x14ac:dyDescent="0.2">
      <c r="A852" s="15"/>
    </row>
    <row r="853" spans="1:1" x14ac:dyDescent="0.2">
      <c r="A853" s="15"/>
    </row>
    <row r="854" spans="1:1" x14ac:dyDescent="0.2">
      <c r="A854" s="15"/>
    </row>
    <row r="855" spans="1:1" x14ac:dyDescent="0.2">
      <c r="A855" s="15"/>
    </row>
    <row r="856" spans="1:1" x14ac:dyDescent="0.2">
      <c r="A856" s="15"/>
    </row>
    <row r="857" spans="1:1" x14ac:dyDescent="0.2">
      <c r="A857" s="15"/>
    </row>
    <row r="858" spans="1:1" x14ac:dyDescent="0.2">
      <c r="A858" s="15"/>
    </row>
    <row r="859" spans="1:1" x14ac:dyDescent="0.2">
      <c r="A859" s="15"/>
    </row>
    <row r="860" spans="1:1" x14ac:dyDescent="0.2">
      <c r="A860" s="15"/>
    </row>
    <row r="861" spans="1:1" x14ac:dyDescent="0.2">
      <c r="A861" s="15"/>
    </row>
    <row r="862" spans="1:1" x14ac:dyDescent="0.2">
      <c r="A862" s="15"/>
    </row>
    <row r="863" spans="1:1" x14ac:dyDescent="0.2">
      <c r="A863" s="15"/>
    </row>
    <row r="864" spans="1:1" x14ac:dyDescent="0.2">
      <c r="A864" s="15"/>
    </row>
    <row r="865" spans="1:1" x14ac:dyDescent="0.2">
      <c r="A865" s="15"/>
    </row>
    <row r="866" spans="1:1" x14ac:dyDescent="0.2">
      <c r="A866" s="15"/>
    </row>
    <row r="867" spans="1:1" x14ac:dyDescent="0.2">
      <c r="A867" s="15"/>
    </row>
    <row r="868" spans="1:1" x14ac:dyDescent="0.2">
      <c r="A868" s="15"/>
    </row>
    <row r="869" spans="1:1" x14ac:dyDescent="0.2">
      <c r="A869" s="15"/>
    </row>
    <row r="870" spans="1:1" x14ac:dyDescent="0.2">
      <c r="A870" s="15"/>
    </row>
    <row r="871" spans="1:1" x14ac:dyDescent="0.2">
      <c r="A871" s="15"/>
    </row>
    <row r="872" spans="1:1" x14ac:dyDescent="0.2">
      <c r="A872" s="15"/>
    </row>
    <row r="873" spans="1:1" x14ac:dyDescent="0.2">
      <c r="A873" s="15"/>
    </row>
    <row r="874" spans="1:1" x14ac:dyDescent="0.2">
      <c r="A874" s="15"/>
    </row>
    <row r="875" spans="1:1" x14ac:dyDescent="0.2">
      <c r="A875" s="15"/>
    </row>
    <row r="876" spans="1:1" x14ac:dyDescent="0.2">
      <c r="A876" s="15"/>
    </row>
    <row r="877" spans="1:1" x14ac:dyDescent="0.2">
      <c r="A877" s="15"/>
    </row>
    <row r="878" spans="1:1" x14ac:dyDescent="0.2">
      <c r="A878" s="15"/>
    </row>
    <row r="879" spans="1:1" x14ac:dyDescent="0.2">
      <c r="A879" s="15"/>
    </row>
    <row r="880" spans="1:1" x14ac:dyDescent="0.2">
      <c r="A880" s="15"/>
    </row>
    <row r="881" spans="1:1" x14ac:dyDescent="0.2">
      <c r="A881" s="15"/>
    </row>
    <row r="882" spans="1:1" x14ac:dyDescent="0.2">
      <c r="A882" s="15"/>
    </row>
    <row r="883" spans="1:1" x14ac:dyDescent="0.2">
      <c r="A883" s="15"/>
    </row>
    <row r="884" spans="1:1" x14ac:dyDescent="0.2">
      <c r="A884" s="15"/>
    </row>
    <row r="885" spans="1:1" x14ac:dyDescent="0.2">
      <c r="A885" s="15"/>
    </row>
    <row r="886" spans="1:1" x14ac:dyDescent="0.2">
      <c r="A886" s="15"/>
    </row>
    <row r="887" spans="1:1" x14ac:dyDescent="0.2">
      <c r="A887" s="15"/>
    </row>
    <row r="888" spans="1:1" x14ac:dyDescent="0.2">
      <c r="A888" s="15"/>
    </row>
    <row r="889" spans="1:1" x14ac:dyDescent="0.2">
      <c r="A889" s="15"/>
    </row>
    <row r="890" spans="1:1" x14ac:dyDescent="0.2">
      <c r="A890" s="15"/>
    </row>
    <row r="891" spans="1:1" x14ac:dyDescent="0.2">
      <c r="A891" s="15"/>
    </row>
    <row r="892" spans="1:1" x14ac:dyDescent="0.2">
      <c r="A892" s="15"/>
    </row>
    <row r="893" spans="1:1" x14ac:dyDescent="0.2">
      <c r="A893" s="15"/>
    </row>
    <row r="894" spans="1:1" x14ac:dyDescent="0.2">
      <c r="A894" s="15"/>
    </row>
    <row r="895" spans="1:1" x14ac:dyDescent="0.2">
      <c r="A895" s="15"/>
    </row>
    <row r="896" spans="1:1" x14ac:dyDescent="0.2">
      <c r="A896" s="15"/>
    </row>
    <row r="897" spans="1:1" x14ac:dyDescent="0.2">
      <c r="A897" s="15"/>
    </row>
    <row r="898" spans="1:1" x14ac:dyDescent="0.2">
      <c r="A898" s="15"/>
    </row>
    <row r="899" spans="1:1" x14ac:dyDescent="0.2">
      <c r="A899" s="15"/>
    </row>
    <row r="900" spans="1:1" x14ac:dyDescent="0.2">
      <c r="A900" s="15"/>
    </row>
    <row r="901" spans="1:1" x14ac:dyDescent="0.2">
      <c r="A901" s="15"/>
    </row>
    <row r="902" spans="1:1" x14ac:dyDescent="0.2">
      <c r="A902" s="15"/>
    </row>
    <row r="903" spans="1:1" x14ac:dyDescent="0.2">
      <c r="A903" s="15"/>
    </row>
    <row r="904" spans="1:1" x14ac:dyDescent="0.2">
      <c r="A904" s="15"/>
    </row>
    <row r="905" spans="1:1" x14ac:dyDescent="0.2">
      <c r="A905" s="15"/>
    </row>
    <row r="906" spans="1:1" x14ac:dyDescent="0.2">
      <c r="A906" s="15"/>
    </row>
    <row r="907" spans="1:1" x14ac:dyDescent="0.2">
      <c r="A907" s="15"/>
    </row>
    <row r="908" spans="1:1" x14ac:dyDescent="0.2">
      <c r="A908" s="15"/>
    </row>
    <row r="909" spans="1:1" x14ac:dyDescent="0.2">
      <c r="A909" s="15"/>
    </row>
    <row r="910" spans="1:1" x14ac:dyDescent="0.2">
      <c r="A910" s="15"/>
    </row>
    <row r="911" spans="1:1" x14ac:dyDescent="0.2">
      <c r="A911" s="15"/>
    </row>
    <row r="912" spans="1:1" x14ac:dyDescent="0.2">
      <c r="A912" s="15"/>
    </row>
    <row r="913" spans="1:1" x14ac:dyDescent="0.2">
      <c r="A913" s="15"/>
    </row>
    <row r="914" spans="1:1" x14ac:dyDescent="0.2">
      <c r="A914" s="15"/>
    </row>
    <row r="915" spans="1:1" x14ac:dyDescent="0.2">
      <c r="A915" s="15"/>
    </row>
    <row r="916" spans="1:1" x14ac:dyDescent="0.2">
      <c r="A916" s="15"/>
    </row>
    <row r="917" spans="1:1" x14ac:dyDescent="0.2">
      <c r="A917" s="15"/>
    </row>
    <row r="918" spans="1:1" x14ac:dyDescent="0.2">
      <c r="A918" s="15"/>
    </row>
    <row r="919" spans="1:1" x14ac:dyDescent="0.2">
      <c r="A919" s="15"/>
    </row>
    <row r="920" spans="1:1" x14ac:dyDescent="0.2">
      <c r="A920" s="15"/>
    </row>
    <row r="921" spans="1:1" x14ac:dyDescent="0.2">
      <c r="A921" s="15"/>
    </row>
    <row r="922" spans="1:1" x14ac:dyDescent="0.2">
      <c r="A922" s="15"/>
    </row>
    <row r="923" spans="1:1" x14ac:dyDescent="0.2">
      <c r="A923" s="15"/>
    </row>
    <row r="924" spans="1:1" x14ac:dyDescent="0.2">
      <c r="A924" s="15"/>
    </row>
    <row r="925" spans="1:1" x14ac:dyDescent="0.2">
      <c r="A925" s="15"/>
    </row>
    <row r="926" spans="1:1" x14ac:dyDescent="0.2">
      <c r="A926" s="15"/>
    </row>
    <row r="927" spans="1:1" x14ac:dyDescent="0.2">
      <c r="A927" s="15"/>
    </row>
    <row r="928" spans="1:1" x14ac:dyDescent="0.2">
      <c r="A928" s="15"/>
    </row>
    <row r="929" spans="1:1" x14ac:dyDescent="0.2">
      <c r="A929" s="15"/>
    </row>
    <row r="930" spans="1:1" x14ac:dyDescent="0.2">
      <c r="A930" s="15"/>
    </row>
    <row r="931" spans="1:1" x14ac:dyDescent="0.2">
      <c r="A931" s="15"/>
    </row>
    <row r="932" spans="1:1" x14ac:dyDescent="0.2">
      <c r="A932" s="15"/>
    </row>
    <row r="933" spans="1:1" x14ac:dyDescent="0.2">
      <c r="A933" s="15"/>
    </row>
    <row r="934" spans="1:1" x14ac:dyDescent="0.2">
      <c r="A934" s="15"/>
    </row>
    <row r="935" spans="1:1" x14ac:dyDescent="0.2">
      <c r="A935" s="15"/>
    </row>
    <row r="936" spans="1:1" x14ac:dyDescent="0.2">
      <c r="A936" s="15"/>
    </row>
    <row r="937" spans="1:1" x14ac:dyDescent="0.2">
      <c r="A937" s="15"/>
    </row>
    <row r="938" spans="1:1" x14ac:dyDescent="0.2">
      <c r="A938" s="15"/>
    </row>
    <row r="939" spans="1:1" x14ac:dyDescent="0.2">
      <c r="A939" s="15"/>
    </row>
    <row r="940" spans="1:1" x14ac:dyDescent="0.2">
      <c r="A940" s="15"/>
    </row>
    <row r="941" spans="1:1" x14ac:dyDescent="0.2">
      <c r="A941" s="15"/>
    </row>
    <row r="942" spans="1:1" x14ac:dyDescent="0.2">
      <c r="A942" s="15"/>
    </row>
    <row r="943" spans="1:1" x14ac:dyDescent="0.2">
      <c r="A943" s="15"/>
    </row>
    <row r="944" spans="1:1" x14ac:dyDescent="0.2">
      <c r="A944" s="15"/>
    </row>
    <row r="945" spans="1:1" x14ac:dyDescent="0.2">
      <c r="A945" s="15"/>
    </row>
    <row r="946" spans="1:1" x14ac:dyDescent="0.2">
      <c r="A946" s="15"/>
    </row>
    <row r="947" spans="1:1" x14ac:dyDescent="0.2">
      <c r="A947" s="15"/>
    </row>
    <row r="948" spans="1:1" x14ac:dyDescent="0.2">
      <c r="A948" s="15"/>
    </row>
    <row r="949" spans="1:1" x14ac:dyDescent="0.2">
      <c r="A949" s="15"/>
    </row>
    <row r="950" spans="1:1" x14ac:dyDescent="0.2">
      <c r="A950" s="15"/>
    </row>
    <row r="951" spans="1:1" x14ac:dyDescent="0.2">
      <c r="A951" s="15"/>
    </row>
    <row r="952" spans="1:1" x14ac:dyDescent="0.2">
      <c r="A952" s="15"/>
    </row>
    <row r="953" spans="1:1" x14ac:dyDescent="0.2">
      <c r="A953" s="15"/>
    </row>
    <row r="954" spans="1:1" x14ac:dyDescent="0.2">
      <c r="A954" s="15"/>
    </row>
    <row r="955" spans="1:1" x14ac:dyDescent="0.2">
      <c r="A955" s="15"/>
    </row>
    <row r="956" spans="1:1" x14ac:dyDescent="0.2">
      <c r="A956" s="15"/>
    </row>
    <row r="957" spans="1:1" x14ac:dyDescent="0.2">
      <c r="A957" s="15"/>
    </row>
    <row r="958" spans="1:1" x14ac:dyDescent="0.2">
      <c r="A958" s="15"/>
    </row>
    <row r="959" spans="1:1" x14ac:dyDescent="0.2">
      <c r="A959" s="15"/>
    </row>
    <row r="960" spans="1:1" x14ac:dyDescent="0.2">
      <c r="A960" s="15"/>
    </row>
    <row r="961" spans="1:1" x14ac:dyDescent="0.2">
      <c r="A961" s="15"/>
    </row>
    <row r="962" spans="1:1" x14ac:dyDescent="0.2">
      <c r="A962" s="15"/>
    </row>
    <row r="963" spans="1:1" x14ac:dyDescent="0.2">
      <c r="A963" s="15"/>
    </row>
    <row r="964" spans="1:1" x14ac:dyDescent="0.2">
      <c r="A964" s="15"/>
    </row>
    <row r="965" spans="1:1" x14ac:dyDescent="0.2">
      <c r="A965" s="15"/>
    </row>
    <row r="966" spans="1:1" x14ac:dyDescent="0.2">
      <c r="A966" s="15"/>
    </row>
    <row r="967" spans="1:1" x14ac:dyDescent="0.2">
      <c r="A967" s="15"/>
    </row>
    <row r="968" spans="1:1" x14ac:dyDescent="0.2">
      <c r="A968" s="15"/>
    </row>
    <row r="969" spans="1:1" x14ac:dyDescent="0.2">
      <c r="A969" s="15"/>
    </row>
    <row r="970" spans="1:1" x14ac:dyDescent="0.2">
      <c r="A970" s="15"/>
    </row>
    <row r="971" spans="1:1" x14ac:dyDescent="0.2">
      <c r="A971" s="15"/>
    </row>
    <row r="972" spans="1:1" x14ac:dyDescent="0.2">
      <c r="A972" s="15"/>
    </row>
    <row r="973" spans="1:1" x14ac:dyDescent="0.2">
      <c r="A973" s="15"/>
    </row>
    <row r="974" spans="1:1" x14ac:dyDescent="0.2">
      <c r="A974" s="15"/>
    </row>
    <row r="975" spans="1:1" x14ac:dyDescent="0.2">
      <c r="A975" s="15"/>
    </row>
    <row r="976" spans="1:1" x14ac:dyDescent="0.2">
      <c r="A976" s="15"/>
    </row>
    <row r="977" spans="1:1" x14ac:dyDescent="0.2">
      <c r="A977" s="15"/>
    </row>
    <row r="978" spans="1:1" x14ac:dyDescent="0.2">
      <c r="A978" s="15"/>
    </row>
    <row r="979" spans="1:1" x14ac:dyDescent="0.2">
      <c r="A979" s="15"/>
    </row>
    <row r="980" spans="1:1" x14ac:dyDescent="0.2">
      <c r="A980" s="15"/>
    </row>
    <row r="981" spans="1:1" x14ac:dyDescent="0.2">
      <c r="A981" s="15"/>
    </row>
    <row r="982" spans="1:1" x14ac:dyDescent="0.2">
      <c r="A982" s="15"/>
    </row>
    <row r="983" spans="1:1" x14ac:dyDescent="0.2">
      <c r="A983" s="15"/>
    </row>
    <row r="984" spans="1:1" x14ac:dyDescent="0.2">
      <c r="A984" s="15"/>
    </row>
    <row r="985" spans="1:1" x14ac:dyDescent="0.2">
      <c r="A985" s="15"/>
    </row>
    <row r="986" spans="1:1" x14ac:dyDescent="0.2">
      <c r="A986" s="15"/>
    </row>
    <row r="987" spans="1:1" x14ac:dyDescent="0.2">
      <c r="A987" s="15"/>
    </row>
    <row r="988" spans="1:1" x14ac:dyDescent="0.2">
      <c r="A988" s="15"/>
    </row>
    <row r="989" spans="1:1" x14ac:dyDescent="0.2">
      <c r="A989" s="15"/>
    </row>
    <row r="990" spans="1:1" x14ac:dyDescent="0.2">
      <c r="A990" s="15"/>
    </row>
    <row r="991" spans="1:1" x14ac:dyDescent="0.2">
      <c r="A991" s="15"/>
    </row>
    <row r="992" spans="1:1" x14ac:dyDescent="0.2">
      <c r="A992" s="15"/>
    </row>
    <row r="993" spans="1:1" x14ac:dyDescent="0.2">
      <c r="A993" s="15"/>
    </row>
    <row r="994" spans="1:1" x14ac:dyDescent="0.2">
      <c r="A994" s="15"/>
    </row>
    <row r="995" spans="1:1" x14ac:dyDescent="0.2">
      <c r="A995" s="15"/>
    </row>
    <row r="996" spans="1:1" x14ac:dyDescent="0.2">
      <c r="A996" s="15"/>
    </row>
    <row r="997" spans="1:1" x14ac:dyDescent="0.2">
      <c r="A997" s="15"/>
    </row>
    <row r="998" spans="1:1" x14ac:dyDescent="0.2">
      <c r="A998" s="15"/>
    </row>
    <row r="999" spans="1:1" x14ac:dyDescent="0.2">
      <c r="A999" s="15"/>
    </row>
    <row r="1000" spans="1:1" x14ac:dyDescent="0.2">
      <c r="A1000" s="15"/>
    </row>
    <row r="1001" spans="1:1" x14ac:dyDescent="0.2">
      <c r="A1001" s="15"/>
    </row>
    <row r="1002" spans="1:1" x14ac:dyDescent="0.2">
      <c r="A1002" s="15"/>
    </row>
    <row r="1003" spans="1:1" x14ac:dyDescent="0.2">
      <c r="A1003" s="15"/>
    </row>
    <row r="1004" spans="1:1" x14ac:dyDescent="0.2">
      <c r="A1004" s="15"/>
    </row>
    <row r="1005" spans="1:1" x14ac:dyDescent="0.2">
      <c r="A1005" s="15"/>
    </row>
    <row r="1006" spans="1:1" x14ac:dyDescent="0.2">
      <c r="A1006" s="15"/>
    </row>
    <row r="1007" spans="1:1" x14ac:dyDescent="0.2">
      <c r="A1007" s="15"/>
    </row>
    <row r="1008" spans="1:1" x14ac:dyDescent="0.2">
      <c r="A1008" s="15"/>
    </row>
    <row r="1009" spans="1:1" x14ac:dyDescent="0.2">
      <c r="A1009" s="15"/>
    </row>
    <row r="1010" spans="1:1" x14ac:dyDescent="0.2">
      <c r="A1010" s="15"/>
    </row>
    <row r="1011" spans="1:1" x14ac:dyDescent="0.2">
      <c r="A1011" s="15"/>
    </row>
    <row r="1012" spans="1:1" x14ac:dyDescent="0.2">
      <c r="A1012" s="15"/>
    </row>
    <row r="1013" spans="1:1" x14ac:dyDescent="0.2">
      <c r="A1013" s="15"/>
    </row>
    <row r="1014" spans="1:1" x14ac:dyDescent="0.2">
      <c r="A1014" s="15"/>
    </row>
    <row r="1015" spans="1:1" x14ac:dyDescent="0.2">
      <c r="A1015" s="15"/>
    </row>
    <row r="1016" spans="1:1" x14ac:dyDescent="0.2">
      <c r="A1016" s="15"/>
    </row>
    <row r="1017" spans="1:1" x14ac:dyDescent="0.2">
      <c r="A1017" s="15"/>
    </row>
    <row r="1018" spans="1:1" x14ac:dyDescent="0.2">
      <c r="A1018" s="15"/>
    </row>
    <row r="1019" spans="1:1" x14ac:dyDescent="0.2">
      <c r="A1019" s="15"/>
    </row>
    <row r="1020" spans="1:1" x14ac:dyDescent="0.2">
      <c r="A1020" s="15"/>
    </row>
    <row r="1021" spans="1:1" x14ac:dyDescent="0.2">
      <c r="A1021" s="15"/>
    </row>
    <row r="1022" spans="1:1" x14ac:dyDescent="0.2">
      <c r="A1022" s="15"/>
    </row>
    <row r="1023" spans="1:1" x14ac:dyDescent="0.2">
      <c r="A1023" s="15"/>
    </row>
    <row r="1024" spans="1:1" x14ac:dyDescent="0.2">
      <c r="A1024" s="15"/>
    </row>
    <row r="1025" spans="1:1" x14ac:dyDescent="0.2">
      <c r="A1025" s="15"/>
    </row>
    <row r="1026" spans="1:1" x14ac:dyDescent="0.2">
      <c r="A1026" s="15"/>
    </row>
    <row r="1027" spans="1:1" x14ac:dyDescent="0.2">
      <c r="A1027" s="15"/>
    </row>
    <row r="1028" spans="1:1" x14ac:dyDescent="0.2">
      <c r="A1028" s="15"/>
    </row>
    <row r="1029" spans="1:1" x14ac:dyDescent="0.2">
      <c r="A1029" s="15"/>
    </row>
    <row r="1030" spans="1:1" x14ac:dyDescent="0.2">
      <c r="A1030" s="15"/>
    </row>
    <row r="1031" spans="1:1" x14ac:dyDescent="0.2">
      <c r="A1031" s="15"/>
    </row>
    <row r="1032" spans="1:1" x14ac:dyDescent="0.2">
      <c r="A1032" s="15"/>
    </row>
    <row r="1033" spans="1:1" x14ac:dyDescent="0.2">
      <c r="A1033" s="15"/>
    </row>
    <row r="1034" spans="1:1" x14ac:dyDescent="0.2">
      <c r="A1034" s="15"/>
    </row>
    <row r="1035" spans="1:1" x14ac:dyDescent="0.2">
      <c r="A1035" s="15"/>
    </row>
    <row r="1036" spans="1:1" x14ac:dyDescent="0.2">
      <c r="A1036" s="15"/>
    </row>
    <row r="1037" spans="1:1" x14ac:dyDescent="0.2">
      <c r="A1037" s="15"/>
    </row>
    <row r="1038" spans="1:1" x14ac:dyDescent="0.2">
      <c r="A1038" s="15"/>
    </row>
    <row r="1039" spans="1:1" x14ac:dyDescent="0.2">
      <c r="A1039" s="15"/>
    </row>
    <row r="1040" spans="1:1" x14ac:dyDescent="0.2">
      <c r="A1040" s="15"/>
    </row>
    <row r="1041" spans="1:1" x14ac:dyDescent="0.2">
      <c r="A1041" s="15"/>
    </row>
    <row r="1042" spans="1:1" x14ac:dyDescent="0.2">
      <c r="A1042" s="15"/>
    </row>
    <row r="1043" spans="1:1" x14ac:dyDescent="0.2">
      <c r="A1043" s="15"/>
    </row>
    <row r="1044" spans="1:1" x14ac:dyDescent="0.2">
      <c r="A1044" s="15"/>
    </row>
    <row r="1045" spans="1:1" x14ac:dyDescent="0.2">
      <c r="A1045" s="15"/>
    </row>
    <row r="1046" spans="1:1" x14ac:dyDescent="0.2">
      <c r="A1046" s="15"/>
    </row>
    <row r="1047" spans="1:1" x14ac:dyDescent="0.2">
      <c r="A1047" s="15"/>
    </row>
    <row r="1048" spans="1:1" x14ac:dyDescent="0.2">
      <c r="A1048" s="15"/>
    </row>
    <row r="1049" spans="1:1" x14ac:dyDescent="0.2">
      <c r="A1049" s="15"/>
    </row>
    <row r="1050" spans="1:1" x14ac:dyDescent="0.2">
      <c r="A1050" s="15"/>
    </row>
    <row r="1051" spans="1:1" x14ac:dyDescent="0.2">
      <c r="A1051" s="15"/>
    </row>
    <row r="1052" spans="1:1" x14ac:dyDescent="0.2">
      <c r="A1052" s="15"/>
    </row>
    <row r="1053" spans="1:1" x14ac:dyDescent="0.2">
      <c r="A1053" s="15"/>
    </row>
    <row r="1054" spans="1:1" x14ac:dyDescent="0.2">
      <c r="A1054" s="15"/>
    </row>
    <row r="1055" spans="1:1" x14ac:dyDescent="0.2">
      <c r="A1055" s="15"/>
    </row>
    <row r="1056" spans="1:1" x14ac:dyDescent="0.2">
      <c r="A1056" s="15"/>
    </row>
    <row r="1057" spans="1:1" x14ac:dyDescent="0.2">
      <c r="A1057" s="15"/>
    </row>
    <row r="1058" spans="1:1" x14ac:dyDescent="0.2">
      <c r="A1058" s="15"/>
    </row>
    <row r="1059" spans="1:1" x14ac:dyDescent="0.2">
      <c r="A1059" s="15"/>
    </row>
    <row r="1060" spans="1:1" x14ac:dyDescent="0.2">
      <c r="A1060" s="15"/>
    </row>
    <row r="1061" spans="1:1" x14ac:dyDescent="0.2">
      <c r="A1061" s="15"/>
    </row>
    <row r="1062" spans="1:1" x14ac:dyDescent="0.2">
      <c r="A1062" s="15"/>
    </row>
    <row r="1063" spans="1:1" x14ac:dyDescent="0.2">
      <c r="A1063" s="15"/>
    </row>
    <row r="1064" spans="1:1" x14ac:dyDescent="0.2">
      <c r="A1064" s="15"/>
    </row>
    <row r="1065" spans="1:1" x14ac:dyDescent="0.2">
      <c r="A1065" s="15"/>
    </row>
    <row r="1066" spans="1:1" x14ac:dyDescent="0.2">
      <c r="A1066" s="15"/>
    </row>
    <row r="1067" spans="1:1" x14ac:dyDescent="0.2">
      <c r="A1067" s="15"/>
    </row>
    <row r="1068" spans="1:1" x14ac:dyDescent="0.2">
      <c r="A1068" s="15"/>
    </row>
    <row r="1069" spans="1:1" x14ac:dyDescent="0.2">
      <c r="A1069" s="15"/>
    </row>
    <row r="1070" spans="1:1" x14ac:dyDescent="0.2">
      <c r="A1070" s="15"/>
    </row>
    <row r="1071" spans="1:1" x14ac:dyDescent="0.2">
      <c r="A1071" s="15"/>
    </row>
    <row r="1072" spans="1:1" x14ac:dyDescent="0.2">
      <c r="A1072" s="15"/>
    </row>
    <row r="1073" spans="1:1" x14ac:dyDescent="0.2">
      <c r="A1073" s="15"/>
    </row>
    <row r="1074" spans="1:1" x14ac:dyDescent="0.2">
      <c r="A1074" s="15"/>
    </row>
    <row r="1075" spans="1:1" x14ac:dyDescent="0.2">
      <c r="A1075" s="15"/>
    </row>
    <row r="1076" spans="1:1" x14ac:dyDescent="0.2">
      <c r="A1076" s="15"/>
    </row>
    <row r="1077" spans="1:1" x14ac:dyDescent="0.2">
      <c r="A1077" s="15"/>
    </row>
    <row r="1078" spans="1:1" x14ac:dyDescent="0.2">
      <c r="A1078" s="15"/>
    </row>
    <row r="1079" spans="1:1" x14ac:dyDescent="0.2">
      <c r="A1079" s="15"/>
    </row>
    <row r="1080" spans="1:1" x14ac:dyDescent="0.2">
      <c r="A1080" s="15"/>
    </row>
    <row r="1081" spans="1:1" x14ac:dyDescent="0.2">
      <c r="A1081" s="15"/>
    </row>
    <row r="1082" spans="1:1" x14ac:dyDescent="0.2">
      <c r="A1082" s="15"/>
    </row>
    <row r="1083" spans="1:1" x14ac:dyDescent="0.2">
      <c r="A1083" s="15"/>
    </row>
    <row r="1084" spans="1:1" x14ac:dyDescent="0.2">
      <c r="A1084" s="15"/>
    </row>
    <row r="1085" spans="1:1" x14ac:dyDescent="0.2">
      <c r="A1085" s="15"/>
    </row>
    <row r="1086" spans="1:1" x14ac:dyDescent="0.2">
      <c r="A1086" s="15"/>
    </row>
    <row r="1087" spans="1:1" x14ac:dyDescent="0.2">
      <c r="A1087" s="15"/>
    </row>
    <row r="1088" spans="1:1" x14ac:dyDescent="0.2">
      <c r="A1088" s="15"/>
    </row>
    <row r="1089" spans="1:1" x14ac:dyDescent="0.2">
      <c r="A1089" s="15"/>
    </row>
    <row r="1090" spans="1:1" x14ac:dyDescent="0.2">
      <c r="A1090" s="15"/>
    </row>
    <row r="1091" spans="1:1" x14ac:dyDescent="0.2">
      <c r="A1091" s="15"/>
    </row>
    <row r="1092" spans="1:1" x14ac:dyDescent="0.2">
      <c r="A1092" s="15"/>
    </row>
  </sheetData>
  <sortState ref="K22:K47">
    <sortCondition ref="K22"/>
  </sortState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4"/>
  <sheetViews>
    <sheetView workbookViewId="0">
      <selection activeCell="P36" sqref="P36"/>
    </sheetView>
  </sheetViews>
  <sheetFormatPr defaultColWidth="9.5703125" defaultRowHeight="12.75" x14ac:dyDescent="0.2"/>
  <cols>
    <col min="1" max="1" width="8.85546875" style="16" customWidth="1"/>
    <col min="2" max="3" width="5.5703125" bestFit="1" customWidth="1"/>
    <col min="4" max="4" width="7.42578125" bestFit="1" customWidth="1"/>
    <col min="5" max="5" width="6" bestFit="1" customWidth="1"/>
    <col min="6" max="6" width="6.28515625" bestFit="1" customWidth="1"/>
    <col min="7" max="7" width="2.5703125" customWidth="1"/>
    <col min="8" max="8" width="5" customWidth="1"/>
    <col min="9" max="9" width="4.42578125" customWidth="1"/>
  </cols>
  <sheetData>
    <row r="1" spans="1:21" ht="13.5" thickBot="1" x14ac:dyDescent="0.25">
      <c r="A1" s="16" t="s">
        <v>106</v>
      </c>
      <c r="B1" t="s">
        <v>2</v>
      </c>
      <c r="C1" s="5" t="s">
        <v>3</v>
      </c>
      <c r="D1" t="s">
        <v>4</v>
      </c>
      <c r="E1" t="s">
        <v>5</v>
      </c>
      <c r="F1" t="s">
        <v>6</v>
      </c>
      <c r="H1" t="s">
        <v>53</v>
      </c>
      <c r="I1" t="s">
        <v>54</v>
      </c>
      <c r="L1">
        <f>SUM(I:I)</f>
        <v>313</v>
      </c>
      <c r="U1" s="5"/>
    </row>
    <row r="2" spans="1:21" x14ac:dyDescent="0.2">
      <c r="A2" s="16">
        <v>41925.645833333489</v>
      </c>
      <c r="B2">
        <v>1</v>
      </c>
      <c r="C2">
        <v>259</v>
      </c>
      <c r="D2" t="s">
        <v>86</v>
      </c>
      <c r="E2">
        <v>134</v>
      </c>
      <c r="F2">
        <v>24</v>
      </c>
      <c r="H2">
        <v>1</v>
      </c>
      <c r="I2">
        <f>COUNTIF(B:B,"=1")</f>
        <v>2</v>
      </c>
      <c r="J2" s="10" t="s">
        <v>33</v>
      </c>
      <c r="K2" s="10"/>
    </row>
    <row r="3" spans="1:21" x14ac:dyDescent="0.2">
      <c r="A3" s="16">
        <v>41925.645833333489</v>
      </c>
      <c r="B3">
        <v>1</v>
      </c>
      <c r="C3">
        <v>259</v>
      </c>
      <c r="D3" t="s">
        <v>86</v>
      </c>
      <c r="E3">
        <v>135</v>
      </c>
      <c r="F3">
        <v>22</v>
      </c>
      <c r="H3">
        <v>2</v>
      </c>
      <c r="I3">
        <f>COUNTIF(B:B,"=2")</f>
        <v>0</v>
      </c>
      <c r="J3" s="8"/>
      <c r="K3" s="8"/>
    </row>
    <row r="4" spans="1:21" x14ac:dyDescent="0.2">
      <c r="A4" s="16">
        <v>41925.6875</v>
      </c>
      <c r="B4">
        <v>3</v>
      </c>
      <c r="C4">
        <v>167</v>
      </c>
      <c r="D4" t="s">
        <v>86</v>
      </c>
      <c r="E4">
        <v>105</v>
      </c>
      <c r="F4">
        <v>6</v>
      </c>
      <c r="H4">
        <v>3</v>
      </c>
      <c r="I4">
        <f>COUNTIF(B:B,"=3")</f>
        <v>1</v>
      </c>
      <c r="J4" s="8" t="s">
        <v>34</v>
      </c>
      <c r="K4" s="8">
        <v>4.3472222222222223</v>
      </c>
    </row>
    <row r="5" spans="1:21" x14ac:dyDescent="0.2">
      <c r="A5" s="16">
        <v>41926.645833333489</v>
      </c>
      <c r="B5">
        <v>4</v>
      </c>
      <c r="C5">
        <v>316</v>
      </c>
      <c r="D5" t="s">
        <v>86</v>
      </c>
      <c r="E5">
        <v>129</v>
      </c>
      <c r="F5">
        <v>0</v>
      </c>
      <c r="H5">
        <v>4</v>
      </c>
      <c r="I5">
        <f>COUNTIF(B:B,"=4")</f>
        <v>1</v>
      </c>
      <c r="J5" s="8" t="s">
        <v>35</v>
      </c>
      <c r="K5" s="8">
        <v>0.8914389648761496</v>
      </c>
    </row>
    <row r="6" spans="1:21" x14ac:dyDescent="0.2">
      <c r="A6" s="16">
        <v>41926.663194444496</v>
      </c>
      <c r="B6">
        <v>5</v>
      </c>
      <c r="C6">
        <v>230</v>
      </c>
      <c r="D6" t="s">
        <v>86</v>
      </c>
      <c r="E6">
        <v>112</v>
      </c>
      <c r="F6">
        <v>0</v>
      </c>
      <c r="H6">
        <v>5</v>
      </c>
      <c r="I6">
        <f>COUNTIF(B:B,"=5")</f>
        <v>2</v>
      </c>
      <c r="J6" s="8" t="s">
        <v>36</v>
      </c>
      <c r="K6" s="8">
        <v>2</v>
      </c>
    </row>
    <row r="7" spans="1:21" x14ac:dyDescent="0.2">
      <c r="A7" s="16">
        <v>41926.663194444496</v>
      </c>
      <c r="B7">
        <v>5</v>
      </c>
      <c r="C7">
        <v>230</v>
      </c>
      <c r="D7" t="s">
        <v>86</v>
      </c>
      <c r="E7">
        <v>120</v>
      </c>
      <c r="F7">
        <v>0</v>
      </c>
      <c r="H7">
        <v>6</v>
      </c>
      <c r="I7">
        <f>COUNTIF(B:B,"=6")</f>
        <v>4</v>
      </c>
      <c r="J7" s="8" t="s">
        <v>37</v>
      </c>
      <c r="K7" s="8">
        <v>0</v>
      </c>
    </row>
    <row r="8" spans="1:21" x14ac:dyDescent="0.2">
      <c r="A8" s="16">
        <v>41926.673611099366</v>
      </c>
      <c r="B8">
        <v>6</v>
      </c>
      <c r="C8">
        <v>245</v>
      </c>
      <c r="D8" t="s">
        <v>86</v>
      </c>
      <c r="E8">
        <v>135</v>
      </c>
      <c r="F8">
        <v>0</v>
      </c>
      <c r="H8">
        <v>7</v>
      </c>
      <c r="I8">
        <f>COUNTIF(B:B,"=7")</f>
        <v>1</v>
      </c>
      <c r="J8" s="8" t="s">
        <v>38</v>
      </c>
      <c r="K8" s="8">
        <v>7.5641104449341023</v>
      </c>
    </row>
    <row r="9" spans="1:21" x14ac:dyDescent="0.2">
      <c r="A9" s="16">
        <v>41926.673611099366</v>
      </c>
      <c r="B9">
        <v>6</v>
      </c>
      <c r="C9">
        <v>245</v>
      </c>
      <c r="D9" t="s">
        <v>86</v>
      </c>
      <c r="E9">
        <v>132</v>
      </c>
      <c r="F9">
        <v>0</v>
      </c>
      <c r="H9">
        <v>8</v>
      </c>
      <c r="I9">
        <f>COUNTIF(B:B,"=8")</f>
        <v>1</v>
      </c>
      <c r="J9" s="8" t="s">
        <v>39</v>
      </c>
      <c r="K9" s="8">
        <v>57.215766823161189</v>
      </c>
    </row>
    <row r="10" spans="1:21" x14ac:dyDescent="0.2">
      <c r="A10" s="16">
        <v>41926.673611099366</v>
      </c>
      <c r="B10">
        <v>6</v>
      </c>
      <c r="C10">
        <v>245</v>
      </c>
      <c r="D10" t="s">
        <v>86</v>
      </c>
      <c r="E10">
        <v>102</v>
      </c>
      <c r="F10">
        <v>0</v>
      </c>
      <c r="H10">
        <v>9</v>
      </c>
      <c r="I10">
        <f>COUNTIF(B:B,"=9")</f>
        <v>2</v>
      </c>
      <c r="J10" s="8" t="s">
        <v>40</v>
      </c>
      <c r="K10" s="8">
        <v>12.742570765022151</v>
      </c>
    </row>
    <row r="11" spans="1:21" x14ac:dyDescent="0.2">
      <c r="A11" s="16">
        <v>41926.673611099366</v>
      </c>
      <c r="B11">
        <v>6</v>
      </c>
      <c r="C11">
        <v>245</v>
      </c>
      <c r="D11" t="s">
        <v>86</v>
      </c>
      <c r="E11">
        <v>95</v>
      </c>
      <c r="F11">
        <v>0</v>
      </c>
      <c r="H11">
        <v>10</v>
      </c>
      <c r="I11">
        <f>COUNTIF(B:B,"=10")</f>
        <v>0</v>
      </c>
      <c r="J11" s="8" t="s">
        <v>41</v>
      </c>
      <c r="K11" s="8">
        <v>3.3350559882566562</v>
      </c>
    </row>
    <row r="12" spans="1:21" x14ac:dyDescent="0.2">
      <c r="A12" s="16">
        <v>41932.583333333489</v>
      </c>
      <c r="B12">
        <v>7</v>
      </c>
      <c r="C12">
        <v>258</v>
      </c>
      <c r="D12" t="s">
        <v>86</v>
      </c>
      <c r="E12">
        <v>119</v>
      </c>
      <c r="F12">
        <v>14</v>
      </c>
      <c r="H12">
        <v>11</v>
      </c>
      <c r="I12">
        <f>COUNTIF(B:B,"=11")</f>
        <v>2</v>
      </c>
      <c r="J12" s="8" t="s">
        <v>42</v>
      </c>
      <c r="K12" s="8">
        <v>40</v>
      </c>
    </row>
    <row r="13" spans="1:21" x14ac:dyDescent="0.2">
      <c r="A13" s="16">
        <v>41932.611111099366</v>
      </c>
      <c r="B13">
        <v>8</v>
      </c>
      <c r="C13">
        <v>267</v>
      </c>
      <c r="D13" t="s">
        <v>86</v>
      </c>
      <c r="E13">
        <v>130</v>
      </c>
      <c r="F13">
        <v>15</v>
      </c>
      <c r="H13">
        <v>12</v>
      </c>
      <c r="I13">
        <f>COUNTIF(B:B,"=12")</f>
        <v>4</v>
      </c>
      <c r="J13" s="8" t="s">
        <v>43</v>
      </c>
      <c r="K13" s="8">
        <v>0</v>
      </c>
    </row>
    <row r="14" spans="1:21" x14ac:dyDescent="0.2">
      <c r="A14" s="16">
        <v>41932.618055543862</v>
      </c>
      <c r="B14">
        <v>9</v>
      </c>
      <c r="C14">
        <v>266</v>
      </c>
      <c r="D14" t="s">
        <v>86</v>
      </c>
      <c r="E14">
        <v>142</v>
      </c>
      <c r="F14">
        <v>0</v>
      </c>
      <c r="H14">
        <v>13</v>
      </c>
      <c r="I14">
        <f>COUNTIF(B:B,"=13")</f>
        <v>2</v>
      </c>
      <c r="J14" s="8" t="s">
        <v>44</v>
      </c>
      <c r="K14" s="8">
        <v>40</v>
      </c>
    </row>
    <row r="15" spans="1:21" x14ac:dyDescent="0.2">
      <c r="A15" s="16">
        <v>41932.618055543862</v>
      </c>
      <c r="B15">
        <v>9</v>
      </c>
      <c r="C15">
        <v>266</v>
      </c>
      <c r="D15" t="s">
        <v>86</v>
      </c>
      <c r="E15">
        <v>132</v>
      </c>
      <c r="F15">
        <v>0</v>
      </c>
      <c r="H15">
        <v>14</v>
      </c>
      <c r="I15">
        <f>COUNTIF(B:B,"=14")</f>
        <v>3</v>
      </c>
      <c r="J15" s="8" t="s">
        <v>45</v>
      </c>
      <c r="K15" s="8">
        <v>313</v>
      </c>
    </row>
    <row r="16" spans="1:21" x14ac:dyDescent="0.2">
      <c r="A16" s="16">
        <v>41932.631944444496</v>
      </c>
      <c r="B16">
        <v>11</v>
      </c>
      <c r="C16">
        <v>238</v>
      </c>
      <c r="D16" t="s">
        <v>86</v>
      </c>
      <c r="E16">
        <v>130</v>
      </c>
      <c r="F16">
        <v>0</v>
      </c>
      <c r="H16">
        <v>15</v>
      </c>
      <c r="I16">
        <f>COUNTIF(B:B,"=15")</f>
        <v>0</v>
      </c>
      <c r="J16" s="8" t="s">
        <v>46</v>
      </c>
      <c r="K16" s="8">
        <v>72</v>
      </c>
    </row>
    <row r="17" spans="1:15" ht="13.5" thickBot="1" x14ac:dyDescent="0.25">
      <c r="A17" s="16">
        <v>41932.631944444496</v>
      </c>
      <c r="B17">
        <v>11</v>
      </c>
      <c r="C17">
        <v>238</v>
      </c>
      <c r="D17" t="s">
        <v>86</v>
      </c>
      <c r="E17">
        <v>132</v>
      </c>
      <c r="F17">
        <v>0</v>
      </c>
      <c r="H17">
        <v>16</v>
      </c>
      <c r="I17">
        <f>COUNTIF(B:B,"=16")</f>
        <v>0</v>
      </c>
      <c r="J17" s="9" t="s">
        <v>47</v>
      </c>
      <c r="K17" s="9">
        <v>1.7774788118539691</v>
      </c>
    </row>
    <row r="18" spans="1:15" x14ac:dyDescent="0.2">
      <c r="A18" s="16">
        <v>41932.638888888992</v>
      </c>
      <c r="B18">
        <v>12</v>
      </c>
      <c r="C18">
        <v>167</v>
      </c>
      <c r="D18" t="s">
        <v>86</v>
      </c>
      <c r="E18">
        <v>130</v>
      </c>
      <c r="F18">
        <v>0</v>
      </c>
      <c r="H18">
        <v>17</v>
      </c>
      <c r="I18">
        <f>COUNTIF(B:B,"=17")</f>
        <v>0</v>
      </c>
    </row>
    <row r="19" spans="1:15" x14ac:dyDescent="0.2">
      <c r="A19" s="16">
        <v>41932.638888888992</v>
      </c>
      <c r="B19">
        <v>12</v>
      </c>
      <c r="C19">
        <v>167</v>
      </c>
      <c r="D19" t="s">
        <v>86</v>
      </c>
      <c r="E19">
        <v>99</v>
      </c>
      <c r="F19">
        <v>0</v>
      </c>
      <c r="H19">
        <v>18</v>
      </c>
      <c r="I19">
        <f>COUNTIF(B:B,"=18")</f>
        <v>0</v>
      </c>
    </row>
    <row r="20" spans="1:15" ht="13.5" thickBot="1" x14ac:dyDescent="0.25">
      <c r="A20" s="16">
        <v>41932.638888888992</v>
      </c>
      <c r="B20">
        <v>12</v>
      </c>
      <c r="C20">
        <v>167</v>
      </c>
      <c r="D20" t="s">
        <v>86</v>
      </c>
      <c r="E20">
        <v>98</v>
      </c>
      <c r="F20">
        <v>0</v>
      </c>
      <c r="H20">
        <v>19</v>
      </c>
      <c r="I20">
        <f>COUNTIF(B:B,"=19")</f>
        <v>0</v>
      </c>
    </row>
    <row r="21" spans="1:15" x14ac:dyDescent="0.2">
      <c r="A21" s="16">
        <v>41932.638888888992</v>
      </c>
      <c r="B21">
        <v>12</v>
      </c>
      <c r="C21">
        <v>167</v>
      </c>
      <c r="D21" t="s">
        <v>86</v>
      </c>
      <c r="E21">
        <v>119</v>
      </c>
      <c r="F21">
        <v>0</v>
      </c>
      <c r="H21">
        <v>20</v>
      </c>
      <c r="I21">
        <f>COUNTIF(B:B,"=20")</f>
        <v>0</v>
      </c>
      <c r="J21">
        <v>75</v>
      </c>
      <c r="K21" s="11" t="s">
        <v>50</v>
      </c>
      <c r="L21" s="11" t="s">
        <v>52</v>
      </c>
      <c r="M21" s="6"/>
      <c r="O21" t="s">
        <v>32</v>
      </c>
    </row>
    <row r="22" spans="1:15" x14ac:dyDescent="0.2">
      <c r="A22" s="16">
        <v>41932.645833333489</v>
      </c>
      <c r="B22">
        <v>13</v>
      </c>
      <c r="C22">
        <v>208</v>
      </c>
      <c r="D22" t="s">
        <v>86</v>
      </c>
      <c r="E22">
        <v>93</v>
      </c>
      <c r="F22">
        <v>0</v>
      </c>
      <c r="H22">
        <v>21</v>
      </c>
      <c r="I22">
        <f>COUNTIF(B:B,"=21")</f>
        <v>0</v>
      </c>
      <c r="J22">
        <v>80</v>
      </c>
      <c r="K22" s="12">
        <v>75</v>
      </c>
      <c r="L22" s="8">
        <v>5</v>
      </c>
      <c r="M22" s="6">
        <f>(L22/313)*100</f>
        <v>1.5974440894568689</v>
      </c>
    </row>
    <row r="23" spans="1:15" x14ac:dyDescent="0.2">
      <c r="A23" s="16">
        <v>41932.645833333489</v>
      </c>
      <c r="B23">
        <v>13</v>
      </c>
      <c r="C23">
        <v>208</v>
      </c>
      <c r="D23" t="s">
        <v>86</v>
      </c>
      <c r="E23">
        <v>98</v>
      </c>
      <c r="F23">
        <v>0</v>
      </c>
      <c r="H23">
        <v>22</v>
      </c>
      <c r="I23">
        <f>COUNTIF(B:B,"=22")</f>
        <v>2</v>
      </c>
      <c r="J23">
        <v>85</v>
      </c>
      <c r="K23" s="12">
        <v>80</v>
      </c>
      <c r="L23" s="8">
        <v>0</v>
      </c>
      <c r="M23" s="6">
        <f t="shared" ref="M23:M47" si="0">(L23/313)*100</f>
        <v>0</v>
      </c>
    </row>
    <row r="24" spans="1:15" x14ac:dyDescent="0.2">
      <c r="A24" s="16">
        <v>41932.652777777985</v>
      </c>
      <c r="B24">
        <v>14</v>
      </c>
      <c r="C24">
        <v>290</v>
      </c>
      <c r="D24" t="s">
        <v>86</v>
      </c>
      <c r="E24">
        <v>110</v>
      </c>
      <c r="F24">
        <v>0</v>
      </c>
      <c r="H24">
        <v>23</v>
      </c>
      <c r="I24">
        <f>COUNTIF(B:B,"=23")</f>
        <v>0</v>
      </c>
      <c r="J24">
        <v>90</v>
      </c>
      <c r="K24" s="12">
        <v>85</v>
      </c>
      <c r="L24" s="8">
        <v>0</v>
      </c>
      <c r="M24" s="6">
        <f t="shared" si="0"/>
        <v>0</v>
      </c>
    </row>
    <row r="25" spans="1:15" x14ac:dyDescent="0.2">
      <c r="A25" s="16">
        <v>41932.652777777985</v>
      </c>
      <c r="B25">
        <v>14</v>
      </c>
      <c r="C25">
        <v>290</v>
      </c>
      <c r="D25" t="s">
        <v>86</v>
      </c>
      <c r="E25">
        <v>138</v>
      </c>
      <c r="F25">
        <v>0</v>
      </c>
      <c r="H25">
        <v>24</v>
      </c>
      <c r="I25">
        <f>COUNTIF(B:B,"=24")</f>
        <v>1</v>
      </c>
      <c r="J25">
        <v>95</v>
      </c>
      <c r="K25" s="12">
        <v>90</v>
      </c>
      <c r="L25" s="8">
        <v>0</v>
      </c>
      <c r="M25" s="6">
        <f t="shared" si="0"/>
        <v>0</v>
      </c>
    </row>
    <row r="26" spans="1:15" x14ac:dyDescent="0.2">
      <c r="A26" s="16">
        <v>41932.652777777985</v>
      </c>
      <c r="B26">
        <v>14</v>
      </c>
      <c r="C26">
        <v>290</v>
      </c>
      <c r="D26" t="s">
        <v>86</v>
      </c>
      <c r="E26">
        <v>142</v>
      </c>
      <c r="F26">
        <v>0</v>
      </c>
      <c r="H26">
        <v>25</v>
      </c>
      <c r="I26">
        <f>COUNTIF(B:B,"=25")</f>
        <v>0</v>
      </c>
      <c r="J26">
        <v>100</v>
      </c>
      <c r="K26" s="12">
        <v>95</v>
      </c>
      <c r="L26" s="8">
        <v>4</v>
      </c>
      <c r="M26" s="6">
        <f t="shared" si="0"/>
        <v>1.2779552715654952</v>
      </c>
    </row>
    <row r="27" spans="1:15" x14ac:dyDescent="0.2">
      <c r="A27" s="16">
        <v>41939.607638888992</v>
      </c>
      <c r="B27">
        <v>22</v>
      </c>
      <c r="C27">
        <v>258</v>
      </c>
      <c r="D27" t="s">
        <v>86</v>
      </c>
      <c r="E27">
        <v>139</v>
      </c>
      <c r="F27">
        <v>0</v>
      </c>
      <c r="H27">
        <v>26</v>
      </c>
      <c r="I27">
        <f>COUNTIF(B:B,"=26")</f>
        <v>11</v>
      </c>
      <c r="J27">
        <v>105</v>
      </c>
      <c r="K27" s="12">
        <v>100</v>
      </c>
      <c r="L27" s="8">
        <v>15</v>
      </c>
      <c r="M27" s="6">
        <f t="shared" si="0"/>
        <v>4.7923322683706067</v>
      </c>
    </row>
    <row r="28" spans="1:15" x14ac:dyDescent="0.2">
      <c r="A28" s="16">
        <v>41939.607638888992</v>
      </c>
      <c r="B28">
        <v>22</v>
      </c>
      <c r="C28">
        <v>258</v>
      </c>
      <c r="D28" t="s">
        <v>86</v>
      </c>
      <c r="E28">
        <v>134</v>
      </c>
      <c r="F28">
        <v>0</v>
      </c>
      <c r="H28">
        <v>27</v>
      </c>
      <c r="I28">
        <f>COUNTIF(B:B,"=27")</f>
        <v>6</v>
      </c>
      <c r="J28">
        <v>110</v>
      </c>
      <c r="K28" s="12">
        <v>105</v>
      </c>
      <c r="L28" s="8">
        <v>39</v>
      </c>
      <c r="M28" s="6">
        <f t="shared" si="0"/>
        <v>12.460063897763577</v>
      </c>
    </row>
    <row r="29" spans="1:15" x14ac:dyDescent="0.2">
      <c r="A29" s="16">
        <v>41939.625</v>
      </c>
      <c r="B29">
        <v>24</v>
      </c>
      <c r="C29">
        <v>64</v>
      </c>
      <c r="D29" t="s">
        <v>86</v>
      </c>
      <c r="E29">
        <v>115</v>
      </c>
      <c r="F29">
        <v>0</v>
      </c>
      <c r="H29">
        <v>28</v>
      </c>
      <c r="I29">
        <f>COUNTIF(B:B,"=28")</f>
        <v>2</v>
      </c>
      <c r="J29">
        <v>115</v>
      </c>
      <c r="K29" s="12">
        <v>110</v>
      </c>
      <c r="L29" s="8">
        <v>37</v>
      </c>
      <c r="M29" s="6">
        <f t="shared" si="0"/>
        <v>11.821086261980831</v>
      </c>
    </row>
    <row r="30" spans="1:15" x14ac:dyDescent="0.2">
      <c r="A30" s="16">
        <v>41941.628472210839</v>
      </c>
      <c r="B30">
        <v>26</v>
      </c>
      <c r="C30">
        <v>108</v>
      </c>
      <c r="D30" t="s">
        <v>86</v>
      </c>
      <c r="E30">
        <v>114</v>
      </c>
      <c r="F30">
        <v>0</v>
      </c>
      <c r="H30">
        <v>29</v>
      </c>
      <c r="I30">
        <f>COUNTIF(B:B,"=29")</f>
        <v>3</v>
      </c>
      <c r="J30">
        <v>120</v>
      </c>
      <c r="K30" s="12">
        <v>115</v>
      </c>
      <c r="L30" s="8">
        <v>26</v>
      </c>
      <c r="M30" s="6">
        <f t="shared" si="0"/>
        <v>8.3067092651757193</v>
      </c>
    </row>
    <row r="31" spans="1:15" x14ac:dyDescent="0.2">
      <c r="A31" s="16">
        <v>41941.628472210839</v>
      </c>
      <c r="B31">
        <v>26</v>
      </c>
      <c r="C31">
        <v>108</v>
      </c>
      <c r="D31" t="s">
        <v>86</v>
      </c>
      <c r="E31">
        <v>110</v>
      </c>
      <c r="F31">
        <v>0</v>
      </c>
      <c r="H31">
        <v>30</v>
      </c>
      <c r="I31">
        <f>COUNTIF(B:B,"=30")</f>
        <v>0</v>
      </c>
      <c r="J31">
        <v>125</v>
      </c>
      <c r="K31" s="12">
        <v>120</v>
      </c>
      <c r="L31" s="8">
        <v>22</v>
      </c>
      <c r="M31" s="6">
        <f t="shared" si="0"/>
        <v>7.0287539936102235</v>
      </c>
    </row>
    <row r="32" spans="1:15" x14ac:dyDescent="0.2">
      <c r="A32" s="16">
        <v>41941.628472210839</v>
      </c>
      <c r="B32">
        <v>26</v>
      </c>
      <c r="C32">
        <v>108</v>
      </c>
      <c r="D32" t="s">
        <v>86</v>
      </c>
      <c r="E32">
        <v>111</v>
      </c>
      <c r="F32">
        <v>0</v>
      </c>
      <c r="H32">
        <v>31</v>
      </c>
      <c r="I32">
        <f>COUNTIF(B:B,"=31")</f>
        <v>1</v>
      </c>
      <c r="J32">
        <v>130</v>
      </c>
      <c r="K32" s="12">
        <v>125</v>
      </c>
      <c r="L32" s="8">
        <v>19</v>
      </c>
      <c r="M32" s="6">
        <f t="shared" si="0"/>
        <v>6.0702875399361016</v>
      </c>
    </row>
    <row r="33" spans="1:13" x14ac:dyDescent="0.2">
      <c r="A33" s="16">
        <v>41941.628472210839</v>
      </c>
      <c r="B33">
        <v>26</v>
      </c>
      <c r="C33">
        <v>108</v>
      </c>
      <c r="D33" t="s">
        <v>86</v>
      </c>
      <c r="E33">
        <v>110</v>
      </c>
      <c r="F33">
        <v>0</v>
      </c>
      <c r="H33">
        <v>32</v>
      </c>
      <c r="I33">
        <f>COUNTIF(B:B,"=32")</f>
        <v>3</v>
      </c>
      <c r="J33">
        <v>135</v>
      </c>
      <c r="K33" s="12">
        <v>130</v>
      </c>
      <c r="L33" s="8">
        <v>32</v>
      </c>
      <c r="M33" s="6">
        <f t="shared" si="0"/>
        <v>10.223642172523961</v>
      </c>
    </row>
    <row r="34" spans="1:13" x14ac:dyDescent="0.2">
      <c r="A34" s="16">
        <v>41941.628472210839</v>
      </c>
      <c r="B34">
        <v>26</v>
      </c>
      <c r="C34">
        <v>108</v>
      </c>
      <c r="D34" t="s">
        <v>86</v>
      </c>
      <c r="E34">
        <v>121</v>
      </c>
      <c r="F34">
        <v>0</v>
      </c>
      <c r="H34">
        <v>33</v>
      </c>
      <c r="I34">
        <f>COUNTIF(B:B,"=33")</f>
        <v>0</v>
      </c>
      <c r="J34">
        <v>140</v>
      </c>
      <c r="K34" s="12">
        <v>135</v>
      </c>
      <c r="L34" s="8">
        <v>49</v>
      </c>
      <c r="M34" s="6">
        <f t="shared" si="0"/>
        <v>15.654952076677317</v>
      </c>
    </row>
    <row r="35" spans="1:13" x14ac:dyDescent="0.2">
      <c r="A35" s="16">
        <v>41941.628472210839</v>
      </c>
      <c r="B35">
        <v>26</v>
      </c>
      <c r="C35">
        <v>108</v>
      </c>
      <c r="D35" t="s">
        <v>86</v>
      </c>
      <c r="E35">
        <v>111</v>
      </c>
      <c r="F35">
        <v>0</v>
      </c>
      <c r="H35">
        <v>34</v>
      </c>
      <c r="I35">
        <f>COUNTIF(B:B,"=34")</f>
        <v>5</v>
      </c>
      <c r="J35">
        <v>145</v>
      </c>
      <c r="K35" s="12">
        <v>140</v>
      </c>
      <c r="L35" s="8">
        <v>34</v>
      </c>
      <c r="M35" s="6">
        <f t="shared" si="0"/>
        <v>10.862619808306709</v>
      </c>
    </row>
    <row r="36" spans="1:13" x14ac:dyDescent="0.2">
      <c r="A36" s="16">
        <v>41941.628472210839</v>
      </c>
      <c r="B36">
        <v>26</v>
      </c>
      <c r="C36">
        <v>108</v>
      </c>
      <c r="D36" t="s">
        <v>86</v>
      </c>
      <c r="E36">
        <v>105</v>
      </c>
      <c r="F36">
        <v>0</v>
      </c>
      <c r="H36">
        <v>35</v>
      </c>
      <c r="I36">
        <f>COUNTIF(B:B,"=35")</f>
        <v>8</v>
      </c>
      <c r="J36">
        <v>150</v>
      </c>
      <c r="K36" s="12">
        <v>145</v>
      </c>
      <c r="L36" s="8">
        <v>25</v>
      </c>
      <c r="M36" s="6">
        <f t="shared" si="0"/>
        <v>7.9872204472843444</v>
      </c>
    </row>
    <row r="37" spans="1:13" x14ac:dyDescent="0.2">
      <c r="A37" s="16">
        <v>41941.628472210839</v>
      </c>
      <c r="B37">
        <v>26</v>
      </c>
      <c r="C37">
        <v>108</v>
      </c>
      <c r="D37" t="s">
        <v>86</v>
      </c>
      <c r="E37">
        <v>108</v>
      </c>
      <c r="F37">
        <v>0</v>
      </c>
      <c r="H37">
        <v>36</v>
      </c>
      <c r="I37">
        <f>COUNTIF(B:B,"=36")</f>
        <v>2</v>
      </c>
      <c r="J37">
        <v>155</v>
      </c>
      <c r="K37" s="12">
        <v>150</v>
      </c>
      <c r="L37" s="8">
        <v>4</v>
      </c>
      <c r="M37" s="6">
        <f t="shared" si="0"/>
        <v>1.2779552715654952</v>
      </c>
    </row>
    <row r="38" spans="1:13" x14ac:dyDescent="0.2">
      <c r="A38" s="16">
        <v>41941.628472210839</v>
      </c>
      <c r="B38">
        <v>26</v>
      </c>
      <c r="C38">
        <v>108</v>
      </c>
      <c r="D38" t="s">
        <v>86</v>
      </c>
      <c r="E38">
        <v>115</v>
      </c>
      <c r="F38">
        <v>0</v>
      </c>
      <c r="H38">
        <v>37</v>
      </c>
      <c r="I38">
        <f>COUNTIF(B:B,"=37")</f>
        <v>0</v>
      </c>
      <c r="J38">
        <v>160</v>
      </c>
      <c r="K38" s="12">
        <v>155</v>
      </c>
      <c r="L38" s="8">
        <v>1</v>
      </c>
      <c r="M38" s="6">
        <f t="shared" si="0"/>
        <v>0.31948881789137379</v>
      </c>
    </row>
    <row r="39" spans="1:13" x14ac:dyDescent="0.2">
      <c r="A39" s="16">
        <v>41941.628472210839</v>
      </c>
      <c r="B39">
        <v>26</v>
      </c>
      <c r="C39">
        <v>108</v>
      </c>
      <c r="D39" t="s">
        <v>86</v>
      </c>
      <c r="E39">
        <v>117</v>
      </c>
      <c r="F39">
        <v>0</v>
      </c>
      <c r="H39">
        <v>38</v>
      </c>
      <c r="I39">
        <f>COUNTIF(B:B,"=38")</f>
        <v>0</v>
      </c>
      <c r="J39">
        <v>165</v>
      </c>
      <c r="K39" s="12">
        <v>160</v>
      </c>
      <c r="L39" s="8">
        <v>0</v>
      </c>
      <c r="M39" s="6">
        <f t="shared" si="0"/>
        <v>0</v>
      </c>
    </row>
    <row r="40" spans="1:13" x14ac:dyDescent="0.2">
      <c r="A40" s="16">
        <v>41941.628472210839</v>
      </c>
      <c r="B40">
        <v>26</v>
      </c>
      <c r="C40">
        <v>108</v>
      </c>
      <c r="D40" t="s">
        <v>86</v>
      </c>
      <c r="E40">
        <v>139</v>
      </c>
      <c r="F40">
        <v>0</v>
      </c>
      <c r="H40">
        <v>39</v>
      </c>
      <c r="I40">
        <f>COUNTIF(B:B,"=39")</f>
        <v>0</v>
      </c>
      <c r="J40">
        <v>170</v>
      </c>
      <c r="K40" s="12">
        <v>165</v>
      </c>
      <c r="L40" s="8">
        <v>1</v>
      </c>
      <c r="M40" s="6">
        <f t="shared" si="0"/>
        <v>0.31948881789137379</v>
      </c>
    </row>
    <row r="41" spans="1:13" x14ac:dyDescent="0.2">
      <c r="A41" s="16">
        <v>41941.628472210839</v>
      </c>
      <c r="B41">
        <v>27</v>
      </c>
      <c r="C41">
        <v>92</v>
      </c>
      <c r="D41" t="s">
        <v>86</v>
      </c>
      <c r="E41">
        <v>113</v>
      </c>
      <c r="F41">
        <v>10</v>
      </c>
      <c r="H41">
        <v>40</v>
      </c>
      <c r="I41">
        <f>COUNTIF(B:B,"=40")</f>
        <v>0</v>
      </c>
      <c r="J41">
        <v>175</v>
      </c>
      <c r="K41" s="12">
        <v>170</v>
      </c>
      <c r="L41" s="8">
        <v>0</v>
      </c>
      <c r="M41" s="6">
        <f t="shared" si="0"/>
        <v>0</v>
      </c>
    </row>
    <row r="42" spans="1:13" x14ac:dyDescent="0.2">
      <c r="A42" s="16">
        <v>41941.628472210839</v>
      </c>
      <c r="B42">
        <v>27</v>
      </c>
      <c r="C42">
        <v>92</v>
      </c>
      <c r="D42" t="s">
        <v>86</v>
      </c>
      <c r="E42">
        <v>114</v>
      </c>
      <c r="F42">
        <v>8</v>
      </c>
      <c r="H42">
        <v>41</v>
      </c>
      <c r="I42">
        <f>COUNTIF(B:B,"=41")</f>
        <v>1</v>
      </c>
      <c r="J42">
        <v>180</v>
      </c>
      <c r="K42" s="12">
        <v>175</v>
      </c>
      <c r="L42" s="8">
        <v>0</v>
      </c>
      <c r="M42" s="6">
        <f t="shared" si="0"/>
        <v>0</v>
      </c>
    </row>
    <row r="43" spans="1:13" x14ac:dyDescent="0.2">
      <c r="A43" s="16">
        <v>41941.628472210839</v>
      </c>
      <c r="B43">
        <v>27</v>
      </c>
      <c r="C43">
        <v>92</v>
      </c>
      <c r="D43" t="s">
        <v>86</v>
      </c>
      <c r="E43">
        <v>103</v>
      </c>
      <c r="F43">
        <v>10</v>
      </c>
      <c r="H43">
        <v>42</v>
      </c>
      <c r="I43">
        <f>COUNTIF(B:B,"=42")</f>
        <v>16</v>
      </c>
      <c r="J43">
        <v>185</v>
      </c>
      <c r="K43" s="12">
        <v>180</v>
      </c>
      <c r="L43" s="8">
        <v>0</v>
      </c>
      <c r="M43" s="6">
        <f t="shared" si="0"/>
        <v>0</v>
      </c>
    </row>
    <row r="44" spans="1:13" x14ac:dyDescent="0.2">
      <c r="A44" s="16">
        <v>41941.628472210839</v>
      </c>
      <c r="B44">
        <v>27</v>
      </c>
      <c r="C44">
        <v>92</v>
      </c>
      <c r="D44" t="s">
        <v>86</v>
      </c>
      <c r="E44">
        <v>133</v>
      </c>
      <c r="F44">
        <v>14</v>
      </c>
      <c r="H44">
        <v>43</v>
      </c>
      <c r="I44">
        <f>COUNTIF(B:B,"=43")</f>
        <v>40</v>
      </c>
      <c r="J44">
        <v>190</v>
      </c>
      <c r="K44" s="12">
        <v>185</v>
      </c>
      <c r="L44" s="8">
        <v>0</v>
      </c>
      <c r="M44" s="6">
        <f t="shared" si="0"/>
        <v>0</v>
      </c>
    </row>
    <row r="45" spans="1:13" x14ac:dyDescent="0.2">
      <c r="A45" s="16">
        <v>41941.628472210839</v>
      </c>
      <c r="B45">
        <v>27</v>
      </c>
      <c r="C45">
        <v>92</v>
      </c>
      <c r="D45" t="s">
        <v>86</v>
      </c>
      <c r="E45">
        <v>127</v>
      </c>
      <c r="F45">
        <v>16</v>
      </c>
      <c r="H45">
        <v>44</v>
      </c>
      <c r="I45">
        <f>COUNTIF(B:B,"=44")</f>
        <v>8</v>
      </c>
      <c r="J45">
        <v>195</v>
      </c>
      <c r="K45" s="12">
        <v>190</v>
      </c>
      <c r="L45" s="8">
        <v>0</v>
      </c>
      <c r="M45" s="6">
        <f t="shared" si="0"/>
        <v>0</v>
      </c>
    </row>
    <row r="46" spans="1:13" x14ac:dyDescent="0.2">
      <c r="A46" s="16">
        <v>41941.628472210839</v>
      </c>
      <c r="B46">
        <v>27</v>
      </c>
      <c r="C46">
        <v>92</v>
      </c>
      <c r="D46" t="s">
        <v>86</v>
      </c>
      <c r="E46">
        <v>127</v>
      </c>
      <c r="F46">
        <v>14</v>
      </c>
      <c r="H46">
        <v>45</v>
      </c>
      <c r="I46">
        <f>COUNTIF(B:B,"=45")</f>
        <v>9</v>
      </c>
      <c r="J46">
        <v>200</v>
      </c>
      <c r="K46" s="12">
        <v>195</v>
      </c>
      <c r="L46" s="8">
        <v>0</v>
      </c>
      <c r="M46" s="6">
        <f t="shared" si="0"/>
        <v>0</v>
      </c>
    </row>
    <row r="47" spans="1:13" x14ac:dyDescent="0.2">
      <c r="A47" s="16">
        <v>41941.638888888992</v>
      </c>
      <c r="B47">
        <v>28</v>
      </c>
      <c r="C47">
        <v>96</v>
      </c>
      <c r="D47" t="s">
        <v>86</v>
      </c>
      <c r="E47">
        <v>123</v>
      </c>
      <c r="F47">
        <v>0</v>
      </c>
      <c r="H47">
        <v>46</v>
      </c>
      <c r="I47">
        <f>COUNTIF(B:B,"=46")</f>
        <v>5</v>
      </c>
      <c r="K47" s="12">
        <v>200</v>
      </c>
      <c r="L47" s="8">
        <v>0</v>
      </c>
      <c r="M47" s="6">
        <f t="shared" si="0"/>
        <v>0</v>
      </c>
    </row>
    <row r="48" spans="1:13" ht="13.5" thickBot="1" x14ac:dyDescent="0.25">
      <c r="A48" s="16">
        <v>41941.638888888992</v>
      </c>
      <c r="B48">
        <v>28</v>
      </c>
      <c r="C48">
        <v>96</v>
      </c>
      <c r="D48" t="s">
        <v>86</v>
      </c>
      <c r="E48">
        <v>102</v>
      </c>
      <c r="F48">
        <v>0</v>
      </c>
      <c r="H48">
        <v>47</v>
      </c>
      <c r="I48">
        <f>COUNTIF(B:B,"=47")</f>
        <v>15</v>
      </c>
      <c r="K48" s="9" t="s">
        <v>51</v>
      </c>
      <c r="L48" s="9">
        <v>0</v>
      </c>
      <c r="M48" s="6"/>
    </row>
    <row r="49" spans="1:13" x14ac:dyDescent="0.2">
      <c r="A49" s="16">
        <v>41941.621527777985</v>
      </c>
      <c r="B49">
        <v>29</v>
      </c>
      <c r="C49">
        <v>120</v>
      </c>
      <c r="D49" t="s">
        <v>86</v>
      </c>
      <c r="E49">
        <v>97</v>
      </c>
      <c r="F49">
        <v>6</v>
      </c>
      <c r="H49">
        <v>48</v>
      </c>
      <c r="I49">
        <f>COUNTIF(B:B,"=48")</f>
        <v>40</v>
      </c>
      <c r="L49">
        <f>SUM(L22:L48)</f>
        <v>313</v>
      </c>
      <c r="M49" s="6">
        <f>SUM(M22:M48)</f>
        <v>99.999999999999972</v>
      </c>
    </row>
    <row r="50" spans="1:13" x14ac:dyDescent="0.2">
      <c r="A50" s="16">
        <v>41941.621527777985</v>
      </c>
      <c r="B50">
        <v>29</v>
      </c>
      <c r="C50">
        <v>120</v>
      </c>
      <c r="D50" t="s">
        <v>86</v>
      </c>
      <c r="E50">
        <v>141</v>
      </c>
      <c r="F50">
        <v>18</v>
      </c>
      <c r="H50">
        <v>49</v>
      </c>
      <c r="I50">
        <f>COUNTIF(B:B,"=49")</f>
        <v>21</v>
      </c>
    </row>
    <row r="51" spans="1:13" x14ac:dyDescent="0.2">
      <c r="A51" s="16">
        <v>41941.621527777985</v>
      </c>
      <c r="B51">
        <v>29</v>
      </c>
      <c r="C51">
        <v>120</v>
      </c>
      <c r="D51" t="s">
        <v>86</v>
      </c>
      <c r="E51">
        <v>130</v>
      </c>
      <c r="F51">
        <v>16</v>
      </c>
      <c r="H51">
        <v>50</v>
      </c>
      <c r="I51">
        <f>COUNTIF(B:B,"=50")</f>
        <v>3</v>
      </c>
    </row>
    <row r="52" spans="1:13" x14ac:dyDescent="0.2">
      <c r="A52" s="16">
        <v>41941.659722210839</v>
      </c>
      <c r="B52">
        <v>31</v>
      </c>
      <c r="C52">
        <v>68</v>
      </c>
      <c r="D52" t="s">
        <v>86</v>
      </c>
      <c r="E52">
        <v>130</v>
      </c>
      <c r="F52">
        <v>0</v>
      </c>
      <c r="H52">
        <v>51</v>
      </c>
      <c r="I52">
        <f>COUNTIF(B:B,"=51")</f>
        <v>17</v>
      </c>
    </row>
    <row r="53" spans="1:13" x14ac:dyDescent="0.2">
      <c r="A53" s="16">
        <v>41941.583333333489</v>
      </c>
      <c r="B53">
        <v>32</v>
      </c>
      <c r="C53">
        <v>130</v>
      </c>
      <c r="D53" t="s">
        <v>86</v>
      </c>
      <c r="E53">
        <v>100</v>
      </c>
      <c r="F53">
        <v>0</v>
      </c>
      <c r="H53">
        <v>52</v>
      </c>
      <c r="I53">
        <f>COUNTIF(B:B,"=52")</f>
        <v>1</v>
      </c>
    </row>
    <row r="54" spans="1:13" x14ac:dyDescent="0.2">
      <c r="A54" s="16">
        <v>41941.583333333489</v>
      </c>
      <c r="B54">
        <v>32</v>
      </c>
      <c r="C54">
        <v>130</v>
      </c>
      <c r="D54" t="s">
        <v>86</v>
      </c>
      <c r="E54">
        <v>116</v>
      </c>
      <c r="F54">
        <v>0</v>
      </c>
      <c r="H54">
        <v>53</v>
      </c>
      <c r="I54">
        <f>COUNTIF(B:B,"=53")</f>
        <v>4</v>
      </c>
    </row>
    <row r="55" spans="1:13" x14ac:dyDescent="0.2">
      <c r="A55" s="16">
        <v>41941.583333333489</v>
      </c>
      <c r="B55">
        <v>32</v>
      </c>
      <c r="C55">
        <v>130</v>
      </c>
      <c r="D55" t="s">
        <v>86</v>
      </c>
      <c r="E55">
        <v>102</v>
      </c>
      <c r="F55">
        <v>0</v>
      </c>
      <c r="H55">
        <v>54</v>
      </c>
      <c r="I55">
        <f>COUNTIF(B:B,"=54")</f>
        <v>1</v>
      </c>
    </row>
    <row r="56" spans="1:13" x14ac:dyDescent="0.2">
      <c r="A56" s="16">
        <v>41948.598611111287</v>
      </c>
      <c r="B56">
        <v>34</v>
      </c>
      <c r="C56">
        <v>220</v>
      </c>
      <c r="D56" t="s">
        <v>86</v>
      </c>
      <c r="E56">
        <v>108</v>
      </c>
      <c r="F56">
        <v>0</v>
      </c>
      <c r="H56">
        <v>55</v>
      </c>
      <c r="I56">
        <f>COUNTIF(B:B,"=55")</f>
        <v>1</v>
      </c>
    </row>
    <row r="57" spans="1:13" x14ac:dyDescent="0.2">
      <c r="A57" s="16">
        <v>41948.598611111287</v>
      </c>
      <c r="B57">
        <v>34</v>
      </c>
      <c r="C57">
        <v>220</v>
      </c>
      <c r="D57" t="s">
        <v>86</v>
      </c>
      <c r="E57">
        <v>110</v>
      </c>
      <c r="F57">
        <v>0</v>
      </c>
      <c r="H57">
        <v>56</v>
      </c>
      <c r="I57">
        <f>COUNTIF(B:B,"=56")</f>
        <v>1</v>
      </c>
    </row>
    <row r="58" spans="1:13" x14ac:dyDescent="0.2">
      <c r="A58" s="16">
        <v>41948.598611111287</v>
      </c>
      <c r="B58">
        <v>34</v>
      </c>
      <c r="C58">
        <v>220</v>
      </c>
      <c r="D58" t="s">
        <v>86</v>
      </c>
      <c r="E58">
        <v>109</v>
      </c>
      <c r="F58">
        <v>0</v>
      </c>
      <c r="H58">
        <v>57</v>
      </c>
      <c r="I58">
        <f>COUNTIF(B:B,"=57")</f>
        <v>0</v>
      </c>
    </row>
    <row r="59" spans="1:13" x14ac:dyDescent="0.2">
      <c r="A59" s="16">
        <v>41948.598611111287</v>
      </c>
      <c r="B59">
        <v>34</v>
      </c>
      <c r="C59">
        <v>220</v>
      </c>
      <c r="D59" t="s">
        <v>86</v>
      </c>
      <c r="E59">
        <v>137</v>
      </c>
      <c r="F59">
        <v>0</v>
      </c>
      <c r="H59">
        <v>58</v>
      </c>
      <c r="I59">
        <f>COUNTIF(B:B,"=58")</f>
        <v>0</v>
      </c>
    </row>
    <row r="60" spans="1:13" x14ac:dyDescent="0.2">
      <c r="A60" s="16">
        <v>41948.598611111287</v>
      </c>
      <c r="B60">
        <v>34</v>
      </c>
      <c r="C60">
        <v>220</v>
      </c>
      <c r="D60" t="s">
        <v>86</v>
      </c>
      <c r="E60">
        <v>145</v>
      </c>
      <c r="F60">
        <v>0</v>
      </c>
      <c r="H60">
        <v>59</v>
      </c>
      <c r="I60">
        <f>COUNTIF(B:B,"=59")</f>
        <v>1</v>
      </c>
    </row>
    <row r="61" spans="1:13" x14ac:dyDescent="0.2">
      <c r="A61" s="16">
        <v>41948.60416665487</v>
      </c>
      <c r="B61">
        <v>35</v>
      </c>
      <c r="C61">
        <v>190</v>
      </c>
      <c r="D61" t="s">
        <v>86</v>
      </c>
      <c r="E61">
        <v>108</v>
      </c>
      <c r="F61">
        <v>0</v>
      </c>
      <c r="H61">
        <v>60</v>
      </c>
      <c r="I61">
        <f>COUNTIF(B:B,"=60")</f>
        <v>8</v>
      </c>
    </row>
    <row r="62" spans="1:13" x14ac:dyDescent="0.2">
      <c r="A62" s="16">
        <v>41948.60416665487</v>
      </c>
      <c r="B62">
        <v>35</v>
      </c>
      <c r="C62">
        <v>190</v>
      </c>
      <c r="D62" t="s">
        <v>86</v>
      </c>
      <c r="E62">
        <v>105</v>
      </c>
      <c r="F62">
        <v>0</v>
      </c>
      <c r="H62">
        <v>61</v>
      </c>
      <c r="I62">
        <f>COUNTIF(B:B,"=61")</f>
        <v>2</v>
      </c>
    </row>
    <row r="63" spans="1:13" x14ac:dyDescent="0.2">
      <c r="A63" s="16">
        <v>41948.60416665487</v>
      </c>
      <c r="B63">
        <v>35</v>
      </c>
      <c r="C63">
        <v>190</v>
      </c>
      <c r="D63" t="s">
        <v>86</v>
      </c>
      <c r="E63">
        <v>109</v>
      </c>
      <c r="F63">
        <v>0</v>
      </c>
      <c r="H63">
        <v>62</v>
      </c>
      <c r="I63">
        <f>COUNTIF(B:B,"=62")</f>
        <v>2</v>
      </c>
    </row>
    <row r="64" spans="1:13" x14ac:dyDescent="0.2">
      <c r="A64" s="16">
        <v>41948.60416665487</v>
      </c>
      <c r="B64">
        <v>35</v>
      </c>
      <c r="C64">
        <v>190</v>
      </c>
      <c r="D64" t="s">
        <v>86</v>
      </c>
      <c r="E64">
        <v>110</v>
      </c>
      <c r="F64">
        <v>0</v>
      </c>
      <c r="H64">
        <v>63</v>
      </c>
      <c r="I64">
        <f>COUNTIF(B:B,"=63")</f>
        <v>4</v>
      </c>
    </row>
    <row r="65" spans="1:9" x14ac:dyDescent="0.2">
      <c r="A65" s="16">
        <v>41948.60416665487</v>
      </c>
      <c r="B65">
        <v>35</v>
      </c>
      <c r="C65">
        <v>190</v>
      </c>
      <c r="D65" t="s">
        <v>86</v>
      </c>
      <c r="E65">
        <v>111</v>
      </c>
      <c r="F65">
        <v>0</v>
      </c>
      <c r="H65">
        <v>64</v>
      </c>
      <c r="I65">
        <f>COUNTIF(B:B,"=64")</f>
        <v>0</v>
      </c>
    </row>
    <row r="66" spans="1:9" x14ac:dyDescent="0.2">
      <c r="A66" s="16">
        <v>41948.60416665487</v>
      </c>
      <c r="B66">
        <v>35</v>
      </c>
      <c r="C66">
        <v>190</v>
      </c>
      <c r="D66" t="s">
        <v>86</v>
      </c>
      <c r="E66">
        <v>104</v>
      </c>
      <c r="F66">
        <v>0</v>
      </c>
      <c r="H66">
        <v>65</v>
      </c>
      <c r="I66">
        <f>COUNTIF(B:B,"=65")</f>
        <v>2</v>
      </c>
    </row>
    <row r="67" spans="1:9" x14ac:dyDescent="0.2">
      <c r="A67" s="16">
        <v>41948.60416665487</v>
      </c>
      <c r="B67">
        <v>35</v>
      </c>
      <c r="C67">
        <v>190</v>
      </c>
      <c r="D67" t="s">
        <v>86</v>
      </c>
      <c r="E67">
        <v>130</v>
      </c>
      <c r="F67">
        <v>0</v>
      </c>
      <c r="H67">
        <v>66</v>
      </c>
      <c r="I67">
        <f>COUNTIF(B:B,"=66")</f>
        <v>2</v>
      </c>
    </row>
    <row r="68" spans="1:9" x14ac:dyDescent="0.2">
      <c r="A68" s="16">
        <v>41948.60416665487</v>
      </c>
      <c r="B68">
        <v>35</v>
      </c>
      <c r="C68">
        <v>190</v>
      </c>
      <c r="D68" t="s">
        <v>86</v>
      </c>
      <c r="E68">
        <v>140</v>
      </c>
      <c r="F68">
        <v>0</v>
      </c>
      <c r="H68">
        <v>67</v>
      </c>
      <c r="I68">
        <f>COUNTIF(B:B,"=67")</f>
        <v>7</v>
      </c>
    </row>
    <row r="69" spans="1:9" x14ac:dyDescent="0.2">
      <c r="A69" s="16">
        <v>41960.638888888992</v>
      </c>
      <c r="B69">
        <v>36</v>
      </c>
      <c r="C69">
        <v>309</v>
      </c>
      <c r="D69" t="s">
        <v>86</v>
      </c>
      <c r="E69">
        <v>133</v>
      </c>
      <c r="F69">
        <v>18</v>
      </c>
      <c r="H69">
        <v>68</v>
      </c>
      <c r="I69">
        <f>COUNTIF(B:B,"=68")</f>
        <v>15</v>
      </c>
    </row>
    <row r="70" spans="1:9" x14ac:dyDescent="0.2">
      <c r="A70" s="16">
        <v>41960.638888888992</v>
      </c>
      <c r="B70">
        <v>36</v>
      </c>
      <c r="C70">
        <v>309</v>
      </c>
      <c r="D70" t="s">
        <v>86</v>
      </c>
      <c r="E70">
        <v>140</v>
      </c>
      <c r="F70">
        <v>24</v>
      </c>
      <c r="H70">
        <v>69</v>
      </c>
      <c r="I70">
        <f>COUNTIF(B:B,"=69")</f>
        <v>4</v>
      </c>
    </row>
    <row r="71" spans="1:9" x14ac:dyDescent="0.2">
      <c r="A71" s="16">
        <v>41955.614583333489</v>
      </c>
      <c r="B71">
        <v>41</v>
      </c>
      <c r="C71">
        <v>15</v>
      </c>
      <c r="D71" t="s">
        <v>86</v>
      </c>
      <c r="E71">
        <v>140</v>
      </c>
      <c r="F71">
        <v>0</v>
      </c>
      <c r="H71">
        <v>70</v>
      </c>
      <c r="I71">
        <f>COUNTIF(B:B,"=70")</f>
        <v>3</v>
      </c>
    </row>
    <row r="72" spans="1:9" x14ac:dyDescent="0.2">
      <c r="A72" s="16">
        <v>41949.5</v>
      </c>
      <c r="B72">
        <v>42</v>
      </c>
      <c r="C72">
        <v>81</v>
      </c>
      <c r="D72" t="s">
        <v>86</v>
      </c>
      <c r="E72">
        <v>130</v>
      </c>
      <c r="F72">
        <v>14</v>
      </c>
      <c r="H72">
        <v>71</v>
      </c>
      <c r="I72">
        <f>COUNTIF(B:B,"=71")</f>
        <v>8</v>
      </c>
    </row>
    <row r="73" spans="1:9" x14ac:dyDescent="0.2">
      <c r="A73" s="16">
        <v>41949.5</v>
      </c>
      <c r="B73">
        <v>42</v>
      </c>
      <c r="C73">
        <v>81</v>
      </c>
      <c r="D73" t="s">
        <v>86</v>
      </c>
      <c r="E73">
        <v>140</v>
      </c>
      <c r="F73">
        <v>19</v>
      </c>
      <c r="H73">
        <v>72</v>
      </c>
      <c r="I73">
        <f>COUNTIF(B:B,"=72")</f>
        <v>3</v>
      </c>
    </row>
    <row r="74" spans="1:9" x14ac:dyDescent="0.2">
      <c r="A74" s="16">
        <v>41949.5</v>
      </c>
      <c r="B74">
        <v>42</v>
      </c>
      <c r="C74">
        <v>81</v>
      </c>
      <c r="D74" t="s">
        <v>86</v>
      </c>
      <c r="E74">
        <v>137</v>
      </c>
      <c r="F74">
        <v>17</v>
      </c>
      <c r="H74">
        <v>73</v>
      </c>
      <c r="I74">
        <f>COUNTIF(B:B,"=73")</f>
        <v>0</v>
      </c>
    </row>
    <row r="75" spans="1:9" x14ac:dyDescent="0.2">
      <c r="A75" s="16">
        <v>41949.5</v>
      </c>
      <c r="B75">
        <v>42</v>
      </c>
      <c r="C75">
        <v>81</v>
      </c>
      <c r="D75" t="s">
        <v>86</v>
      </c>
      <c r="E75">
        <v>139</v>
      </c>
      <c r="F75">
        <v>16</v>
      </c>
      <c r="H75">
        <v>74</v>
      </c>
      <c r="I75">
        <f>COUNTIF(B:B,"=74")</f>
        <v>0</v>
      </c>
    </row>
    <row r="76" spans="1:9" x14ac:dyDescent="0.2">
      <c r="A76" s="16">
        <v>41949.5</v>
      </c>
      <c r="B76">
        <v>42</v>
      </c>
      <c r="C76">
        <v>81</v>
      </c>
      <c r="D76" t="s">
        <v>86</v>
      </c>
      <c r="E76">
        <v>143</v>
      </c>
      <c r="F76">
        <v>17</v>
      </c>
      <c r="H76">
        <v>75</v>
      </c>
      <c r="I76">
        <f>COUNTIF(B:B,"=75")</f>
        <v>0</v>
      </c>
    </row>
    <row r="77" spans="1:9" x14ac:dyDescent="0.2">
      <c r="A77" s="16">
        <v>41949.5</v>
      </c>
      <c r="B77">
        <v>42</v>
      </c>
      <c r="C77">
        <v>81</v>
      </c>
      <c r="D77" t="s">
        <v>86</v>
      </c>
      <c r="E77">
        <v>140</v>
      </c>
      <c r="F77">
        <v>21</v>
      </c>
      <c r="H77">
        <v>76</v>
      </c>
      <c r="I77">
        <f>COUNTIF(B:B,"=76")</f>
        <v>0</v>
      </c>
    </row>
    <row r="78" spans="1:9" x14ac:dyDescent="0.2">
      <c r="A78" s="16">
        <v>41949.5</v>
      </c>
      <c r="B78">
        <v>42</v>
      </c>
      <c r="C78">
        <v>81</v>
      </c>
      <c r="D78" t="s">
        <v>86</v>
      </c>
      <c r="E78">
        <v>134</v>
      </c>
      <c r="F78">
        <v>15</v>
      </c>
      <c r="H78">
        <v>77</v>
      </c>
      <c r="I78">
        <f>COUNTIF(B:B,"=77")</f>
        <v>0</v>
      </c>
    </row>
    <row r="79" spans="1:9" x14ac:dyDescent="0.2">
      <c r="A79" s="16">
        <v>41949.5</v>
      </c>
      <c r="B79">
        <v>42</v>
      </c>
      <c r="C79">
        <v>81</v>
      </c>
      <c r="D79" t="s">
        <v>86</v>
      </c>
      <c r="E79">
        <v>0</v>
      </c>
      <c r="F79">
        <v>0</v>
      </c>
      <c r="H79">
        <v>78</v>
      </c>
      <c r="I79">
        <f>COUNTIF(B:B,"=78")</f>
        <v>0</v>
      </c>
    </row>
    <row r="80" spans="1:9" x14ac:dyDescent="0.2">
      <c r="A80" s="16">
        <v>41949.5</v>
      </c>
      <c r="B80">
        <v>42</v>
      </c>
      <c r="C80">
        <v>81</v>
      </c>
      <c r="D80" t="s">
        <v>86</v>
      </c>
      <c r="E80">
        <v>112</v>
      </c>
      <c r="F80">
        <v>7</v>
      </c>
      <c r="H80">
        <v>79</v>
      </c>
      <c r="I80">
        <f>COUNTIF(B:B,"=79")</f>
        <v>0</v>
      </c>
    </row>
    <row r="81" spans="1:9" x14ac:dyDescent="0.2">
      <c r="A81" s="16">
        <v>41949.5</v>
      </c>
      <c r="B81">
        <v>42</v>
      </c>
      <c r="C81">
        <v>81</v>
      </c>
      <c r="D81" t="s">
        <v>86</v>
      </c>
      <c r="E81">
        <v>120</v>
      </c>
      <c r="F81">
        <v>9</v>
      </c>
      <c r="H81">
        <v>80</v>
      </c>
      <c r="I81">
        <f>COUNTIF(B:B,"=80")</f>
        <v>0</v>
      </c>
    </row>
    <row r="82" spans="1:9" x14ac:dyDescent="0.2">
      <c r="A82" s="16">
        <v>41949.5</v>
      </c>
      <c r="B82">
        <v>42</v>
      </c>
      <c r="C82">
        <v>81</v>
      </c>
      <c r="D82" t="s">
        <v>86</v>
      </c>
      <c r="E82">
        <v>104</v>
      </c>
      <c r="F82">
        <v>6</v>
      </c>
      <c r="H82">
        <v>81</v>
      </c>
      <c r="I82">
        <f>COUNTIF(B:B,"=81")</f>
        <v>0</v>
      </c>
    </row>
    <row r="83" spans="1:9" x14ac:dyDescent="0.2">
      <c r="A83" s="16">
        <v>41949.5</v>
      </c>
      <c r="B83">
        <v>42</v>
      </c>
      <c r="C83">
        <v>81</v>
      </c>
      <c r="D83" t="s">
        <v>86</v>
      </c>
      <c r="E83">
        <v>104</v>
      </c>
      <c r="F83">
        <v>6</v>
      </c>
      <c r="H83">
        <v>82</v>
      </c>
      <c r="I83">
        <f>COUNTIF(B:B,"=82")</f>
        <v>0</v>
      </c>
    </row>
    <row r="84" spans="1:9" x14ac:dyDescent="0.2">
      <c r="A84" s="16">
        <v>41949.5</v>
      </c>
      <c r="B84">
        <v>42</v>
      </c>
      <c r="C84">
        <v>81</v>
      </c>
      <c r="D84" t="s">
        <v>86</v>
      </c>
      <c r="E84">
        <v>100</v>
      </c>
      <c r="F84">
        <v>6</v>
      </c>
      <c r="H84">
        <v>83</v>
      </c>
      <c r="I84">
        <f>COUNTIF(B:B,"=83")</f>
        <v>0</v>
      </c>
    </row>
    <row r="85" spans="1:9" x14ac:dyDescent="0.2">
      <c r="A85" s="16">
        <v>41949.5</v>
      </c>
      <c r="B85">
        <v>42</v>
      </c>
      <c r="C85">
        <v>81</v>
      </c>
      <c r="D85" t="s">
        <v>86</v>
      </c>
      <c r="E85">
        <v>119</v>
      </c>
      <c r="F85">
        <v>9</v>
      </c>
      <c r="H85">
        <v>84</v>
      </c>
      <c r="I85">
        <f>COUNTIF(B:B,"=84")</f>
        <v>0</v>
      </c>
    </row>
    <row r="86" spans="1:9" x14ac:dyDescent="0.2">
      <c r="A86" s="16">
        <v>41949.5</v>
      </c>
      <c r="B86">
        <v>42</v>
      </c>
      <c r="C86">
        <v>81</v>
      </c>
      <c r="D86" t="s">
        <v>86</v>
      </c>
      <c r="E86">
        <v>97</v>
      </c>
      <c r="F86">
        <v>0</v>
      </c>
      <c r="H86">
        <v>85</v>
      </c>
      <c r="I86">
        <f>COUNTIF(B:B,"=85")</f>
        <v>0</v>
      </c>
    </row>
    <row r="87" spans="1:9" x14ac:dyDescent="0.2">
      <c r="A87" s="16">
        <v>41949.5</v>
      </c>
      <c r="B87">
        <v>42</v>
      </c>
      <c r="C87">
        <v>81</v>
      </c>
      <c r="D87" t="s">
        <v>86</v>
      </c>
      <c r="E87">
        <v>0</v>
      </c>
      <c r="F87">
        <v>0</v>
      </c>
      <c r="H87">
        <v>86</v>
      </c>
      <c r="I87">
        <f>COUNTIF(B:B,"=86")</f>
        <v>0</v>
      </c>
    </row>
    <row r="88" spans="1:9" x14ac:dyDescent="0.2">
      <c r="A88" s="16">
        <v>41949.513888888992</v>
      </c>
      <c r="B88">
        <v>43</v>
      </c>
      <c r="C88">
        <v>134</v>
      </c>
      <c r="D88" t="s">
        <v>86</v>
      </c>
      <c r="E88">
        <v>114</v>
      </c>
      <c r="F88">
        <v>8</v>
      </c>
      <c r="H88">
        <v>87</v>
      </c>
      <c r="I88">
        <f>COUNTIF(B:B,"=87")</f>
        <v>0</v>
      </c>
    </row>
    <row r="89" spans="1:9" x14ac:dyDescent="0.2">
      <c r="A89" s="16">
        <v>41949.513888888992</v>
      </c>
      <c r="B89">
        <v>43</v>
      </c>
      <c r="C89">
        <v>134</v>
      </c>
      <c r="D89" t="s">
        <v>86</v>
      </c>
      <c r="E89">
        <v>109</v>
      </c>
      <c r="F89">
        <v>10</v>
      </c>
      <c r="H89">
        <v>88</v>
      </c>
      <c r="I89">
        <f>COUNTIF(B:B,"=88")</f>
        <v>0</v>
      </c>
    </row>
    <row r="90" spans="1:9" x14ac:dyDescent="0.2">
      <c r="A90" s="16">
        <v>41949.513888888992</v>
      </c>
      <c r="B90">
        <v>43</v>
      </c>
      <c r="C90">
        <v>134</v>
      </c>
      <c r="D90" t="s">
        <v>86</v>
      </c>
      <c r="E90">
        <v>129</v>
      </c>
      <c r="F90">
        <v>11</v>
      </c>
      <c r="H90">
        <v>89</v>
      </c>
      <c r="I90">
        <f>COUNTIF(B:B,"=89")</f>
        <v>0</v>
      </c>
    </row>
    <row r="91" spans="1:9" x14ac:dyDescent="0.2">
      <c r="A91" s="16">
        <v>41949.513888888992</v>
      </c>
      <c r="B91">
        <v>43</v>
      </c>
      <c r="C91">
        <v>134</v>
      </c>
      <c r="D91" t="s">
        <v>86</v>
      </c>
      <c r="E91">
        <v>104</v>
      </c>
      <c r="F91">
        <v>7</v>
      </c>
      <c r="H91">
        <v>90</v>
      </c>
      <c r="I91">
        <f>COUNTIF(B:B,"=90")</f>
        <v>0</v>
      </c>
    </row>
    <row r="92" spans="1:9" x14ac:dyDescent="0.2">
      <c r="A92" s="16">
        <v>41949.513888888992</v>
      </c>
      <c r="B92">
        <v>43</v>
      </c>
      <c r="C92">
        <v>134</v>
      </c>
      <c r="D92" t="s">
        <v>86</v>
      </c>
      <c r="E92">
        <v>111</v>
      </c>
      <c r="F92">
        <v>8</v>
      </c>
      <c r="H92">
        <v>91</v>
      </c>
      <c r="I92">
        <f>COUNTIF(B:B,"=91")</f>
        <v>0</v>
      </c>
    </row>
    <row r="93" spans="1:9" x14ac:dyDescent="0.2">
      <c r="A93" s="16">
        <v>41949.513888888992</v>
      </c>
      <c r="B93">
        <v>43</v>
      </c>
      <c r="C93">
        <v>134</v>
      </c>
      <c r="D93" t="s">
        <v>86</v>
      </c>
      <c r="E93">
        <v>111</v>
      </c>
      <c r="F93">
        <v>8</v>
      </c>
      <c r="H93">
        <v>92</v>
      </c>
      <c r="I93">
        <f>COUNTIF(B:B,"=92")</f>
        <v>0</v>
      </c>
    </row>
    <row r="94" spans="1:9" x14ac:dyDescent="0.2">
      <c r="A94" s="16">
        <v>41949.513888888992</v>
      </c>
      <c r="B94">
        <v>43</v>
      </c>
      <c r="C94">
        <v>134</v>
      </c>
      <c r="D94" t="s">
        <v>86</v>
      </c>
      <c r="E94">
        <v>105</v>
      </c>
      <c r="F94">
        <v>6</v>
      </c>
      <c r="H94">
        <v>93</v>
      </c>
      <c r="I94">
        <f>COUNTIF(B:B,"=93")</f>
        <v>0</v>
      </c>
    </row>
    <row r="95" spans="1:9" x14ac:dyDescent="0.2">
      <c r="A95" s="16">
        <v>41949.513888888992</v>
      </c>
      <c r="B95">
        <v>43</v>
      </c>
      <c r="C95">
        <v>134</v>
      </c>
      <c r="D95" t="s">
        <v>86</v>
      </c>
      <c r="E95">
        <v>108</v>
      </c>
      <c r="F95">
        <v>7</v>
      </c>
      <c r="H95">
        <v>94</v>
      </c>
      <c r="I95">
        <f>COUNTIF(B:B,"=94")</f>
        <v>0</v>
      </c>
    </row>
    <row r="96" spans="1:9" x14ac:dyDescent="0.2">
      <c r="A96" s="16">
        <v>41949.513888888992</v>
      </c>
      <c r="B96">
        <v>43</v>
      </c>
      <c r="C96">
        <v>134</v>
      </c>
      <c r="D96" t="s">
        <v>86</v>
      </c>
      <c r="E96">
        <v>109</v>
      </c>
      <c r="F96">
        <v>8</v>
      </c>
      <c r="H96">
        <v>95</v>
      </c>
      <c r="I96">
        <f>COUNTIF(B:B,"=95")</f>
        <v>0</v>
      </c>
    </row>
    <row r="97" spans="1:9" x14ac:dyDescent="0.2">
      <c r="A97" s="16">
        <v>41949.513888888992</v>
      </c>
      <c r="B97">
        <v>43</v>
      </c>
      <c r="C97">
        <v>134</v>
      </c>
      <c r="D97" t="s">
        <v>86</v>
      </c>
      <c r="E97">
        <v>104</v>
      </c>
      <c r="F97">
        <v>6</v>
      </c>
      <c r="H97">
        <v>96</v>
      </c>
      <c r="I97">
        <f>COUNTIF(B:B,"=96")</f>
        <v>0</v>
      </c>
    </row>
    <row r="98" spans="1:9" x14ac:dyDescent="0.2">
      <c r="A98" s="16">
        <v>41949.513888888992</v>
      </c>
      <c r="B98">
        <v>43</v>
      </c>
      <c r="C98">
        <v>134</v>
      </c>
      <c r="D98" t="s">
        <v>86</v>
      </c>
      <c r="E98">
        <v>102</v>
      </c>
      <c r="F98">
        <v>6</v>
      </c>
    </row>
    <row r="99" spans="1:9" x14ac:dyDescent="0.2">
      <c r="A99" s="16">
        <v>41949.513888888992</v>
      </c>
      <c r="B99">
        <v>43</v>
      </c>
      <c r="C99">
        <v>134</v>
      </c>
      <c r="D99" t="s">
        <v>86</v>
      </c>
      <c r="E99">
        <v>116</v>
      </c>
      <c r="F99">
        <v>9</v>
      </c>
    </row>
    <row r="100" spans="1:9" x14ac:dyDescent="0.2">
      <c r="A100" s="16">
        <v>41949.513888888992</v>
      </c>
      <c r="B100">
        <v>43</v>
      </c>
      <c r="C100">
        <v>134</v>
      </c>
      <c r="D100" t="s">
        <v>86</v>
      </c>
      <c r="E100">
        <v>104</v>
      </c>
      <c r="F100">
        <v>6</v>
      </c>
    </row>
    <row r="101" spans="1:9" x14ac:dyDescent="0.2">
      <c r="A101" s="16">
        <v>41949.513888888992</v>
      </c>
      <c r="B101">
        <v>43</v>
      </c>
      <c r="C101">
        <v>134</v>
      </c>
      <c r="D101" t="s">
        <v>86</v>
      </c>
      <c r="E101">
        <v>105</v>
      </c>
      <c r="F101">
        <v>6</v>
      </c>
    </row>
    <row r="102" spans="1:9" x14ac:dyDescent="0.2">
      <c r="A102" s="16">
        <v>41949.513888888992</v>
      </c>
      <c r="B102">
        <v>43</v>
      </c>
      <c r="C102">
        <v>134</v>
      </c>
      <c r="D102" t="s">
        <v>86</v>
      </c>
      <c r="E102">
        <v>113</v>
      </c>
      <c r="F102">
        <v>8</v>
      </c>
    </row>
    <row r="103" spans="1:9" x14ac:dyDescent="0.2">
      <c r="A103" s="16">
        <v>41949.513888888992</v>
      </c>
      <c r="B103">
        <v>43</v>
      </c>
      <c r="C103">
        <v>134</v>
      </c>
      <c r="D103" t="s">
        <v>86</v>
      </c>
      <c r="E103">
        <v>128</v>
      </c>
      <c r="F103">
        <v>13</v>
      </c>
    </row>
    <row r="104" spans="1:9" x14ac:dyDescent="0.2">
      <c r="A104" s="16">
        <v>41949.513888888992</v>
      </c>
      <c r="B104">
        <v>43</v>
      </c>
      <c r="C104">
        <v>134</v>
      </c>
      <c r="D104" t="s">
        <v>86</v>
      </c>
      <c r="E104">
        <v>132</v>
      </c>
      <c r="F104">
        <v>15</v>
      </c>
    </row>
    <row r="105" spans="1:9" x14ac:dyDescent="0.2">
      <c r="A105" s="16">
        <v>41949.513888888992</v>
      </c>
      <c r="B105">
        <v>43</v>
      </c>
      <c r="C105">
        <v>134</v>
      </c>
      <c r="D105" t="s">
        <v>86</v>
      </c>
      <c r="E105">
        <v>139</v>
      </c>
      <c r="F105">
        <v>20</v>
      </c>
    </row>
    <row r="106" spans="1:9" x14ac:dyDescent="0.2">
      <c r="A106" s="16">
        <v>41949.513888888992</v>
      </c>
      <c r="B106">
        <v>43</v>
      </c>
      <c r="C106">
        <v>134</v>
      </c>
      <c r="D106" t="s">
        <v>86</v>
      </c>
      <c r="E106">
        <v>136</v>
      </c>
      <c r="F106">
        <v>17</v>
      </c>
    </row>
    <row r="107" spans="1:9" x14ac:dyDescent="0.2">
      <c r="A107" s="16">
        <v>41949.513888888992</v>
      </c>
      <c r="B107">
        <v>43</v>
      </c>
      <c r="C107">
        <v>134</v>
      </c>
      <c r="D107" t="s">
        <v>86</v>
      </c>
      <c r="E107">
        <v>138</v>
      </c>
      <c r="F107">
        <v>17</v>
      </c>
    </row>
    <row r="108" spans="1:9" x14ac:dyDescent="0.2">
      <c r="A108" s="16">
        <v>41949.513888888992</v>
      </c>
      <c r="B108">
        <v>43</v>
      </c>
      <c r="C108">
        <v>134</v>
      </c>
      <c r="D108" t="s">
        <v>86</v>
      </c>
      <c r="E108">
        <v>132</v>
      </c>
      <c r="F108">
        <v>15</v>
      </c>
    </row>
    <row r="109" spans="1:9" x14ac:dyDescent="0.2">
      <c r="A109" s="16">
        <v>41949.513888888992</v>
      </c>
      <c r="B109">
        <v>43</v>
      </c>
      <c r="C109">
        <v>134</v>
      </c>
      <c r="D109" t="s">
        <v>86</v>
      </c>
      <c r="E109">
        <v>137</v>
      </c>
      <c r="F109">
        <v>17</v>
      </c>
    </row>
    <row r="110" spans="1:9" x14ac:dyDescent="0.2">
      <c r="A110" s="16">
        <v>41949.513888888992</v>
      </c>
      <c r="B110">
        <v>43</v>
      </c>
      <c r="C110">
        <v>134</v>
      </c>
      <c r="D110" t="s">
        <v>86</v>
      </c>
      <c r="E110">
        <v>140</v>
      </c>
      <c r="F110">
        <v>17</v>
      </c>
    </row>
    <row r="111" spans="1:9" x14ac:dyDescent="0.2">
      <c r="A111" s="16">
        <v>41949.513888888992</v>
      </c>
      <c r="B111">
        <v>43</v>
      </c>
      <c r="C111">
        <v>134</v>
      </c>
      <c r="D111" t="s">
        <v>86</v>
      </c>
      <c r="E111">
        <v>122</v>
      </c>
      <c r="F111">
        <v>13</v>
      </c>
    </row>
    <row r="112" spans="1:9" x14ac:dyDescent="0.2">
      <c r="A112" s="16">
        <v>41949.513888888992</v>
      </c>
      <c r="B112">
        <v>43</v>
      </c>
      <c r="C112">
        <v>134</v>
      </c>
      <c r="D112" t="s">
        <v>86</v>
      </c>
      <c r="E112">
        <v>127</v>
      </c>
      <c r="F112">
        <v>14</v>
      </c>
    </row>
    <row r="113" spans="1:6" x14ac:dyDescent="0.2">
      <c r="A113" s="16">
        <v>41949.513888888992</v>
      </c>
      <c r="B113">
        <v>43</v>
      </c>
      <c r="C113">
        <v>134</v>
      </c>
      <c r="D113" t="s">
        <v>86</v>
      </c>
      <c r="E113">
        <v>138</v>
      </c>
      <c r="F113">
        <v>18</v>
      </c>
    </row>
    <row r="114" spans="1:6" x14ac:dyDescent="0.2">
      <c r="A114" s="16">
        <v>41949.513888888992</v>
      </c>
      <c r="B114">
        <v>43</v>
      </c>
      <c r="C114">
        <v>134</v>
      </c>
      <c r="D114" t="s">
        <v>86</v>
      </c>
      <c r="E114">
        <v>134</v>
      </c>
      <c r="F114">
        <v>16</v>
      </c>
    </row>
    <row r="115" spans="1:6" x14ac:dyDescent="0.2">
      <c r="A115" s="16">
        <v>41949.513888888992</v>
      </c>
      <c r="B115">
        <v>43</v>
      </c>
      <c r="C115">
        <v>134</v>
      </c>
      <c r="D115" t="s">
        <v>86</v>
      </c>
      <c r="E115">
        <v>128</v>
      </c>
      <c r="F115">
        <v>13</v>
      </c>
    </row>
    <row r="116" spans="1:6" x14ac:dyDescent="0.2">
      <c r="A116" s="16">
        <v>41949.513888888992</v>
      </c>
      <c r="B116">
        <v>43</v>
      </c>
      <c r="C116">
        <v>134</v>
      </c>
      <c r="D116" t="s">
        <v>86</v>
      </c>
      <c r="E116">
        <v>132</v>
      </c>
      <c r="F116">
        <v>13</v>
      </c>
    </row>
    <row r="117" spans="1:6" x14ac:dyDescent="0.2">
      <c r="A117" s="16">
        <v>41949.513888888992</v>
      </c>
      <c r="B117">
        <v>43</v>
      </c>
      <c r="C117">
        <v>134</v>
      </c>
      <c r="D117" t="s">
        <v>86</v>
      </c>
      <c r="E117">
        <v>142</v>
      </c>
      <c r="F117">
        <v>20</v>
      </c>
    </row>
    <row r="118" spans="1:6" x14ac:dyDescent="0.2">
      <c r="A118" s="16">
        <v>41949.513888888992</v>
      </c>
      <c r="B118">
        <v>43</v>
      </c>
      <c r="C118">
        <v>134</v>
      </c>
      <c r="D118" t="s">
        <v>86</v>
      </c>
      <c r="E118">
        <v>133</v>
      </c>
      <c r="F118">
        <v>13</v>
      </c>
    </row>
    <row r="119" spans="1:6" x14ac:dyDescent="0.2">
      <c r="A119" s="16">
        <v>41949.513888888992</v>
      </c>
      <c r="B119">
        <v>43</v>
      </c>
      <c r="C119">
        <v>134</v>
      </c>
      <c r="D119" t="s">
        <v>86</v>
      </c>
      <c r="E119">
        <v>111</v>
      </c>
      <c r="F119">
        <v>7</v>
      </c>
    </row>
    <row r="120" spans="1:6" x14ac:dyDescent="0.2">
      <c r="A120" s="16">
        <v>41949.513888888992</v>
      </c>
      <c r="B120">
        <v>43</v>
      </c>
      <c r="C120">
        <v>134</v>
      </c>
      <c r="D120" t="s">
        <v>86</v>
      </c>
      <c r="E120">
        <v>135</v>
      </c>
      <c r="F120">
        <v>16</v>
      </c>
    </row>
    <row r="121" spans="1:6" x14ac:dyDescent="0.2">
      <c r="A121" s="16">
        <v>41949.513888888992</v>
      </c>
      <c r="B121">
        <v>43</v>
      </c>
      <c r="C121">
        <v>134</v>
      </c>
      <c r="D121" t="s">
        <v>86</v>
      </c>
      <c r="E121">
        <v>134</v>
      </c>
      <c r="F121">
        <v>15</v>
      </c>
    </row>
    <row r="122" spans="1:6" x14ac:dyDescent="0.2">
      <c r="A122" s="16">
        <v>41949.513888888992</v>
      </c>
      <c r="B122">
        <v>43</v>
      </c>
      <c r="C122">
        <v>134</v>
      </c>
      <c r="D122" t="s">
        <v>86</v>
      </c>
      <c r="E122">
        <v>134</v>
      </c>
      <c r="F122">
        <v>15</v>
      </c>
    </row>
    <row r="123" spans="1:6" x14ac:dyDescent="0.2">
      <c r="A123" s="16">
        <v>41949.513888888992</v>
      </c>
      <c r="B123">
        <v>43</v>
      </c>
      <c r="C123">
        <v>134</v>
      </c>
      <c r="D123" t="s">
        <v>86</v>
      </c>
      <c r="E123">
        <v>141</v>
      </c>
      <c r="F123">
        <v>14</v>
      </c>
    </row>
    <row r="124" spans="1:6" x14ac:dyDescent="0.2">
      <c r="A124" s="16">
        <v>41949.513888888992</v>
      </c>
      <c r="B124">
        <v>43</v>
      </c>
      <c r="C124">
        <v>134</v>
      </c>
      <c r="D124" t="s">
        <v>86</v>
      </c>
      <c r="E124">
        <v>130</v>
      </c>
      <c r="F124">
        <v>15</v>
      </c>
    </row>
    <row r="125" spans="1:6" x14ac:dyDescent="0.2">
      <c r="A125" s="16">
        <v>41949.513888888992</v>
      </c>
      <c r="B125">
        <v>43</v>
      </c>
      <c r="C125">
        <v>134</v>
      </c>
      <c r="D125" t="s">
        <v>86</v>
      </c>
      <c r="E125">
        <v>122</v>
      </c>
      <c r="F125">
        <v>12</v>
      </c>
    </row>
    <row r="126" spans="1:6" x14ac:dyDescent="0.2">
      <c r="A126" s="16">
        <v>41949.513888888992</v>
      </c>
      <c r="B126">
        <v>43</v>
      </c>
      <c r="C126">
        <v>134</v>
      </c>
      <c r="D126" t="s">
        <v>86</v>
      </c>
      <c r="E126">
        <v>107</v>
      </c>
      <c r="F126">
        <v>6</v>
      </c>
    </row>
    <row r="127" spans="1:6" x14ac:dyDescent="0.2">
      <c r="A127" s="16">
        <v>41949.513888888992</v>
      </c>
      <c r="B127">
        <v>43</v>
      </c>
      <c r="C127">
        <v>134</v>
      </c>
      <c r="D127" t="s">
        <v>86</v>
      </c>
      <c r="E127">
        <v>0</v>
      </c>
      <c r="F127">
        <v>0</v>
      </c>
    </row>
    <row r="128" spans="1:6" x14ac:dyDescent="0.2">
      <c r="A128" s="16">
        <v>78474.504166666884</v>
      </c>
      <c r="B128">
        <v>44</v>
      </c>
      <c r="C128">
        <v>0</v>
      </c>
      <c r="D128" t="s">
        <v>86</v>
      </c>
      <c r="E128">
        <v>0</v>
      </c>
      <c r="F128">
        <v>0</v>
      </c>
    </row>
    <row r="129" spans="1:6" x14ac:dyDescent="0.2">
      <c r="A129" s="16">
        <v>78474.504166666884</v>
      </c>
      <c r="B129">
        <v>44</v>
      </c>
      <c r="C129">
        <v>0</v>
      </c>
      <c r="D129" t="s">
        <v>86</v>
      </c>
      <c r="E129">
        <v>116</v>
      </c>
      <c r="F129">
        <v>9</v>
      </c>
    </row>
    <row r="130" spans="1:6" x14ac:dyDescent="0.2">
      <c r="A130" s="16">
        <v>78474.504166666884</v>
      </c>
      <c r="B130">
        <v>44</v>
      </c>
      <c r="C130">
        <v>0</v>
      </c>
      <c r="D130" t="s">
        <v>86</v>
      </c>
      <c r="E130">
        <v>113</v>
      </c>
      <c r="F130">
        <v>8</v>
      </c>
    </row>
    <row r="131" spans="1:6" x14ac:dyDescent="0.2">
      <c r="A131" s="16">
        <v>78474.504166666884</v>
      </c>
      <c r="B131">
        <v>44</v>
      </c>
      <c r="C131">
        <v>0</v>
      </c>
      <c r="D131" t="s">
        <v>86</v>
      </c>
      <c r="E131">
        <v>116</v>
      </c>
      <c r="F131">
        <v>8</v>
      </c>
    </row>
    <row r="132" spans="1:6" x14ac:dyDescent="0.2">
      <c r="A132" s="16">
        <v>78474.504166666884</v>
      </c>
      <c r="B132">
        <v>44</v>
      </c>
      <c r="C132">
        <v>0</v>
      </c>
      <c r="D132" t="s">
        <v>86</v>
      </c>
      <c r="E132">
        <v>110</v>
      </c>
      <c r="F132">
        <v>6</v>
      </c>
    </row>
    <row r="133" spans="1:6" x14ac:dyDescent="0.2">
      <c r="A133" s="16">
        <v>78474.504166666884</v>
      </c>
      <c r="B133">
        <v>44</v>
      </c>
      <c r="C133">
        <v>0</v>
      </c>
      <c r="D133" t="s">
        <v>86</v>
      </c>
      <c r="E133">
        <v>118</v>
      </c>
      <c r="F133">
        <v>10</v>
      </c>
    </row>
    <row r="134" spans="1:6" x14ac:dyDescent="0.2">
      <c r="A134" s="16">
        <v>78474.504166666884</v>
      </c>
      <c r="B134">
        <v>44</v>
      </c>
      <c r="C134">
        <v>0</v>
      </c>
      <c r="D134" t="s">
        <v>86</v>
      </c>
      <c r="E134">
        <v>140</v>
      </c>
      <c r="F134">
        <v>18</v>
      </c>
    </row>
    <row r="135" spans="1:6" x14ac:dyDescent="0.2">
      <c r="A135" s="16">
        <v>78474.504166666884</v>
      </c>
      <c r="B135">
        <v>44</v>
      </c>
      <c r="C135">
        <v>0</v>
      </c>
      <c r="D135" t="s">
        <v>86</v>
      </c>
      <c r="E135">
        <v>147</v>
      </c>
      <c r="F135">
        <v>19</v>
      </c>
    </row>
    <row r="136" spans="1:6" x14ac:dyDescent="0.2">
      <c r="A136" s="16">
        <v>41949.54166665487</v>
      </c>
      <c r="B136">
        <v>45</v>
      </c>
      <c r="C136">
        <v>43</v>
      </c>
      <c r="D136" t="s">
        <v>86</v>
      </c>
      <c r="E136">
        <v>0</v>
      </c>
      <c r="F136">
        <v>0</v>
      </c>
    </row>
    <row r="137" spans="1:6" x14ac:dyDescent="0.2">
      <c r="A137" s="16">
        <v>41949.54166665487</v>
      </c>
      <c r="B137">
        <v>45</v>
      </c>
      <c r="C137">
        <v>43</v>
      </c>
      <c r="D137" t="s">
        <v>86</v>
      </c>
      <c r="E137">
        <v>109</v>
      </c>
      <c r="F137">
        <v>7</v>
      </c>
    </row>
    <row r="138" spans="1:6" x14ac:dyDescent="0.2">
      <c r="A138" s="16">
        <v>41949.54166665487</v>
      </c>
      <c r="B138">
        <v>45</v>
      </c>
      <c r="C138">
        <v>43</v>
      </c>
      <c r="D138" t="s">
        <v>86</v>
      </c>
      <c r="E138">
        <v>119</v>
      </c>
      <c r="F138">
        <v>9</v>
      </c>
    </row>
    <row r="139" spans="1:6" x14ac:dyDescent="0.2">
      <c r="A139" s="16">
        <v>41949.54166665487</v>
      </c>
      <c r="B139">
        <v>45</v>
      </c>
      <c r="C139">
        <v>43</v>
      </c>
      <c r="D139" t="s">
        <v>86</v>
      </c>
      <c r="E139">
        <v>111</v>
      </c>
      <c r="F139">
        <v>9</v>
      </c>
    </row>
    <row r="140" spans="1:6" x14ac:dyDescent="0.2">
      <c r="A140" s="16">
        <v>41949.54166665487</v>
      </c>
      <c r="B140">
        <v>45</v>
      </c>
      <c r="C140">
        <v>43</v>
      </c>
      <c r="D140" t="s">
        <v>86</v>
      </c>
      <c r="E140">
        <v>105</v>
      </c>
      <c r="F140">
        <v>7</v>
      </c>
    </row>
    <row r="141" spans="1:6" x14ac:dyDescent="0.2">
      <c r="A141" s="16">
        <v>41949.54166665487</v>
      </c>
      <c r="B141">
        <v>45</v>
      </c>
      <c r="C141">
        <v>43</v>
      </c>
      <c r="D141" t="s">
        <v>86</v>
      </c>
      <c r="E141">
        <v>104</v>
      </c>
      <c r="F141">
        <v>7</v>
      </c>
    </row>
    <row r="142" spans="1:6" x14ac:dyDescent="0.2">
      <c r="A142" s="16">
        <v>41949.54166665487</v>
      </c>
      <c r="B142">
        <v>45</v>
      </c>
      <c r="C142">
        <v>43</v>
      </c>
      <c r="D142" t="s">
        <v>86</v>
      </c>
      <c r="E142">
        <v>137</v>
      </c>
      <c r="F142">
        <v>15</v>
      </c>
    </row>
    <row r="143" spans="1:6" x14ac:dyDescent="0.2">
      <c r="A143" s="16">
        <v>41949.54166665487</v>
      </c>
      <c r="B143">
        <v>45</v>
      </c>
      <c r="C143">
        <v>43</v>
      </c>
      <c r="D143" t="s">
        <v>86</v>
      </c>
      <c r="E143">
        <v>134</v>
      </c>
      <c r="F143">
        <v>14</v>
      </c>
    </row>
    <row r="144" spans="1:6" x14ac:dyDescent="0.2">
      <c r="A144" s="16">
        <v>41949.54166665487</v>
      </c>
      <c r="B144">
        <v>45</v>
      </c>
      <c r="C144">
        <v>43</v>
      </c>
      <c r="D144" t="s">
        <v>86</v>
      </c>
      <c r="E144">
        <v>150</v>
      </c>
      <c r="F144">
        <v>20</v>
      </c>
    </row>
    <row r="145" spans="1:6" x14ac:dyDescent="0.2">
      <c r="A145" s="16">
        <v>41956.580555543769</v>
      </c>
      <c r="B145">
        <v>46</v>
      </c>
      <c r="C145">
        <v>164</v>
      </c>
      <c r="D145" t="s">
        <v>86</v>
      </c>
      <c r="E145">
        <v>131</v>
      </c>
      <c r="F145">
        <v>16</v>
      </c>
    </row>
    <row r="146" spans="1:6" x14ac:dyDescent="0.2">
      <c r="A146" s="16">
        <v>41956.580555543769</v>
      </c>
      <c r="B146">
        <v>46</v>
      </c>
      <c r="C146">
        <v>164</v>
      </c>
      <c r="D146" t="s">
        <v>86</v>
      </c>
      <c r="E146">
        <v>134</v>
      </c>
      <c r="F146">
        <v>19</v>
      </c>
    </row>
    <row r="147" spans="1:6" x14ac:dyDescent="0.2">
      <c r="A147" s="16">
        <v>41956.580555543769</v>
      </c>
      <c r="B147">
        <v>46</v>
      </c>
      <c r="C147">
        <v>164</v>
      </c>
      <c r="D147" t="s">
        <v>86</v>
      </c>
      <c r="E147">
        <v>141</v>
      </c>
      <c r="F147">
        <v>20</v>
      </c>
    </row>
    <row r="148" spans="1:6" x14ac:dyDescent="0.2">
      <c r="A148" s="16">
        <v>41956.580555543769</v>
      </c>
      <c r="B148">
        <v>46</v>
      </c>
      <c r="C148">
        <v>164</v>
      </c>
      <c r="D148" t="s">
        <v>86</v>
      </c>
      <c r="E148">
        <v>129</v>
      </c>
      <c r="F148">
        <v>15</v>
      </c>
    </row>
    <row r="149" spans="1:6" x14ac:dyDescent="0.2">
      <c r="A149" s="16">
        <v>41956.580555543769</v>
      </c>
      <c r="B149">
        <v>46</v>
      </c>
      <c r="C149">
        <v>164</v>
      </c>
      <c r="D149" t="s">
        <v>86</v>
      </c>
      <c r="E149">
        <v>145</v>
      </c>
      <c r="F149">
        <v>16</v>
      </c>
    </row>
    <row r="150" spans="1:6" x14ac:dyDescent="0.2">
      <c r="A150" s="16">
        <v>41956.591666666791</v>
      </c>
      <c r="B150">
        <v>47</v>
      </c>
      <c r="C150">
        <v>124</v>
      </c>
      <c r="D150" t="s">
        <v>86</v>
      </c>
      <c r="E150">
        <v>107</v>
      </c>
      <c r="F150">
        <v>6</v>
      </c>
    </row>
    <row r="151" spans="1:6" x14ac:dyDescent="0.2">
      <c r="A151" s="16">
        <v>41956.591666666791</v>
      </c>
      <c r="B151">
        <v>47</v>
      </c>
      <c r="C151">
        <v>124</v>
      </c>
      <c r="D151" t="s">
        <v>86</v>
      </c>
      <c r="E151">
        <v>108</v>
      </c>
      <c r="F151">
        <v>7</v>
      </c>
    </row>
    <row r="152" spans="1:6" x14ac:dyDescent="0.2">
      <c r="A152" s="16">
        <v>41956.591666666791</v>
      </c>
      <c r="B152">
        <v>47</v>
      </c>
      <c r="C152">
        <v>124</v>
      </c>
      <c r="D152" t="s">
        <v>86</v>
      </c>
      <c r="E152">
        <v>107</v>
      </c>
      <c r="F152">
        <v>8</v>
      </c>
    </row>
    <row r="153" spans="1:6" x14ac:dyDescent="0.2">
      <c r="A153" s="16">
        <v>41956.591666666791</v>
      </c>
      <c r="B153">
        <v>47</v>
      </c>
      <c r="C153">
        <v>124</v>
      </c>
      <c r="D153" t="s">
        <v>86</v>
      </c>
      <c r="E153">
        <v>95</v>
      </c>
      <c r="F153">
        <v>5</v>
      </c>
    </row>
    <row r="154" spans="1:6" x14ac:dyDescent="0.2">
      <c r="A154" s="16">
        <v>41956.591666666791</v>
      </c>
      <c r="B154">
        <v>47</v>
      </c>
      <c r="C154">
        <v>124</v>
      </c>
      <c r="D154" t="s">
        <v>86</v>
      </c>
      <c r="E154">
        <v>95</v>
      </c>
      <c r="F154">
        <v>5</v>
      </c>
    </row>
    <row r="155" spans="1:6" x14ac:dyDescent="0.2">
      <c r="A155" s="16">
        <v>41956.591666666791</v>
      </c>
      <c r="B155">
        <v>47</v>
      </c>
      <c r="C155">
        <v>124</v>
      </c>
      <c r="D155" t="s">
        <v>86</v>
      </c>
      <c r="E155">
        <v>128</v>
      </c>
      <c r="F155">
        <v>13</v>
      </c>
    </row>
    <row r="156" spans="1:6" x14ac:dyDescent="0.2">
      <c r="A156" s="16">
        <v>41956.591666666791</v>
      </c>
      <c r="B156">
        <v>47</v>
      </c>
      <c r="C156">
        <v>124</v>
      </c>
      <c r="D156" t="s">
        <v>86</v>
      </c>
      <c r="E156">
        <v>132</v>
      </c>
      <c r="F156">
        <v>15</v>
      </c>
    </row>
    <row r="157" spans="1:6" x14ac:dyDescent="0.2">
      <c r="A157" s="16">
        <v>41956.591666666791</v>
      </c>
      <c r="B157">
        <v>47</v>
      </c>
      <c r="C157">
        <v>124</v>
      </c>
      <c r="D157" t="s">
        <v>86</v>
      </c>
      <c r="E157">
        <v>131</v>
      </c>
      <c r="F157">
        <v>14</v>
      </c>
    </row>
    <row r="158" spans="1:6" x14ac:dyDescent="0.2">
      <c r="A158" s="16">
        <v>41956.591666666791</v>
      </c>
      <c r="B158">
        <v>47</v>
      </c>
      <c r="C158">
        <v>124</v>
      </c>
      <c r="D158" t="s">
        <v>86</v>
      </c>
      <c r="E158">
        <v>134</v>
      </c>
      <c r="F158">
        <v>17</v>
      </c>
    </row>
    <row r="159" spans="1:6" x14ac:dyDescent="0.2">
      <c r="A159" s="16">
        <v>41956.591666666791</v>
      </c>
      <c r="B159">
        <v>47</v>
      </c>
      <c r="C159">
        <v>124</v>
      </c>
      <c r="D159" t="s">
        <v>86</v>
      </c>
      <c r="E159">
        <v>141</v>
      </c>
      <c r="F159">
        <v>16</v>
      </c>
    </row>
    <row r="160" spans="1:6" x14ac:dyDescent="0.2">
      <c r="A160" s="16">
        <v>41956.591666666791</v>
      </c>
      <c r="B160">
        <v>47</v>
      </c>
      <c r="C160">
        <v>124</v>
      </c>
      <c r="D160" t="s">
        <v>86</v>
      </c>
      <c r="E160">
        <v>131</v>
      </c>
      <c r="F160">
        <v>13</v>
      </c>
    </row>
    <row r="161" spans="1:6" x14ac:dyDescent="0.2">
      <c r="A161" s="16">
        <v>41956.591666666791</v>
      </c>
      <c r="B161">
        <v>47</v>
      </c>
      <c r="C161">
        <v>124</v>
      </c>
      <c r="D161" t="s">
        <v>86</v>
      </c>
      <c r="E161">
        <v>144</v>
      </c>
      <c r="F161">
        <v>21</v>
      </c>
    </row>
    <row r="162" spans="1:6" x14ac:dyDescent="0.2">
      <c r="A162" s="16">
        <v>41956.591666666791</v>
      </c>
      <c r="B162">
        <v>47</v>
      </c>
      <c r="C162">
        <v>124</v>
      </c>
      <c r="D162" t="s">
        <v>86</v>
      </c>
      <c r="E162">
        <v>136</v>
      </c>
      <c r="F162">
        <v>15</v>
      </c>
    </row>
    <row r="163" spans="1:6" x14ac:dyDescent="0.2">
      <c r="A163" s="16">
        <v>41956.591666666791</v>
      </c>
      <c r="B163">
        <v>47</v>
      </c>
      <c r="C163">
        <v>124</v>
      </c>
      <c r="D163" t="s">
        <v>86</v>
      </c>
      <c r="E163">
        <v>118</v>
      </c>
      <c r="F163">
        <v>13</v>
      </c>
    </row>
    <row r="164" spans="1:6" x14ac:dyDescent="0.2">
      <c r="A164" s="16">
        <v>41956.591666666791</v>
      </c>
      <c r="B164">
        <v>47</v>
      </c>
      <c r="C164">
        <v>124</v>
      </c>
      <c r="D164" t="s">
        <v>86</v>
      </c>
      <c r="E164">
        <v>141</v>
      </c>
      <c r="F164">
        <v>18</v>
      </c>
    </row>
    <row r="165" spans="1:6" x14ac:dyDescent="0.2">
      <c r="A165" s="16">
        <v>41956.100000000093</v>
      </c>
      <c r="B165">
        <v>48</v>
      </c>
      <c r="C165">
        <v>158</v>
      </c>
      <c r="D165" t="s">
        <v>86</v>
      </c>
      <c r="E165">
        <v>121</v>
      </c>
      <c r="F165">
        <v>13</v>
      </c>
    </row>
    <row r="166" spans="1:6" x14ac:dyDescent="0.2">
      <c r="A166" s="16">
        <v>41956.100000000093</v>
      </c>
      <c r="B166">
        <v>48</v>
      </c>
      <c r="C166">
        <v>158</v>
      </c>
      <c r="D166" t="s">
        <v>86</v>
      </c>
      <c r="E166">
        <v>143</v>
      </c>
      <c r="F166">
        <v>25</v>
      </c>
    </row>
    <row r="167" spans="1:6" x14ac:dyDescent="0.2">
      <c r="A167" s="16">
        <v>41956.100000000093</v>
      </c>
      <c r="B167">
        <v>48</v>
      </c>
      <c r="C167">
        <v>158</v>
      </c>
      <c r="D167" t="s">
        <v>86</v>
      </c>
      <c r="E167">
        <v>122</v>
      </c>
      <c r="F167">
        <v>14</v>
      </c>
    </row>
    <row r="168" spans="1:6" x14ac:dyDescent="0.2">
      <c r="A168" s="16">
        <v>41956.100000000093</v>
      </c>
      <c r="B168">
        <v>48</v>
      </c>
      <c r="C168">
        <v>158</v>
      </c>
      <c r="D168" t="s">
        <v>86</v>
      </c>
      <c r="E168">
        <v>144</v>
      </c>
      <c r="F168">
        <v>25</v>
      </c>
    </row>
    <row r="169" spans="1:6" x14ac:dyDescent="0.2">
      <c r="A169" s="16">
        <v>41956.100000000093</v>
      </c>
      <c r="B169">
        <v>48</v>
      </c>
      <c r="C169">
        <v>158</v>
      </c>
      <c r="D169" t="s">
        <v>86</v>
      </c>
      <c r="E169">
        <v>121</v>
      </c>
      <c r="F169">
        <v>14</v>
      </c>
    </row>
    <row r="170" spans="1:6" x14ac:dyDescent="0.2">
      <c r="A170" s="16">
        <v>41956.100000000093</v>
      </c>
      <c r="B170">
        <v>48</v>
      </c>
      <c r="C170">
        <v>158</v>
      </c>
      <c r="D170" t="s">
        <v>86</v>
      </c>
      <c r="E170">
        <v>124</v>
      </c>
      <c r="F170">
        <v>15</v>
      </c>
    </row>
    <row r="171" spans="1:6" x14ac:dyDescent="0.2">
      <c r="A171" s="16">
        <v>41956.100000000093</v>
      </c>
      <c r="B171">
        <v>48</v>
      </c>
      <c r="C171">
        <v>158</v>
      </c>
      <c r="D171" t="s">
        <v>86</v>
      </c>
      <c r="E171">
        <v>133</v>
      </c>
      <c r="F171">
        <v>17</v>
      </c>
    </row>
    <row r="172" spans="1:6" x14ac:dyDescent="0.2">
      <c r="A172" s="16">
        <v>41956.100000000093</v>
      </c>
      <c r="B172">
        <v>48</v>
      </c>
      <c r="C172">
        <v>158</v>
      </c>
      <c r="D172" t="s">
        <v>86</v>
      </c>
      <c r="E172">
        <v>150</v>
      </c>
      <c r="F172">
        <v>21</v>
      </c>
    </row>
    <row r="173" spans="1:6" x14ac:dyDescent="0.2">
      <c r="A173" s="16">
        <v>41956.100000000093</v>
      </c>
      <c r="B173">
        <v>48</v>
      </c>
      <c r="C173">
        <v>158</v>
      </c>
      <c r="D173" t="s">
        <v>86</v>
      </c>
      <c r="E173">
        <v>133</v>
      </c>
      <c r="F173">
        <v>13</v>
      </c>
    </row>
    <row r="174" spans="1:6" x14ac:dyDescent="0.2">
      <c r="A174" s="16">
        <v>41956.100000000093</v>
      </c>
      <c r="B174">
        <v>48</v>
      </c>
      <c r="C174">
        <v>158</v>
      </c>
      <c r="D174" t="s">
        <v>86</v>
      </c>
      <c r="E174">
        <v>135</v>
      </c>
      <c r="F174">
        <v>16</v>
      </c>
    </row>
    <row r="175" spans="1:6" x14ac:dyDescent="0.2">
      <c r="A175" s="16">
        <v>41956.100000000093</v>
      </c>
      <c r="B175">
        <v>48</v>
      </c>
      <c r="C175">
        <v>158</v>
      </c>
      <c r="D175" t="s">
        <v>86</v>
      </c>
      <c r="E175">
        <v>144</v>
      </c>
      <c r="F175">
        <v>22</v>
      </c>
    </row>
    <row r="176" spans="1:6" x14ac:dyDescent="0.2">
      <c r="A176" s="16">
        <v>41956.100000000093</v>
      </c>
      <c r="B176">
        <v>48</v>
      </c>
      <c r="C176">
        <v>158</v>
      </c>
      <c r="D176" t="s">
        <v>86</v>
      </c>
      <c r="E176">
        <v>134</v>
      </c>
      <c r="F176">
        <v>17</v>
      </c>
    </row>
    <row r="177" spans="1:6" x14ac:dyDescent="0.2">
      <c r="A177" s="16">
        <v>41956.100000000093</v>
      </c>
      <c r="B177">
        <v>48</v>
      </c>
      <c r="C177">
        <v>158</v>
      </c>
      <c r="D177" t="s">
        <v>86</v>
      </c>
      <c r="E177">
        <v>135</v>
      </c>
      <c r="F177">
        <v>17</v>
      </c>
    </row>
    <row r="178" spans="1:6" x14ac:dyDescent="0.2">
      <c r="A178" s="16">
        <v>41956.100000000093</v>
      </c>
      <c r="B178">
        <v>48</v>
      </c>
      <c r="C178">
        <v>158</v>
      </c>
      <c r="D178" t="s">
        <v>86</v>
      </c>
      <c r="E178">
        <v>134</v>
      </c>
      <c r="F178">
        <v>16</v>
      </c>
    </row>
    <row r="179" spans="1:6" x14ac:dyDescent="0.2">
      <c r="A179" s="16">
        <v>41956.100000000093</v>
      </c>
      <c r="B179">
        <v>48</v>
      </c>
      <c r="C179">
        <v>158</v>
      </c>
      <c r="D179" t="s">
        <v>86</v>
      </c>
      <c r="E179">
        <v>130</v>
      </c>
      <c r="F179">
        <v>12</v>
      </c>
    </row>
    <row r="180" spans="1:6" x14ac:dyDescent="0.2">
      <c r="A180" s="16">
        <v>41956.100000000093</v>
      </c>
      <c r="B180">
        <v>48</v>
      </c>
      <c r="C180">
        <v>158</v>
      </c>
      <c r="D180" t="s">
        <v>86</v>
      </c>
      <c r="E180">
        <v>121</v>
      </c>
      <c r="F180">
        <v>14</v>
      </c>
    </row>
    <row r="181" spans="1:6" x14ac:dyDescent="0.2">
      <c r="A181" s="16">
        <v>41956.100000000093</v>
      </c>
      <c r="B181">
        <v>48</v>
      </c>
      <c r="C181">
        <v>158</v>
      </c>
      <c r="D181" t="s">
        <v>86</v>
      </c>
      <c r="E181">
        <v>99</v>
      </c>
      <c r="F181">
        <v>6</v>
      </c>
    </row>
    <row r="182" spans="1:6" x14ac:dyDescent="0.2">
      <c r="A182" s="16">
        <v>41956.100000000093</v>
      </c>
      <c r="B182">
        <v>48</v>
      </c>
      <c r="C182">
        <v>158</v>
      </c>
      <c r="D182" t="s">
        <v>86</v>
      </c>
      <c r="E182">
        <v>104</v>
      </c>
      <c r="F182">
        <v>8</v>
      </c>
    </row>
    <row r="183" spans="1:6" x14ac:dyDescent="0.2">
      <c r="A183" s="16">
        <v>41956.100000000093</v>
      </c>
      <c r="B183">
        <v>48</v>
      </c>
      <c r="C183">
        <v>158</v>
      </c>
      <c r="D183" t="s">
        <v>86</v>
      </c>
      <c r="E183">
        <v>106</v>
      </c>
      <c r="F183">
        <v>7</v>
      </c>
    </row>
    <row r="184" spans="1:6" x14ac:dyDescent="0.2">
      <c r="A184" s="16">
        <v>41956.100000000093</v>
      </c>
      <c r="B184">
        <v>48</v>
      </c>
      <c r="C184">
        <v>158</v>
      </c>
      <c r="D184" t="s">
        <v>86</v>
      </c>
      <c r="E184">
        <v>103</v>
      </c>
      <c r="F184">
        <v>6</v>
      </c>
    </row>
    <row r="185" spans="1:6" x14ac:dyDescent="0.2">
      <c r="A185" s="16">
        <v>41956.100000000093</v>
      </c>
      <c r="B185">
        <v>48</v>
      </c>
      <c r="C185">
        <v>158</v>
      </c>
      <c r="D185" t="s">
        <v>86</v>
      </c>
      <c r="E185">
        <v>107</v>
      </c>
      <c r="F185">
        <v>7</v>
      </c>
    </row>
    <row r="186" spans="1:6" x14ac:dyDescent="0.2">
      <c r="A186" s="16">
        <v>41956.100000000093</v>
      </c>
      <c r="B186">
        <v>48</v>
      </c>
      <c r="C186">
        <v>158</v>
      </c>
      <c r="D186" t="s">
        <v>86</v>
      </c>
      <c r="E186">
        <v>104</v>
      </c>
      <c r="F186">
        <v>7</v>
      </c>
    </row>
    <row r="187" spans="1:6" x14ac:dyDescent="0.2">
      <c r="A187" s="16">
        <v>41956.100000000093</v>
      </c>
      <c r="B187">
        <v>48</v>
      </c>
      <c r="C187">
        <v>158</v>
      </c>
      <c r="D187" t="s">
        <v>86</v>
      </c>
      <c r="E187">
        <v>107</v>
      </c>
      <c r="F187">
        <v>7</v>
      </c>
    </row>
    <row r="188" spans="1:6" x14ac:dyDescent="0.2">
      <c r="A188" s="16">
        <v>41956.100000000093</v>
      </c>
      <c r="B188">
        <v>48</v>
      </c>
      <c r="C188">
        <v>158</v>
      </c>
      <c r="D188" t="s">
        <v>86</v>
      </c>
      <c r="E188">
        <v>103</v>
      </c>
      <c r="F188">
        <v>6</v>
      </c>
    </row>
    <row r="189" spans="1:6" x14ac:dyDescent="0.2">
      <c r="A189" s="16">
        <v>41956.100000000093</v>
      </c>
      <c r="B189">
        <v>48</v>
      </c>
      <c r="C189">
        <v>158</v>
      </c>
      <c r="D189" t="s">
        <v>86</v>
      </c>
      <c r="E189">
        <v>108</v>
      </c>
      <c r="F189">
        <v>7</v>
      </c>
    </row>
    <row r="190" spans="1:6" x14ac:dyDescent="0.2">
      <c r="A190" s="16">
        <v>41956.100000000093</v>
      </c>
      <c r="B190">
        <v>48</v>
      </c>
      <c r="C190">
        <v>158</v>
      </c>
      <c r="D190" t="s">
        <v>86</v>
      </c>
      <c r="E190">
        <v>105</v>
      </c>
      <c r="F190">
        <v>6</v>
      </c>
    </row>
    <row r="191" spans="1:6" x14ac:dyDescent="0.2">
      <c r="A191" s="16">
        <v>41956.100000000093</v>
      </c>
      <c r="B191">
        <v>48</v>
      </c>
      <c r="C191">
        <v>158</v>
      </c>
      <c r="D191" t="s">
        <v>86</v>
      </c>
      <c r="E191">
        <v>106</v>
      </c>
      <c r="F191">
        <v>7</v>
      </c>
    </row>
    <row r="192" spans="1:6" x14ac:dyDescent="0.2">
      <c r="A192" s="16">
        <v>41956.100000000093</v>
      </c>
      <c r="B192">
        <v>48</v>
      </c>
      <c r="C192">
        <v>158</v>
      </c>
      <c r="D192" t="s">
        <v>86</v>
      </c>
      <c r="E192">
        <v>104</v>
      </c>
      <c r="F192">
        <v>7</v>
      </c>
    </row>
    <row r="193" spans="1:6" x14ac:dyDescent="0.2">
      <c r="A193" s="16">
        <v>41956.100000000093</v>
      </c>
      <c r="B193">
        <v>48</v>
      </c>
      <c r="C193">
        <v>158</v>
      </c>
      <c r="D193" t="s">
        <v>86</v>
      </c>
      <c r="E193">
        <v>111</v>
      </c>
      <c r="F193">
        <v>9</v>
      </c>
    </row>
    <row r="194" spans="1:6" x14ac:dyDescent="0.2">
      <c r="A194" s="16">
        <v>41956.100000000093</v>
      </c>
      <c r="B194">
        <v>48</v>
      </c>
      <c r="C194">
        <v>158</v>
      </c>
      <c r="D194" t="s">
        <v>86</v>
      </c>
      <c r="E194">
        <v>100</v>
      </c>
      <c r="F194">
        <v>6</v>
      </c>
    </row>
    <row r="195" spans="1:6" x14ac:dyDescent="0.2">
      <c r="A195" s="16">
        <v>41956.100000000093</v>
      </c>
      <c r="B195">
        <v>48</v>
      </c>
      <c r="C195">
        <v>158</v>
      </c>
      <c r="D195" t="s">
        <v>86</v>
      </c>
      <c r="E195">
        <v>105</v>
      </c>
      <c r="F195">
        <v>7</v>
      </c>
    </row>
    <row r="196" spans="1:6" x14ac:dyDescent="0.2">
      <c r="A196" s="16">
        <v>41956.100000000093</v>
      </c>
      <c r="B196">
        <v>48</v>
      </c>
      <c r="C196">
        <v>158</v>
      </c>
      <c r="D196" t="s">
        <v>86</v>
      </c>
      <c r="E196">
        <v>107</v>
      </c>
      <c r="F196">
        <v>7</v>
      </c>
    </row>
    <row r="197" spans="1:6" x14ac:dyDescent="0.2">
      <c r="A197" s="16">
        <v>41956.100000000093</v>
      </c>
      <c r="B197">
        <v>48</v>
      </c>
      <c r="C197">
        <v>158</v>
      </c>
      <c r="D197" t="s">
        <v>86</v>
      </c>
      <c r="E197">
        <v>102</v>
      </c>
      <c r="F197">
        <v>6</v>
      </c>
    </row>
    <row r="198" spans="1:6" x14ac:dyDescent="0.2">
      <c r="A198" s="16">
        <v>41956.100000000093</v>
      </c>
      <c r="B198">
        <v>48</v>
      </c>
      <c r="C198">
        <v>158</v>
      </c>
      <c r="D198" t="s">
        <v>86</v>
      </c>
      <c r="E198">
        <v>103</v>
      </c>
      <c r="F198">
        <v>8</v>
      </c>
    </row>
    <row r="199" spans="1:6" x14ac:dyDescent="0.2">
      <c r="A199" s="16">
        <v>41956.100000000093</v>
      </c>
      <c r="B199">
        <v>48</v>
      </c>
      <c r="C199">
        <v>158</v>
      </c>
      <c r="D199" t="s">
        <v>86</v>
      </c>
      <c r="E199">
        <v>110</v>
      </c>
      <c r="F199">
        <v>7</v>
      </c>
    </row>
    <row r="200" spans="1:6" x14ac:dyDescent="0.2">
      <c r="A200" s="16">
        <v>41956.100000000093</v>
      </c>
      <c r="B200">
        <v>48</v>
      </c>
      <c r="C200">
        <v>158</v>
      </c>
      <c r="D200" t="s">
        <v>86</v>
      </c>
      <c r="E200">
        <v>121</v>
      </c>
      <c r="F200">
        <v>12</v>
      </c>
    </row>
    <row r="201" spans="1:6" x14ac:dyDescent="0.2">
      <c r="A201" s="16">
        <v>41956.100000000093</v>
      </c>
      <c r="B201">
        <v>48</v>
      </c>
      <c r="C201">
        <v>158</v>
      </c>
      <c r="D201" t="s">
        <v>86</v>
      </c>
      <c r="E201">
        <v>107</v>
      </c>
      <c r="F201">
        <v>6</v>
      </c>
    </row>
    <row r="202" spans="1:6" x14ac:dyDescent="0.2">
      <c r="A202" s="16">
        <v>41956.100000000093</v>
      </c>
      <c r="B202">
        <v>48</v>
      </c>
      <c r="C202">
        <v>158</v>
      </c>
      <c r="D202" t="s">
        <v>86</v>
      </c>
      <c r="E202">
        <v>105</v>
      </c>
      <c r="F202">
        <v>7</v>
      </c>
    </row>
    <row r="203" spans="1:6" x14ac:dyDescent="0.2">
      <c r="A203" s="16">
        <v>41956.100000000093</v>
      </c>
      <c r="B203">
        <v>48</v>
      </c>
      <c r="C203">
        <v>158</v>
      </c>
      <c r="D203" t="s">
        <v>86</v>
      </c>
      <c r="E203">
        <v>110</v>
      </c>
      <c r="F203">
        <v>7</v>
      </c>
    </row>
    <row r="204" spans="1:6" x14ac:dyDescent="0.2">
      <c r="A204" s="16">
        <v>41956.100000000093</v>
      </c>
      <c r="B204">
        <v>48</v>
      </c>
      <c r="C204">
        <v>158</v>
      </c>
      <c r="D204" t="s">
        <v>86</v>
      </c>
      <c r="E204">
        <v>106</v>
      </c>
      <c r="F204">
        <v>6</v>
      </c>
    </row>
    <row r="205" spans="1:6" x14ac:dyDescent="0.2">
      <c r="A205" s="16">
        <v>41956.609027777798</v>
      </c>
      <c r="B205">
        <v>49</v>
      </c>
      <c r="C205">
        <v>192</v>
      </c>
      <c r="D205" t="s">
        <v>86</v>
      </c>
      <c r="E205">
        <v>123</v>
      </c>
      <c r="F205">
        <v>14</v>
      </c>
    </row>
    <row r="206" spans="1:6" x14ac:dyDescent="0.2">
      <c r="A206" s="16">
        <v>41956.609027777798</v>
      </c>
      <c r="B206">
        <v>49</v>
      </c>
      <c r="C206">
        <v>192</v>
      </c>
      <c r="D206" t="s">
        <v>86</v>
      </c>
      <c r="E206">
        <v>98</v>
      </c>
      <c r="F206">
        <v>7</v>
      </c>
    </row>
    <row r="207" spans="1:6" x14ac:dyDescent="0.2">
      <c r="A207" s="16">
        <v>41956.609027777798</v>
      </c>
      <c r="B207">
        <v>49</v>
      </c>
      <c r="C207">
        <v>192</v>
      </c>
      <c r="D207" t="s">
        <v>86</v>
      </c>
      <c r="E207">
        <v>104</v>
      </c>
      <c r="F207">
        <v>5</v>
      </c>
    </row>
    <row r="208" spans="1:6" x14ac:dyDescent="0.2">
      <c r="A208" s="16">
        <v>41956.609027777798</v>
      </c>
      <c r="B208">
        <v>49</v>
      </c>
      <c r="C208">
        <v>192</v>
      </c>
      <c r="D208" t="s">
        <v>86</v>
      </c>
      <c r="E208">
        <v>102</v>
      </c>
      <c r="F208">
        <v>6</v>
      </c>
    </row>
    <row r="209" spans="1:6" x14ac:dyDescent="0.2">
      <c r="A209" s="16">
        <v>41956.609027777798</v>
      </c>
      <c r="B209">
        <v>49</v>
      </c>
      <c r="C209">
        <v>192</v>
      </c>
      <c r="D209" t="s">
        <v>86</v>
      </c>
      <c r="E209">
        <v>101</v>
      </c>
      <c r="F209">
        <v>5</v>
      </c>
    </row>
    <row r="210" spans="1:6" x14ac:dyDescent="0.2">
      <c r="A210" s="16">
        <v>41956.609027777798</v>
      </c>
      <c r="B210">
        <v>49</v>
      </c>
      <c r="C210">
        <v>192</v>
      </c>
      <c r="D210" t="s">
        <v>86</v>
      </c>
      <c r="E210">
        <v>122</v>
      </c>
      <c r="F210">
        <v>14</v>
      </c>
    </row>
    <row r="211" spans="1:6" x14ac:dyDescent="0.2">
      <c r="A211" s="16">
        <v>41956.609027777798</v>
      </c>
      <c r="B211">
        <v>49</v>
      </c>
      <c r="C211">
        <v>192</v>
      </c>
      <c r="D211" t="s">
        <v>86</v>
      </c>
      <c r="E211">
        <v>135</v>
      </c>
      <c r="F211">
        <v>15</v>
      </c>
    </row>
    <row r="212" spans="1:6" x14ac:dyDescent="0.2">
      <c r="A212" s="16">
        <v>41956.609027777798</v>
      </c>
      <c r="B212">
        <v>49</v>
      </c>
      <c r="C212">
        <v>192</v>
      </c>
      <c r="D212" t="s">
        <v>86</v>
      </c>
      <c r="E212">
        <v>137</v>
      </c>
      <c r="F212">
        <v>16</v>
      </c>
    </row>
    <row r="213" spans="1:6" x14ac:dyDescent="0.2">
      <c r="A213" s="16">
        <v>41956.609027777798</v>
      </c>
      <c r="B213">
        <v>49</v>
      </c>
      <c r="C213">
        <v>192</v>
      </c>
      <c r="D213" t="s">
        <v>86</v>
      </c>
      <c r="E213">
        <v>139</v>
      </c>
      <c r="F213">
        <v>16</v>
      </c>
    </row>
    <row r="214" spans="1:6" x14ac:dyDescent="0.2">
      <c r="A214" s="16">
        <v>41956.609027777798</v>
      </c>
      <c r="B214">
        <v>49</v>
      </c>
      <c r="C214">
        <v>192</v>
      </c>
      <c r="D214" t="s">
        <v>86</v>
      </c>
      <c r="E214">
        <v>139</v>
      </c>
      <c r="F214">
        <v>20</v>
      </c>
    </row>
    <row r="215" spans="1:6" x14ac:dyDescent="0.2">
      <c r="A215" s="16">
        <v>41956.609027777798</v>
      </c>
      <c r="B215">
        <v>49</v>
      </c>
      <c r="C215">
        <v>192</v>
      </c>
      <c r="D215" t="s">
        <v>86</v>
      </c>
      <c r="E215">
        <v>120</v>
      </c>
      <c r="F215">
        <v>12</v>
      </c>
    </row>
    <row r="216" spans="1:6" x14ac:dyDescent="0.2">
      <c r="A216" s="16">
        <v>41956.609027777798</v>
      </c>
      <c r="B216">
        <v>49</v>
      </c>
      <c r="C216">
        <v>192</v>
      </c>
      <c r="D216" t="s">
        <v>86</v>
      </c>
      <c r="E216">
        <v>134</v>
      </c>
      <c r="F216">
        <v>17</v>
      </c>
    </row>
    <row r="217" spans="1:6" x14ac:dyDescent="0.2">
      <c r="A217" s="16">
        <v>41956.609027777798</v>
      </c>
      <c r="B217">
        <v>49</v>
      </c>
      <c r="C217">
        <v>192</v>
      </c>
      <c r="D217" t="s">
        <v>86</v>
      </c>
      <c r="E217">
        <v>138</v>
      </c>
      <c r="F217">
        <v>17</v>
      </c>
    </row>
    <row r="218" spans="1:6" x14ac:dyDescent="0.2">
      <c r="A218" s="16">
        <v>41956.609027777798</v>
      </c>
      <c r="B218">
        <v>49</v>
      </c>
      <c r="C218">
        <v>192</v>
      </c>
      <c r="D218" t="s">
        <v>86</v>
      </c>
      <c r="E218">
        <v>135</v>
      </c>
      <c r="F218">
        <v>15</v>
      </c>
    </row>
    <row r="219" spans="1:6" x14ac:dyDescent="0.2">
      <c r="A219" s="16">
        <v>41956.609027777798</v>
      </c>
      <c r="B219">
        <v>49</v>
      </c>
      <c r="C219">
        <v>192</v>
      </c>
      <c r="D219" t="s">
        <v>86</v>
      </c>
      <c r="E219">
        <v>134</v>
      </c>
      <c r="F219">
        <v>13</v>
      </c>
    </row>
    <row r="220" spans="1:6" x14ac:dyDescent="0.2">
      <c r="A220" s="16">
        <v>41956.609027777798</v>
      </c>
      <c r="B220">
        <v>49</v>
      </c>
      <c r="C220">
        <v>192</v>
      </c>
      <c r="D220" t="s">
        <v>86</v>
      </c>
      <c r="E220">
        <v>132</v>
      </c>
      <c r="F220">
        <v>16</v>
      </c>
    </row>
    <row r="221" spans="1:6" x14ac:dyDescent="0.2">
      <c r="A221" s="16">
        <v>41956.609027777798</v>
      </c>
      <c r="B221">
        <v>49</v>
      </c>
      <c r="C221">
        <v>192</v>
      </c>
      <c r="D221" t="s">
        <v>86</v>
      </c>
      <c r="E221">
        <v>136</v>
      </c>
      <c r="F221">
        <v>14</v>
      </c>
    </row>
    <row r="222" spans="1:6" x14ac:dyDescent="0.2">
      <c r="A222" s="16">
        <v>41956.609027777798</v>
      </c>
      <c r="B222">
        <v>49</v>
      </c>
      <c r="C222">
        <v>192</v>
      </c>
      <c r="D222" t="s">
        <v>86</v>
      </c>
      <c r="E222">
        <v>138</v>
      </c>
      <c r="F222">
        <v>14</v>
      </c>
    </row>
    <row r="223" spans="1:6" x14ac:dyDescent="0.2">
      <c r="A223" s="16">
        <v>41956.609027777798</v>
      </c>
      <c r="B223">
        <v>49</v>
      </c>
      <c r="C223">
        <v>192</v>
      </c>
      <c r="D223" t="s">
        <v>86</v>
      </c>
      <c r="E223">
        <v>144</v>
      </c>
      <c r="F223">
        <v>19</v>
      </c>
    </row>
    <row r="224" spans="1:6" x14ac:dyDescent="0.2">
      <c r="A224" s="16">
        <v>41956.609027777798</v>
      </c>
      <c r="B224">
        <v>49</v>
      </c>
      <c r="C224">
        <v>192</v>
      </c>
      <c r="D224" t="s">
        <v>86</v>
      </c>
      <c r="E224">
        <v>121</v>
      </c>
      <c r="F224">
        <v>13</v>
      </c>
    </row>
    <row r="225" spans="1:6" x14ac:dyDescent="0.2">
      <c r="A225" s="16">
        <v>41956.609027777798</v>
      </c>
      <c r="B225">
        <v>49</v>
      </c>
      <c r="C225">
        <v>192</v>
      </c>
      <c r="D225" t="s">
        <v>86</v>
      </c>
      <c r="E225">
        <v>127</v>
      </c>
      <c r="F225">
        <v>13</v>
      </c>
    </row>
    <row r="226" spans="1:6" x14ac:dyDescent="0.2">
      <c r="A226" s="16">
        <v>41959.442361111287</v>
      </c>
      <c r="B226">
        <v>50</v>
      </c>
      <c r="C226">
        <v>187</v>
      </c>
      <c r="D226" t="s">
        <v>86</v>
      </c>
      <c r="E226">
        <v>138</v>
      </c>
      <c r="F226">
        <v>19</v>
      </c>
    </row>
    <row r="227" spans="1:6" x14ac:dyDescent="0.2">
      <c r="A227" s="16">
        <v>41959.442361111287</v>
      </c>
      <c r="B227">
        <v>50</v>
      </c>
      <c r="C227">
        <v>187</v>
      </c>
      <c r="D227" t="s">
        <v>86</v>
      </c>
      <c r="E227">
        <v>142</v>
      </c>
      <c r="F227">
        <v>20</v>
      </c>
    </row>
    <row r="228" spans="1:6" x14ac:dyDescent="0.2">
      <c r="A228" s="16">
        <v>41959.442361111287</v>
      </c>
      <c r="B228">
        <v>50</v>
      </c>
      <c r="C228">
        <v>187</v>
      </c>
      <c r="D228" t="s">
        <v>86</v>
      </c>
      <c r="E228">
        <v>140</v>
      </c>
      <c r="F228">
        <v>18</v>
      </c>
    </row>
    <row r="229" spans="1:6" x14ac:dyDescent="0.2">
      <c r="A229" s="16">
        <v>41959.449305555783</v>
      </c>
      <c r="B229">
        <v>51</v>
      </c>
      <c r="C229">
        <v>164</v>
      </c>
      <c r="D229" t="s">
        <v>86</v>
      </c>
      <c r="E229">
        <v>130</v>
      </c>
      <c r="F229">
        <v>14</v>
      </c>
    </row>
    <row r="230" spans="1:6" x14ac:dyDescent="0.2">
      <c r="A230" s="16">
        <v>41959.449305555783</v>
      </c>
      <c r="B230">
        <v>51</v>
      </c>
      <c r="C230">
        <v>164</v>
      </c>
      <c r="D230" t="s">
        <v>86</v>
      </c>
      <c r="E230">
        <v>141</v>
      </c>
      <c r="F230">
        <v>20</v>
      </c>
    </row>
    <row r="231" spans="1:6" x14ac:dyDescent="0.2">
      <c r="A231" s="16">
        <v>41959.449305555783</v>
      </c>
      <c r="B231">
        <v>51</v>
      </c>
      <c r="C231">
        <v>164</v>
      </c>
      <c r="D231" t="s">
        <v>86</v>
      </c>
      <c r="E231">
        <v>144</v>
      </c>
      <c r="F231">
        <v>22</v>
      </c>
    </row>
    <row r="232" spans="1:6" x14ac:dyDescent="0.2">
      <c r="A232" s="16">
        <v>41959.449305555783</v>
      </c>
      <c r="B232">
        <v>51</v>
      </c>
      <c r="C232">
        <v>164</v>
      </c>
      <c r="D232" t="s">
        <v>86</v>
      </c>
      <c r="E232">
        <v>132</v>
      </c>
      <c r="F232">
        <v>16</v>
      </c>
    </row>
    <row r="233" spans="1:6" x14ac:dyDescent="0.2">
      <c r="A233" s="16">
        <v>41959.449305555783</v>
      </c>
      <c r="B233">
        <v>51</v>
      </c>
      <c r="C233">
        <v>164</v>
      </c>
      <c r="D233" t="s">
        <v>86</v>
      </c>
      <c r="E233">
        <v>131</v>
      </c>
      <c r="F233">
        <v>15</v>
      </c>
    </row>
    <row r="234" spans="1:6" x14ac:dyDescent="0.2">
      <c r="A234" s="16">
        <v>41959.449305555783</v>
      </c>
      <c r="B234">
        <v>51</v>
      </c>
      <c r="C234">
        <v>164</v>
      </c>
      <c r="D234" t="s">
        <v>86</v>
      </c>
      <c r="E234">
        <v>122</v>
      </c>
      <c r="F234">
        <v>14</v>
      </c>
    </row>
    <row r="235" spans="1:6" x14ac:dyDescent="0.2">
      <c r="A235" s="16">
        <v>41959.449305555783</v>
      </c>
      <c r="B235">
        <v>51</v>
      </c>
      <c r="C235">
        <v>164</v>
      </c>
      <c r="D235" t="s">
        <v>86</v>
      </c>
      <c r="E235">
        <v>127</v>
      </c>
      <c r="F235">
        <v>17</v>
      </c>
    </row>
    <row r="236" spans="1:6" x14ac:dyDescent="0.2">
      <c r="A236" s="16">
        <v>41959.449305555783</v>
      </c>
      <c r="B236">
        <v>51</v>
      </c>
      <c r="C236">
        <v>164</v>
      </c>
      <c r="D236" t="s">
        <v>86</v>
      </c>
      <c r="E236">
        <v>128</v>
      </c>
      <c r="F236">
        <v>15</v>
      </c>
    </row>
    <row r="237" spans="1:6" x14ac:dyDescent="0.2">
      <c r="A237" s="16">
        <v>41959.449305555783</v>
      </c>
      <c r="B237">
        <v>51</v>
      </c>
      <c r="C237">
        <v>164</v>
      </c>
      <c r="D237" t="s">
        <v>86</v>
      </c>
      <c r="E237">
        <v>135</v>
      </c>
      <c r="F237">
        <v>17</v>
      </c>
    </row>
    <row r="238" spans="1:6" x14ac:dyDescent="0.2">
      <c r="A238" s="16">
        <v>41959.449305555783</v>
      </c>
      <c r="B238">
        <v>51</v>
      </c>
      <c r="C238">
        <v>164</v>
      </c>
      <c r="D238" t="s">
        <v>86</v>
      </c>
      <c r="E238">
        <v>116</v>
      </c>
      <c r="F238">
        <v>11</v>
      </c>
    </row>
    <row r="239" spans="1:6" x14ac:dyDescent="0.2">
      <c r="A239" s="16">
        <v>41959.449305555783</v>
      </c>
      <c r="B239">
        <v>51</v>
      </c>
      <c r="C239">
        <v>164</v>
      </c>
      <c r="D239" t="s">
        <v>86</v>
      </c>
      <c r="E239">
        <v>116</v>
      </c>
      <c r="F239">
        <v>12</v>
      </c>
    </row>
    <row r="240" spans="1:6" x14ac:dyDescent="0.2">
      <c r="A240" s="16">
        <v>41959.449305555783</v>
      </c>
      <c r="B240">
        <v>51</v>
      </c>
      <c r="C240">
        <v>164</v>
      </c>
      <c r="D240" t="s">
        <v>86</v>
      </c>
      <c r="E240">
        <v>120</v>
      </c>
      <c r="F240">
        <v>12</v>
      </c>
    </row>
    <row r="241" spans="1:6" x14ac:dyDescent="0.2">
      <c r="A241" s="16">
        <v>41959.449305555783</v>
      </c>
      <c r="B241">
        <v>51</v>
      </c>
      <c r="C241">
        <v>164</v>
      </c>
      <c r="D241" t="s">
        <v>86</v>
      </c>
      <c r="E241">
        <v>125</v>
      </c>
      <c r="F241">
        <v>12</v>
      </c>
    </row>
    <row r="242" spans="1:6" x14ac:dyDescent="0.2">
      <c r="A242" s="16">
        <v>41959.449305555783</v>
      </c>
      <c r="B242">
        <v>51</v>
      </c>
      <c r="C242">
        <v>164</v>
      </c>
      <c r="D242" t="s">
        <v>86</v>
      </c>
      <c r="E242">
        <v>111</v>
      </c>
      <c r="F242">
        <v>9</v>
      </c>
    </row>
    <row r="243" spans="1:6" x14ac:dyDescent="0.2">
      <c r="A243" s="16">
        <v>41959.449305555783</v>
      </c>
      <c r="B243">
        <v>51</v>
      </c>
      <c r="C243">
        <v>164</v>
      </c>
      <c r="D243" t="s">
        <v>86</v>
      </c>
      <c r="E243">
        <v>111</v>
      </c>
      <c r="F243">
        <v>10</v>
      </c>
    </row>
    <row r="244" spans="1:6" x14ac:dyDescent="0.2">
      <c r="A244" s="16">
        <v>41959.449305555783</v>
      </c>
      <c r="B244">
        <v>51</v>
      </c>
      <c r="C244">
        <v>164</v>
      </c>
      <c r="D244" t="s">
        <v>86</v>
      </c>
      <c r="E244">
        <v>100</v>
      </c>
      <c r="F244">
        <v>7</v>
      </c>
    </row>
    <row r="245" spans="1:6" x14ac:dyDescent="0.2">
      <c r="A245" s="16">
        <v>41959.449305555783</v>
      </c>
      <c r="B245">
        <v>51</v>
      </c>
      <c r="C245">
        <v>164</v>
      </c>
      <c r="D245" t="s">
        <v>86</v>
      </c>
      <c r="E245">
        <v>99</v>
      </c>
      <c r="F245">
        <v>8</v>
      </c>
    </row>
    <row r="246" spans="1:6" x14ac:dyDescent="0.2">
      <c r="A246" s="16">
        <v>41959.463888877537</v>
      </c>
      <c r="B246">
        <v>52</v>
      </c>
      <c r="C246">
        <v>93</v>
      </c>
      <c r="D246" t="s">
        <v>86</v>
      </c>
      <c r="E246">
        <v>104</v>
      </c>
      <c r="F246">
        <v>12</v>
      </c>
    </row>
    <row r="247" spans="1:6" x14ac:dyDescent="0.2">
      <c r="A247" s="16">
        <v>41959.470138877165</v>
      </c>
      <c r="B247">
        <v>53</v>
      </c>
      <c r="C247">
        <v>79</v>
      </c>
      <c r="D247" t="s">
        <v>86</v>
      </c>
      <c r="E247">
        <v>110</v>
      </c>
      <c r="F247">
        <v>7</v>
      </c>
    </row>
    <row r="248" spans="1:6" x14ac:dyDescent="0.2">
      <c r="A248" s="16">
        <v>41959.470138877165</v>
      </c>
      <c r="B248">
        <v>53</v>
      </c>
      <c r="C248">
        <v>79</v>
      </c>
      <c r="D248" t="s">
        <v>86</v>
      </c>
      <c r="E248">
        <v>105</v>
      </c>
      <c r="F248">
        <v>9</v>
      </c>
    </row>
    <row r="249" spans="1:6" x14ac:dyDescent="0.2">
      <c r="A249" s="16">
        <v>41959.470138877165</v>
      </c>
      <c r="B249">
        <v>53</v>
      </c>
      <c r="C249">
        <v>79</v>
      </c>
      <c r="D249" t="s">
        <v>86</v>
      </c>
      <c r="E249">
        <v>106</v>
      </c>
      <c r="F249">
        <v>8</v>
      </c>
    </row>
    <row r="250" spans="1:6" x14ac:dyDescent="0.2">
      <c r="A250" s="16">
        <v>41959.470138877165</v>
      </c>
      <c r="B250">
        <v>53</v>
      </c>
      <c r="C250">
        <v>79</v>
      </c>
      <c r="D250" t="s">
        <v>86</v>
      </c>
      <c r="E250">
        <v>119</v>
      </c>
      <c r="F250">
        <v>10</v>
      </c>
    </row>
    <row r="251" spans="1:6" x14ac:dyDescent="0.2">
      <c r="A251" s="16">
        <v>41960.5</v>
      </c>
      <c r="B251">
        <v>54</v>
      </c>
      <c r="C251">
        <v>44</v>
      </c>
      <c r="D251" t="s">
        <v>86</v>
      </c>
      <c r="E251">
        <v>110</v>
      </c>
      <c r="F251">
        <v>9</v>
      </c>
    </row>
    <row r="252" spans="1:6" x14ac:dyDescent="0.2">
      <c r="A252" s="16">
        <v>41960.489583333489</v>
      </c>
      <c r="B252">
        <v>55</v>
      </c>
      <c r="C252">
        <v>92</v>
      </c>
      <c r="D252" t="s">
        <v>86</v>
      </c>
      <c r="E252">
        <v>107</v>
      </c>
      <c r="F252">
        <v>7</v>
      </c>
    </row>
    <row r="253" spans="1:6" x14ac:dyDescent="0.2">
      <c r="A253" s="16">
        <v>41960.520833333489</v>
      </c>
      <c r="B253">
        <v>56</v>
      </c>
      <c r="C253">
        <v>174</v>
      </c>
      <c r="D253" t="s">
        <v>86</v>
      </c>
      <c r="E253">
        <v>114</v>
      </c>
      <c r="F253">
        <v>8</v>
      </c>
    </row>
    <row r="254" spans="1:6" x14ac:dyDescent="0.2">
      <c r="A254" s="16">
        <v>41961.975694444496</v>
      </c>
      <c r="B254">
        <v>59</v>
      </c>
      <c r="C254">
        <v>214</v>
      </c>
      <c r="D254" t="s">
        <v>86</v>
      </c>
      <c r="E254">
        <v>124</v>
      </c>
      <c r="F254">
        <v>16</v>
      </c>
    </row>
    <row r="255" spans="1:6" x14ac:dyDescent="0.2">
      <c r="A255" s="16">
        <v>41961.489583333489</v>
      </c>
      <c r="B255">
        <v>60</v>
      </c>
      <c r="C255">
        <v>185</v>
      </c>
      <c r="D255" t="s">
        <v>86</v>
      </c>
      <c r="E255">
        <v>101</v>
      </c>
      <c r="F255">
        <v>7</v>
      </c>
    </row>
    <row r="256" spans="1:6" x14ac:dyDescent="0.2">
      <c r="A256" s="16">
        <v>41961.489583333489</v>
      </c>
      <c r="B256">
        <v>60</v>
      </c>
      <c r="C256">
        <v>185</v>
      </c>
      <c r="D256" t="s">
        <v>86</v>
      </c>
      <c r="E256">
        <v>106</v>
      </c>
      <c r="F256">
        <v>7</v>
      </c>
    </row>
    <row r="257" spans="1:6" x14ac:dyDescent="0.2">
      <c r="A257" s="16">
        <v>41961.489583333489</v>
      </c>
      <c r="B257">
        <v>60</v>
      </c>
      <c r="C257">
        <v>185</v>
      </c>
      <c r="D257" t="s">
        <v>86</v>
      </c>
      <c r="E257">
        <v>105</v>
      </c>
      <c r="F257">
        <v>7</v>
      </c>
    </row>
    <row r="258" spans="1:6" x14ac:dyDescent="0.2">
      <c r="A258" s="16">
        <v>41961.489583333489</v>
      </c>
      <c r="B258">
        <v>60</v>
      </c>
      <c r="C258">
        <v>185</v>
      </c>
      <c r="D258" t="s">
        <v>86</v>
      </c>
      <c r="E258">
        <v>108</v>
      </c>
      <c r="F258">
        <v>8</v>
      </c>
    </row>
    <row r="259" spans="1:6" x14ac:dyDescent="0.2">
      <c r="A259" s="16">
        <v>41961.489583333489</v>
      </c>
      <c r="B259">
        <v>60</v>
      </c>
      <c r="C259">
        <v>185</v>
      </c>
      <c r="D259" t="s">
        <v>86</v>
      </c>
      <c r="E259">
        <v>107</v>
      </c>
      <c r="F259">
        <v>8</v>
      </c>
    </row>
    <row r="260" spans="1:6" x14ac:dyDescent="0.2">
      <c r="A260" s="16">
        <v>41961.489583333489</v>
      </c>
      <c r="B260">
        <v>60</v>
      </c>
      <c r="C260">
        <v>185</v>
      </c>
      <c r="D260" t="s">
        <v>86</v>
      </c>
      <c r="E260">
        <v>122</v>
      </c>
      <c r="F260">
        <v>14</v>
      </c>
    </row>
    <row r="261" spans="1:6" x14ac:dyDescent="0.2">
      <c r="A261" s="16">
        <v>41961.489583333489</v>
      </c>
      <c r="B261">
        <v>60</v>
      </c>
      <c r="C261">
        <v>185</v>
      </c>
      <c r="D261" t="s">
        <v>86</v>
      </c>
      <c r="E261">
        <v>129</v>
      </c>
      <c r="F261">
        <v>15</v>
      </c>
    </row>
    <row r="262" spans="1:6" x14ac:dyDescent="0.2">
      <c r="A262" s="16">
        <v>41961.489583333489</v>
      </c>
      <c r="B262">
        <v>60</v>
      </c>
      <c r="C262">
        <v>185</v>
      </c>
      <c r="D262" t="s">
        <v>86</v>
      </c>
      <c r="E262">
        <v>132</v>
      </c>
      <c r="F262">
        <v>16</v>
      </c>
    </row>
    <row r="263" spans="1:6" x14ac:dyDescent="0.2">
      <c r="A263" s="16">
        <v>41961.503472210839</v>
      </c>
      <c r="B263">
        <v>61</v>
      </c>
      <c r="C263">
        <v>225</v>
      </c>
      <c r="D263" t="s">
        <v>86</v>
      </c>
      <c r="E263">
        <v>134</v>
      </c>
      <c r="F263">
        <v>15</v>
      </c>
    </row>
    <row r="264" spans="1:6" x14ac:dyDescent="0.2">
      <c r="A264" s="16">
        <v>41961.503472210839</v>
      </c>
      <c r="B264">
        <v>61</v>
      </c>
      <c r="C264">
        <v>225</v>
      </c>
      <c r="D264" t="s">
        <v>86</v>
      </c>
      <c r="E264">
        <v>104</v>
      </c>
      <c r="F264">
        <v>7</v>
      </c>
    </row>
    <row r="265" spans="1:6" x14ac:dyDescent="0.2">
      <c r="A265" s="16">
        <v>41962.486111099366</v>
      </c>
      <c r="B265">
        <v>62</v>
      </c>
      <c r="C265">
        <v>152</v>
      </c>
      <c r="D265" t="s">
        <v>86</v>
      </c>
      <c r="E265">
        <v>105</v>
      </c>
      <c r="F265">
        <v>6</v>
      </c>
    </row>
    <row r="266" spans="1:6" x14ac:dyDescent="0.2">
      <c r="A266" s="16">
        <v>41962.486111099366</v>
      </c>
      <c r="B266">
        <v>62</v>
      </c>
      <c r="C266">
        <v>152</v>
      </c>
      <c r="D266" t="s">
        <v>86</v>
      </c>
      <c r="E266">
        <v>134</v>
      </c>
      <c r="F266">
        <v>16</v>
      </c>
    </row>
    <row r="267" spans="1:6" x14ac:dyDescent="0.2">
      <c r="A267" s="16">
        <v>41962.496527777985</v>
      </c>
      <c r="B267">
        <v>63</v>
      </c>
      <c r="C267">
        <v>210</v>
      </c>
      <c r="D267" t="s">
        <v>86</v>
      </c>
      <c r="E267">
        <v>103</v>
      </c>
      <c r="F267">
        <v>6</v>
      </c>
    </row>
    <row r="268" spans="1:6" x14ac:dyDescent="0.2">
      <c r="A268" s="16">
        <v>41962.496527777985</v>
      </c>
      <c r="B268">
        <v>63</v>
      </c>
      <c r="C268">
        <v>210</v>
      </c>
      <c r="D268" t="s">
        <v>86</v>
      </c>
      <c r="E268">
        <v>129</v>
      </c>
      <c r="F268">
        <v>15</v>
      </c>
    </row>
    <row r="269" spans="1:6" x14ac:dyDescent="0.2">
      <c r="A269" s="16">
        <v>41962.496527777985</v>
      </c>
      <c r="B269">
        <v>63</v>
      </c>
      <c r="C269">
        <v>210</v>
      </c>
      <c r="D269" t="s">
        <v>86</v>
      </c>
      <c r="E269">
        <v>135</v>
      </c>
      <c r="F269">
        <v>13</v>
      </c>
    </row>
    <row r="270" spans="1:6" x14ac:dyDescent="0.2">
      <c r="A270" s="16">
        <v>41962.496527777985</v>
      </c>
      <c r="B270">
        <v>63</v>
      </c>
      <c r="C270">
        <v>210</v>
      </c>
      <c r="D270" t="s">
        <v>86</v>
      </c>
      <c r="E270">
        <v>118</v>
      </c>
      <c r="F270">
        <v>11</v>
      </c>
    </row>
    <row r="271" spans="1:6" x14ac:dyDescent="0.2">
      <c r="A271" s="16">
        <v>41962.517361099366</v>
      </c>
      <c r="B271">
        <v>65</v>
      </c>
      <c r="C271">
        <v>297</v>
      </c>
      <c r="D271" t="s">
        <v>86</v>
      </c>
      <c r="E271">
        <v>101</v>
      </c>
      <c r="F271">
        <v>7</v>
      </c>
    </row>
    <row r="272" spans="1:6" x14ac:dyDescent="0.2">
      <c r="A272" s="16">
        <v>41962.517361099366</v>
      </c>
      <c r="B272">
        <v>65</v>
      </c>
      <c r="C272">
        <v>297</v>
      </c>
      <c r="D272" t="s">
        <v>86</v>
      </c>
      <c r="E272">
        <v>135</v>
      </c>
      <c r="F272">
        <v>18</v>
      </c>
    </row>
    <row r="273" spans="1:6" x14ac:dyDescent="0.2">
      <c r="A273" s="16">
        <v>41975.528472222388</v>
      </c>
      <c r="B273">
        <v>66</v>
      </c>
      <c r="C273">
        <v>163</v>
      </c>
      <c r="D273" t="s">
        <v>86</v>
      </c>
      <c r="E273">
        <v>126</v>
      </c>
      <c r="F273">
        <v>13</v>
      </c>
    </row>
    <row r="274" spans="1:6" x14ac:dyDescent="0.2">
      <c r="A274" s="16">
        <v>41975.528472222388</v>
      </c>
      <c r="B274">
        <v>66</v>
      </c>
      <c r="C274">
        <v>163</v>
      </c>
      <c r="D274" t="s">
        <v>86</v>
      </c>
      <c r="E274">
        <v>129</v>
      </c>
      <c r="F274">
        <v>14</v>
      </c>
    </row>
    <row r="275" spans="1:6" x14ac:dyDescent="0.2">
      <c r="A275" s="16">
        <v>41975.537500000093</v>
      </c>
      <c r="B275">
        <v>67</v>
      </c>
      <c r="C275">
        <v>215</v>
      </c>
      <c r="D275" t="s">
        <v>86</v>
      </c>
      <c r="E275">
        <v>145</v>
      </c>
      <c r="F275">
        <v>21</v>
      </c>
    </row>
    <row r="276" spans="1:6" x14ac:dyDescent="0.2">
      <c r="A276" s="16">
        <v>41975.537500000093</v>
      </c>
      <c r="B276">
        <v>67</v>
      </c>
      <c r="C276">
        <v>215</v>
      </c>
      <c r="D276" t="s">
        <v>86</v>
      </c>
      <c r="E276">
        <v>129</v>
      </c>
      <c r="F276">
        <v>14</v>
      </c>
    </row>
    <row r="277" spans="1:6" x14ac:dyDescent="0.2">
      <c r="A277" s="16">
        <v>41975.537500000093</v>
      </c>
      <c r="B277">
        <v>67</v>
      </c>
      <c r="C277">
        <v>215</v>
      </c>
      <c r="D277" t="s">
        <v>86</v>
      </c>
      <c r="E277">
        <v>133</v>
      </c>
      <c r="F277">
        <v>16</v>
      </c>
    </row>
    <row r="278" spans="1:6" x14ac:dyDescent="0.2">
      <c r="A278" s="16">
        <v>41975.537500000093</v>
      </c>
      <c r="B278">
        <v>67</v>
      </c>
      <c r="C278">
        <v>215</v>
      </c>
      <c r="D278" t="s">
        <v>86</v>
      </c>
      <c r="E278">
        <v>130</v>
      </c>
      <c r="F278">
        <v>16</v>
      </c>
    </row>
    <row r="279" spans="1:6" x14ac:dyDescent="0.2">
      <c r="A279" s="16">
        <v>41975.537500000093</v>
      </c>
      <c r="B279">
        <v>67</v>
      </c>
      <c r="C279">
        <v>215</v>
      </c>
      <c r="D279" t="s">
        <v>86</v>
      </c>
      <c r="E279">
        <v>131</v>
      </c>
      <c r="F279">
        <v>14</v>
      </c>
    </row>
    <row r="280" spans="1:6" x14ac:dyDescent="0.2">
      <c r="A280" s="16">
        <v>41975.537500000093</v>
      </c>
      <c r="B280">
        <v>67</v>
      </c>
      <c r="C280">
        <v>215</v>
      </c>
      <c r="D280" t="s">
        <v>86</v>
      </c>
      <c r="E280">
        <v>129</v>
      </c>
      <c r="F280">
        <v>14</v>
      </c>
    </row>
    <row r="281" spans="1:6" x14ac:dyDescent="0.2">
      <c r="A281" s="16">
        <v>41975.537500000093</v>
      </c>
      <c r="B281">
        <v>67</v>
      </c>
      <c r="C281">
        <v>215</v>
      </c>
      <c r="D281" t="s">
        <v>86</v>
      </c>
      <c r="E281">
        <v>134</v>
      </c>
      <c r="F281">
        <v>17</v>
      </c>
    </row>
    <row r="282" spans="1:6" x14ac:dyDescent="0.2">
      <c r="A282" s="16">
        <v>41975.544444444589</v>
      </c>
      <c r="B282">
        <v>68</v>
      </c>
      <c r="C282">
        <v>266</v>
      </c>
      <c r="D282" t="s">
        <v>86</v>
      </c>
      <c r="E282">
        <v>146</v>
      </c>
      <c r="F282">
        <v>20</v>
      </c>
    </row>
    <row r="283" spans="1:6" x14ac:dyDescent="0.2">
      <c r="A283" s="16">
        <v>41975.544444444589</v>
      </c>
      <c r="B283">
        <v>68</v>
      </c>
      <c r="C283">
        <v>266</v>
      </c>
      <c r="D283" t="s">
        <v>86</v>
      </c>
      <c r="E283">
        <v>137</v>
      </c>
      <c r="F283">
        <v>18</v>
      </c>
    </row>
    <row r="284" spans="1:6" x14ac:dyDescent="0.2">
      <c r="A284" s="16">
        <v>41975.544444444589</v>
      </c>
      <c r="B284">
        <v>68</v>
      </c>
      <c r="C284">
        <v>266</v>
      </c>
      <c r="D284" t="s">
        <v>86</v>
      </c>
      <c r="E284">
        <v>141</v>
      </c>
      <c r="F284">
        <v>20</v>
      </c>
    </row>
    <row r="285" spans="1:6" x14ac:dyDescent="0.2">
      <c r="A285" s="16">
        <v>41975.544444444589</v>
      </c>
      <c r="B285">
        <v>68</v>
      </c>
      <c r="C285">
        <v>266</v>
      </c>
      <c r="D285" t="s">
        <v>86</v>
      </c>
      <c r="E285">
        <v>129</v>
      </c>
      <c r="F285">
        <v>15</v>
      </c>
    </row>
    <row r="286" spans="1:6" x14ac:dyDescent="0.2">
      <c r="A286" s="16">
        <v>41975.544444444589</v>
      </c>
      <c r="B286">
        <v>68</v>
      </c>
      <c r="C286">
        <v>266</v>
      </c>
      <c r="D286" t="s">
        <v>86</v>
      </c>
      <c r="E286">
        <v>137</v>
      </c>
      <c r="F286">
        <v>16</v>
      </c>
    </row>
    <row r="287" spans="1:6" x14ac:dyDescent="0.2">
      <c r="A287" s="16">
        <v>41975.544444444589</v>
      </c>
      <c r="B287">
        <v>68</v>
      </c>
      <c r="C287">
        <v>266</v>
      </c>
      <c r="D287" t="s">
        <v>86</v>
      </c>
      <c r="E287">
        <v>155</v>
      </c>
      <c r="F287">
        <v>26</v>
      </c>
    </row>
    <row r="288" spans="1:6" x14ac:dyDescent="0.2">
      <c r="A288" s="16">
        <v>41975.544444444589</v>
      </c>
      <c r="B288">
        <v>68</v>
      </c>
      <c r="C288">
        <v>266</v>
      </c>
      <c r="D288" t="s">
        <v>86</v>
      </c>
      <c r="E288">
        <v>141</v>
      </c>
      <c r="F288">
        <v>19</v>
      </c>
    </row>
    <row r="289" spans="1:6" x14ac:dyDescent="0.2">
      <c r="A289" s="16">
        <v>41975.544444444589</v>
      </c>
      <c r="B289">
        <v>68</v>
      </c>
      <c r="C289">
        <v>266</v>
      </c>
      <c r="D289" t="s">
        <v>86</v>
      </c>
      <c r="E289">
        <v>127</v>
      </c>
      <c r="F289">
        <v>13</v>
      </c>
    </row>
    <row r="290" spans="1:6" x14ac:dyDescent="0.2">
      <c r="A290" s="16">
        <v>41975.544444444589</v>
      </c>
      <c r="B290">
        <v>68</v>
      </c>
      <c r="C290">
        <v>266</v>
      </c>
      <c r="D290" t="s">
        <v>86</v>
      </c>
      <c r="E290">
        <v>124</v>
      </c>
      <c r="F290">
        <v>13</v>
      </c>
    </row>
    <row r="291" spans="1:6" x14ac:dyDescent="0.2">
      <c r="A291" s="16">
        <v>41975.544444444589</v>
      </c>
      <c r="B291">
        <v>68</v>
      </c>
      <c r="C291">
        <v>266</v>
      </c>
      <c r="D291" t="s">
        <v>86</v>
      </c>
      <c r="E291">
        <v>136</v>
      </c>
      <c r="F291">
        <v>19</v>
      </c>
    </row>
    <row r="292" spans="1:6" x14ac:dyDescent="0.2">
      <c r="A292" s="16">
        <v>41975.544444444589</v>
      </c>
      <c r="B292">
        <v>68</v>
      </c>
      <c r="C292">
        <v>266</v>
      </c>
      <c r="D292" t="s">
        <v>86</v>
      </c>
      <c r="E292">
        <v>141</v>
      </c>
      <c r="F292">
        <v>16</v>
      </c>
    </row>
    <row r="293" spans="1:6" x14ac:dyDescent="0.2">
      <c r="A293" s="16">
        <v>41975.544444444589</v>
      </c>
      <c r="B293">
        <v>68</v>
      </c>
      <c r="C293">
        <v>266</v>
      </c>
      <c r="D293" t="s">
        <v>86</v>
      </c>
      <c r="E293">
        <v>132</v>
      </c>
      <c r="F293">
        <v>16</v>
      </c>
    </row>
    <row r="294" spans="1:6" x14ac:dyDescent="0.2">
      <c r="A294" s="16">
        <v>41975.544444444589</v>
      </c>
      <c r="B294">
        <v>68</v>
      </c>
      <c r="C294">
        <v>266</v>
      </c>
      <c r="D294" t="s">
        <v>86</v>
      </c>
      <c r="E294">
        <v>138</v>
      </c>
      <c r="F294">
        <v>19</v>
      </c>
    </row>
    <row r="295" spans="1:6" x14ac:dyDescent="0.2">
      <c r="A295" s="16">
        <v>41975.544444444589</v>
      </c>
      <c r="B295">
        <v>68</v>
      </c>
      <c r="C295">
        <v>266</v>
      </c>
      <c r="D295" t="s">
        <v>86</v>
      </c>
      <c r="E295">
        <v>133</v>
      </c>
      <c r="F295">
        <v>17</v>
      </c>
    </row>
    <row r="296" spans="1:6" x14ac:dyDescent="0.2">
      <c r="A296" s="16">
        <v>41975.544444444589</v>
      </c>
      <c r="B296">
        <v>68</v>
      </c>
      <c r="C296">
        <v>266</v>
      </c>
      <c r="D296" t="s">
        <v>86</v>
      </c>
      <c r="E296">
        <v>139</v>
      </c>
      <c r="F296">
        <v>19</v>
      </c>
    </row>
    <row r="297" spans="1:6" x14ac:dyDescent="0.2">
      <c r="A297" s="16">
        <v>41975.563194432762</v>
      </c>
      <c r="B297">
        <v>69</v>
      </c>
      <c r="C297">
        <v>65</v>
      </c>
      <c r="D297" t="s">
        <v>86</v>
      </c>
      <c r="E297">
        <v>139</v>
      </c>
      <c r="F297">
        <v>16</v>
      </c>
    </row>
    <row r="298" spans="1:6" x14ac:dyDescent="0.2">
      <c r="A298" s="16">
        <v>41975.563194432762</v>
      </c>
      <c r="B298">
        <v>69</v>
      </c>
      <c r="C298">
        <v>65</v>
      </c>
      <c r="D298" t="s">
        <v>86</v>
      </c>
      <c r="E298">
        <v>125</v>
      </c>
      <c r="F298">
        <v>11</v>
      </c>
    </row>
    <row r="299" spans="1:6" x14ac:dyDescent="0.2">
      <c r="A299" s="16">
        <v>41975.563194432762</v>
      </c>
      <c r="B299">
        <v>69</v>
      </c>
      <c r="C299">
        <v>65</v>
      </c>
      <c r="D299" t="s">
        <v>86</v>
      </c>
      <c r="E299">
        <v>111</v>
      </c>
      <c r="F299">
        <v>7</v>
      </c>
    </row>
    <row r="300" spans="1:6" x14ac:dyDescent="0.2">
      <c r="A300" s="16">
        <v>41975.563194432762</v>
      </c>
      <c r="B300">
        <v>69</v>
      </c>
      <c r="C300">
        <v>65</v>
      </c>
      <c r="D300" t="s">
        <v>86</v>
      </c>
      <c r="E300">
        <v>112</v>
      </c>
      <c r="F300">
        <v>8</v>
      </c>
    </row>
    <row r="301" spans="1:6" x14ac:dyDescent="0.2">
      <c r="A301" s="16">
        <v>41975.577083333395</v>
      </c>
      <c r="B301">
        <v>70</v>
      </c>
      <c r="C301">
        <v>137</v>
      </c>
      <c r="D301" t="s">
        <v>86</v>
      </c>
      <c r="E301">
        <v>97</v>
      </c>
      <c r="F301">
        <v>6</v>
      </c>
    </row>
    <row r="302" spans="1:6" x14ac:dyDescent="0.2">
      <c r="A302" s="16">
        <v>41975.577083333395</v>
      </c>
      <c r="B302">
        <v>70</v>
      </c>
      <c r="C302">
        <v>137</v>
      </c>
      <c r="D302" t="s">
        <v>86</v>
      </c>
      <c r="E302">
        <v>162</v>
      </c>
      <c r="F302">
        <v>26</v>
      </c>
    </row>
    <row r="303" spans="1:6" x14ac:dyDescent="0.2">
      <c r="A303" s="16">
        <v>41975.577083333395</v>
      </c>
      <c r="B303">
        <v>70</v>
      </c>
      <c r="C303">
        <v>137</v>
      </c>
      <c r="D303" t="s">
        <v>86</v>
      </c>
      <c r="E303">
        <v>142</v>
      </c>
      <c r="F303">
        <v>17</v>
      </c>
    </row>
    <row r="304" spans="1:6" x14ac:dyDescent="0.2">
      <c r="A304" s="16">
        <v>41976.47916665487</v>
      </c>
      <c r="B304">
        <v>71</v>
      </c>
      <c r="C304">
        <v>79</v>
      </c>
      <c r="D304" t="s">
        <v>86</v>
      </c>
      <c r="E304">
        <v>113</v>
      </c>
      <c r="F304">
        <v>8</v>
      </c>
    </row>
    <row r="305" spans="1:6" x14ac:dyDescent="0.2">
      <c r="A305" s="16">
        <v>41976.47916665487</v>
      </c>
      <c r="B305">
        <v>71</v>
      </c>
      <c r="C305">
        <v>79</v>
      </c>
      <c r="D305" t="s">
        <v>86</v>
      </c>
      <c r="E305">
        <v>110</v>
      </c>
      <c r="F305">
        <v>8</v>
      </c>
    </row>
    <row r="306" spans="1:6" x14ac:dyDescent="0.2">
      <c r="A306" s="16">
        <v>41976.47916665487</v>
      </c>
      <c r="B306">
        <v>71</v>
      </c>
      <c r="C306">
        <v>79</v>
      </c>
      <c r="D306" t="s">
        <v>86</v>
      </c>
      <c r="E306">
        <v>117</v>
      </c>
      <c r="F306">
        <v>9</v>
      </c>
    </row>
    <row r="307" spans="1:6" x14ac:dyDescent="0.2">
      <c r="A307" s="16">
        <v>41976.47916665487</v>
      </c>
      <c r="B307">
        <v>71</v>
      </c>
      <c r="C307">
        <v>79</v>
      </c>
      <c r="D307" t="s">
        <v>86</v>
      </c>
      <c r="E307">
        <v>118</v>
      </c>
      <c r="F307">
        <v>10</v>
      </c>
    </row>
    <row r="308" spans="1:6" x14ac:dyDescent="0.2">
      <c r="A308" s="16">
        <v>41976.47916665487</v>
      </c>
      <c r="B308">
        <v>71</v>
      </c>
      <c r="C308">
        <v>79</v>
      </c>
      <c r="D308" t="s">
        <v>86</v>
      </c>
      <c r="E308">
        <v>116</v>
      </c>
      <c r="F308">
        <v>9</v>
      </c>
    </row>
    <row r="309" spans="1:6" x14ac:dyDescent="0.2">
      <c r="A309" s="16">
        <v>41976.47916665487</v>
      </c>
      <c r="B309">
        <v>71</v>
      </c>
      <c r="C309">
        <v>79</v>
      </c>
      <c r="D309" t="s">
        <v>86</v>
      </c>
      <c r="E309">
        <v>115</v>
      </c>
      <c r="F309">
        <v>8</v>
      </c>
    </row>
    <row r="310" spans="1:6" x14ac:dyDescent="0.2">
      <c r="A310" s="16">
        <v>41976.47916665487</v>
      </c>
      <c r="B310">
        <v>71</v>
      </c>
      <c r="C310">
        <v>79</v>
      </c>
      <c r="D310" t="s">
        <v>86</v>
      </c>
      <c r="E310">
        <v>100</v>
      </c>
      <c r="F310">
        <v>6</v>
      </c>
    </row>
    <row r="311" spans="1:6" x14ac:dyDescent="0.2">
      <c r="A311" s="16">
        <v>41976.47916665487</v>
      </c>
      <c r="B311">
        <v>71</v>
      </c>
      <c r="C311">
        <v>79</v>
      </c>
      <c r="D311" t="s">
        <v>86</v>
      </c>
      <c r="E311">
        <v>127</v>
      </c>
      <c r="F311">
        <v>14</v>
      </c>
    </row>
    <row r="312" spans="1:6" x14ac:dyDescent="0.2">
      <c r="A312" s="16">
        <v>41976.493055543862</v>
      </c>
      <c r="B312">
        <v>72</v>
      </c>
      <c r="C312">
        <v>87</v>
      </c>
      <c r="D312" t="s">
        <v>86</v>
      </c>
      <c r="E312">
        <v>99</v>
      </c>
      <c r="F312">
        <v>5</v>
      </c>
    </row>
    <row r="313" spans="1:6" x14ac:dyDescent="0.2">
      <c r="A313" s="16">
        <v>41976.493055543862</v>
      </c>
      <c r="B313">
        <v>72</v>
      </c>
      <c r="C313">
        <v>87</v>
      </c>
      <c r="D313" t="s">
        <v>86</v>
      </c>
      <c r="E313">
        <v>114</v>
      </c>
      <c r="F313">
        <v>7</v>
      </c>
    </row>
    <row r="314" spans="1:6" x14ac:dyDescent="0.2">
      <c r="A314" s="16">
        <v>41976.493055543862</v>
      </c>
      <c r="B314">
        <v>72</v>
      </c>
      <c r="C314">
        <v>87</v>
      </c>
      <c r="D314" t="s">
        <v>86</v>
      </c>
      <c r="E314">
        <v>142</v>
      </c>
      <c r="F314">
        <v>16</v>
      </c>
    </row>
  </sheetData>
  <sortState ref="K22:K47">
    <sortCondition ref="K22"/>
  </sortState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4"/>
  <sheetViews>
    <sheetView workbookViewId="0">
      <selection activeCell="Q26" sqref="Q26"/>
    </sheetView>
  </sheetViews>
  <sheetFormatPr defaultRowHeight="12.75" x14ac:dyDescent="0.2"/>
  <cols>
    <col min="1" max="1" width="9.5703125" style="16" customWidth="1"/>
    <col min="2" max="2" width="6.42578125" customWidth="1"/>
    <col min="3" max="3" width="5.42578125" customWidth="1"/>
    <col min="4" max="4" width="7.5703125" customWidth="1"/>
    <col min="5" max="5" width="6.140625" bestFit="1" customWidth="1"/>
    <col min="6" max="6" width="7" customWidth="1"/>
    <col min="7" max="7" width="2" customWidth="1"/>
    <col min="8" max="8" width="4.5703125" customWidth="1"/>
    <col min="9" max="9" width="2.5703125" customWidth="1"/>
    <col min="10" max="10" width="8.5703125" bestFit="1" customWidth="1"/>
    <col min="11" max="11" width="6.7109375" bestFit="1" customWidth="1"/>
    <col min="12" max="12" width="7.140625" bestFit="1" customWidth="1"/>
    <col min="13" max="13" width="6.7109375" customWidth="1"/>
    <col min="14" max="14" width="13.7109375" bestFit="1" customWidth="1"/>
    <col min="15" max="15" width="4.140625" bestFit="1" customWidth="1"/>
    <col min="16" max="16" width="8.42578125" bestFit="1" customWidth="1"/>
    <col min="17" max="17" width="5.85546875" bestFit="1" customWidth="1"/>
    <col min="18" max="18" width="5.140625" bestFit="1" customWidth="1"/>
    <col min="19" max="19" width="8.85546875" bestFit="1" customWidth="1"/>
    <col min="20" max="20" width="8" bestFit="1" customWidth="1"/>
    <col min="21" max="21" width="12" bestFit="1" customWidth="1"/>
    <col min="22" max="22" width="68.5703125" bestFit="1" customWidth="1"/>
  </cols>
  <sheetData>
    <row r="1" spans="1:22" s="2" customFormat="1" ht="13.5" thickBot="1" x14ac:dyDescent="0.25">
      <c r="A1" s="23" t="s">
        <v>110</v>
      </c>
      <c r="B1" s="2" t="s">
        <v>2</v>
      </c>
      <c r="C1" s="2" t="s">
        <v>108</v>
      </c>
      <c r="D1" s="2" t="s">
        <v>4</v>
      </c>
      <c r="E1" s="2" t="s">
        <v>5</v>
      </c>
      <c r="F1" s="2" t="s">
        <v>6</v>
      </c>
      <c r="G1"/>
      <c r="H1" t="s">
        <v>53</v>
      </c>
      <c r="I1" t="s">
        <v>54</v>
      </c>
      <c r="J1"/>
      <c r="K1"/>
      <c r="L1">
        <f>SUM(I:I)</f>
        <v>283</v>
      </c>
      <c r="M1"/>
      <c r="N1"/>
      <c r="O1"/>
      <c r="P1"/>
      <c r="Q1"/>
      <c r="R1"/>
      <c r="S1"/>
      <c r="T1"/>
      <c r="U1" s="5"/>
      <c r="V1"/>
    </row>
    <row r="2" spans="1:22" x14ac:dyDescent="0.2">
      <c r="A2" s="16">
        <v>42291.395833333489</v>
      </c>
      <c r="B2">
        <v>1</v>
      </c>
      <c r="C2">
        <v>135</v>
      </c>
      <c r="D2" t="s">
        <v>86</v>
      </c>
      <c r="E2">
        <v>141</v>
      </c>
      <c r="F2">
        <v>18</v>
      </c>
      <c r="H2">
        <v>1</v>
      </c>
      <c r="I2">
        <f>COUNTIF(B:B,"=1")</f>
        <v>2</v>
      </c>
      <c r="J2" s="10" t="s">
        <v>33</v>
      </c>
      <c r="K2" s="10"/>
    </row>
    <row r="3" spans="1:22" x14ac:dyDescent="0.2">
      <c r="A3" s="16">
        <v>42291.395833333489</v>
      </c>
      <c r="B3">
        <v>1</v>
      </c>
      <c r="C3">
        <v>135</v>
      </c>
      <c r="D3" t="s">
        <v>86</v>
      </c>
      <c r="E3">
        <v>95</v>
      </c>
      <c r="F3">
        <v>0</v>
      </c>
      <c r="H3">
        <v>2</v>
      </c>
      <c r="I3">
        <f>COUNTIF(B:B,"=2")</f>
        <v>5</v>
      </c>
      <c r="J3" s="8"/>
      <c r="K3" s="8"/>
    </row>
    <row r="4" spans="1:22" x14ac:dyDescent="0.2">
      <c r="A4" s="16">
        <v>42291.41666665487</v>
      </c>
      <c r="B4">
        <v>2</v>
      </c>
      <c r="C4">
        <v>302</v>
      </c>
      <c r="D4" t="s">
        <v>86</v>
      </c>
      <c r="E4">
        <v>135</v>
      </c>
      <c r="F4">
        <v>18</v>
      </c>
      <c r="H4">
        <v>3</v>
      </c>
      <c r="I4">
        <f>COUNTIF(B:B,"=3")</f>
        <v>0</v>
      </c>
      <c r="J4" s="8" t="s">
        <v>34</v>
      </c>
      <c r="K4" s="8">
        <v>3.9305555555555554</v>
      </c>
    </row>
    <row r="5" spans="1:22" x14ac:dyDescent="0.2">
      <c r="A5" s="16">
        <v>42291.41666665487</v>
      </c>
      <c r="B5">
        <v>2</v>
      </c>
      <c r="C5">
        <v>302</v>
      </c>
      <c r="D5" t="s">
        <v>86</v>
      </c>
      <c r="E5">
        <v>137</v>
      </c>
      <c r="F5">
        <v>18</v>
      </c>
      <c r="H5">
        <v>4</v>
      </c>
      <c r="I5">
        <f>COUNTIF(B:B,"=4")</f>
        <v>0</v>
      </c>
      <c r="J5" s="8" t="s">
        <v>35</v>
      </c>
      <c r="K5" s="8">
        <v>0.59678533352209406</v>
      </c>
    </row>
    <row r="6" spans="1:22" x14ac:dyDescent="0.2">
      <c r="A6" s="16">
        <v>42291.41666665487</v>
      </c>
      <c r="B6">
        <v>2</v>
      </c>
      <c r="C6">
        <v>302</v>
      </c>
      <c r="D6" t="s">
        <v>86</v>
      </c>
      <c r="E6">
        <v>138</v>
      </c>
      <c r="F6">
        <v>24</v>
      </c>
      <c r="H6">
        <v>5</v>
      </c>
      <c r="I6">
        <f>COUNTIF(B:B,"=5")</f>
        <v>1</v>
      </c>
      <c r="J6" s="8" t="s">
        <v>36</v>
      </c>
      <c r="K6" s="8">
        <v>2</v>
      </c>
    </row>
    <row r="7" spans="1:22" x14ac:dyDescent="0.2">
      <c r="A7" s="16">
        <v>42291.41666665487</v>
      </c>
      <c r="B7">
        <v>2</v>
      </c>
      <c r="C7">
        <v>302</v>
      </c>
      <c r="D7" t="s">
        <v>86</v>
      </c>
      <c r="E7">
        <v>124</v>
      </c>
      <c r="F7">
        <v>14</v>
      </c>
      <c r="H7">
        <v>6</v>
      </c>
      <c r="I7">
        <f>COUNTIF(B:B,"=6")</f>
        <v>4</v>
      </c>
      <c r="J7" s="8" t="s">
        <v>37</v>
      </c>
      <c r="K7" s="8">
        <v>0</v>
      </c>
    </row>
    <row r="8" spans="1:22" x14ac:dyDescent="0.2">
      <c r="A8" s="16">
        <v>42291.41666665487</v>
      </c>
      <c r="B8">
        <v>2</v>
      </c>
      <c r="C8">
        <v>302</v>
      </c>
      <c r="D8" t="s">
        <v>86</v>
      </c>
      <c r="E8">
        <v>138</v>
      </c>
      <c r="F8">
        <v>18</v>
      </c>
      <c r="H8">
        <v>7</v>
      </c>
      <c r="I8">
        <f>COUNTIF(B:B,"=7")</f>
        <v>3</v>
      </c>
      <c r="J8" s="8" t="s">
        <v>38</v>
      </c>
      <c r="K8" s="8">
        <v>5.0638914749537776</v>
      </c>
    </row>
    <row r="9" spans="1:22" x14ac:dyDescent="0.2">
      <c r="A9" s="16">
        <v>42291.44791665487</v>
      </c>
      <c r="B9">
        <v>5</v>
      </c>
      <c r="C9">
        <v>249</v>
      </c>
      <c r="D9" t="s">
        <v>86</v>
      </c>
      <c r="E9">
        <v>138</v>
      </c>
      <c r="F9">
        <v>18</v>
      </c>
      <c r="H9">
        <v>8</v>
      </c>
      <c r="I9">
        <f>COUNTIF(B:B,"=8")</f>
        <v>1</v>
      </c>
      <c r="J9" s="8" t="s">
        <v>39</v>
      </c>
      <c r="K9" s="8">
        <v>25.642996870109545</v>
      </c>
    </row>
    <row r="10" spans="1:22" x14ac:dyDescent="0.2">
      <c r="A10" s="16">
        <v>42292.41666665487</v>
      </c>
      <c r="B10">
        <v>6</v>
      </c>
      <c r="C10">
        <v>118</v>
      </c>
      <c r="D10" t="s">
        <v>86</v>
      </c>
      <c r="E10">
        <v>133</v>
      </c>
      <c r="F10">
        <v>0</v>
      </c>
      <c r="H10">
        <v>9</v>
      </c>
      <c r="I10">
        <f>COUNTIF(B:B,"=9")</f>
        <v>5</v>
      </c>
      <c r="J10" s="8" t="s">
        <v>40</v>
      </c>
      <c r="K10" s="8">
        <v>5.5014704910990639</v>
      </c>
    </row>
    <row r="11" spans="1:22" x14ac:dyDescent="0.2">
      <c r="A11" s="16">
        <v>42292.41666665487</v>
      </c>
      <c r="B11">
        <v>6</v>
      </c>
      <c r="C11">
        <v>118</v>
      </c>
      <c r="D11" t="s">
        <v>86</v>
      </c>
      <c r="E11">
        <v>149</v>
      </c>
      <c r="F11">
        <v>0</v>
      </c>
      <c r="H11">
        <v>10</v>
      </c>
      <c r="I11">
        <f>COUNTIF(B:B,"=10")</f>
        <v>6</v>
      </c>
      <c r="J11" s="8" t="s">
        <v>41</v>
      </c>
      <c r="K11" s="8">
        <v>2.0197858181841783</v>
      </c>
    </row>
    <row r="12" spans="1:22" x14ac:dyDescent="0.2">
      <c r="A12" s="16">
        <v>42292.41666665487</v>
      </c>
      <c r="B12">
        <v>6</v>
      </c>
      <c r="C12">
        <v>118</v>
      </c>
      <c r="D12" t="s">
        <v>86</v>
      </c>
      <c r="E12">
        <v>136</v>
      </c>
      <c r="F12">
        <v>0</v>
      </c>
      <c r="H12">
        <v>11</v>
      </c>
      <c r="I12">
        <f>COUNTIF(B:B,"=11")</f>
        <v>0</v>
      </c>
      <c r="J12" s="8" t="s">
        <v>42</v>
      </c>
      <c r="K12" s="8">
        <v>27</v>
      </c>
    </row>
    <row r="13" spans="1:22" x14ac:dyDescent="0.2">
      <c r="A13" s="16">
        <v>42292.41666665487</v>
      </c>
      <c r="B13">
        <v>6</v>
      </c>
      <c r="C13">
        <v>118</v>
      </c>
      <c r="D13" t="s">
        <v>86</v>
      </c>
      <c r="E13">
        <v>105</v>
      </c>
      <c r="F13">
        <v>0</v>
      </c>
      <c r="H13">
        <v>12</v>
      </c>
      <c r="I13">
        <f>COUNTIF(B:B,"=12")</f>
        <v>0</v>
      </c>
      <c r="J13" s="8" t="s">
        <v>43</v>
      </c>
      <c r="K13" s="8">
        <v>0</v>
      </c>
    </row>
    <row r="14" spans="1:22" x14ac:dyDescent="0.2">
      <c r="A14" s="16">
        <v>42292.364583333489</v>
      </c>
      <c r="B14">
        <v>7</v>
      </c>
      <c r="C14">
        <v>255</v>
      </c>
      <c r="D14" t="s">
        <v>86</v>
      </c>
      <c r="E14">
        <v>129</v>
      </c>
      <c r="F14">
        <v>16</v>
      </c>
      <c r="H14">
        <v>13</v>
      </c>
      <c r="I14">
        <f>COUNTIF(B:B,"=13")</f>
        <v>0</v>
      </c>
      <c r="J14" s="8" t="s">
        <v>44</v>
      </c>
      <c r="K14" s="8">
        <v>27</v>
      </c>
    </row>
    <row r="15" spans="1:22" x14ac:dyDescent="0.2">
      <c r="A15" s="16">
        <v>42292.364583333489</v>
      </c>
      <c r="B15">
        <v>7</v>
      </c>
      <c r="C15">
        <v>255</v>
      </c>
      <c r="D15" t="s">
        <v>86</v>
      </c>
      <c r="E15">
        <v>128</v>
      </c>
      <c r="F15">
        <v>14</v>
      </c>
      <c r="H15">
        <v>14</v>
      </c>
      <c r="I15">
        <f>COUNTIF(B:B,"=14")</f>
        <v>0</v>
      </c>
      <c r="J15" s="8" t="s">
        <v>45</v>
      </c>
      <c r="K15" s="8">
        <v>283</v>
      </c>
    </row>
    <row r="16" spans="1:22" x14ac:dyDescent="0.2">
      <c r="A16" s="16">
        <v>42292.364583333489</v>
      </c>
      <c r="B16">
        <v>7</v>
      </c>
      <c r="C16">
        <v>255</v>
      </c>
      <c r="D16" t="s">
        <v>86</v>
      </c>
      <c r="E16">
        <v>115</v>
      </c>
      <c r="F16">
        <v>12</v>
      </c>
      <c r="H16">
        <v>15</v>
      </c>
      <c r="I16">
        <f>COUNTIF(B:B,"=15")</f>
        <v>0</v>
      </c>
      <c r="J16" s="8" t="s">
        <v>46</v>
      </c>
      <c r="K16" s="8">
        <v>72</v>
      </c>
    </row>
    <row r="17" spans="1:15" ht="13.5" thickBot="1" x14ac:dyDescent="0.25">
      <c r="A17" s="16">
        <v>42292.4375</v>
      </c>
      <c r="B17">
        <v>8</v>
      </c>
      <c r="C17">
        <v>261</v>
      </c>
      <c r="D17" t="s">
        <v>86</v>
      </c>
      <c r="E17">
        <v>136</v>
      </c>
      <c r="F17">
        <v>0</v>
      </c>
      <c r="H17">
        <v>16</v>
      </c>
      <c r="I17">
        <f>COUNTIF(B:B,"=16")</f>
        <v>0</v>
      </c>
      <c r="J17" s="9" t="s">
        <v>47</v>
      </c>
      <c r="K17" s="9">
        <v>1.1899561578039197</v>
      </c>
    </row>
    <row r="18" spans="1:15" x14ac:dyDescent="0.2">
      <c r="A18" s="16">
        <v>42292.41666665487</v>
      </c>
      <c r="B18">
        <v>9</v>
      </c>
      <c r="C18">
        <v>224</v>
      </c>
      <c r="D18" t="s">
        <v>86</v>
      </c>
      <c r="E18">
        <v>130</v>
      </c>
      <c r="F18">
        <v>14</v>
      </c>
      <c r="H18">
        <v>17</v>
      </c>
      <c r="I18">
        <f>COUNTIF(B:B,"=17")</f>
        <v>0</v>
      </c>
    </row>
    <row r="19" spans="1:15" x14ac:dyDescent="0.2">
      <c r="A19" s="16">
        <v>42292.41666665487</v>
      </c>
      <c r="B19">
        <v>9</v>
      </c>
      <c r="C19">
        <v>224</v>
      </c>
      <c r="D19" t="s">
        <v>86</v>
      </c>
      <c r="E19">
        <v>142</v>
      </c>
      <c r="F19">
        <v>24</v>
      </c>
      <c r="H19">
        <v>18</v>
      </c>
      <c r="I19">
        <f>COUNTIF(B:B,"=18")</f>
        <v>0</v>
      </c>
    </row>
    <row r="20" spans="1:15" ht="13.5" thickBot="1" x14ac:dyDescent="0.25">
      <c r="A20" s="16">
        <v>42292.41666665487</v>
      </c>
      <c r="B20">
        <v>9</v>
      </c>
      <c r="C20">
        <v>224</v>
      </c>
      <c r="D20" t="s">
        <v>86</v>
      </c>
      <c r="E20">
        <v>140</v>
      </c>
      <c r="F20">
        <v>18</v>
      </c>
      <c r="H20">
        <v>19</v>
      </c>
      <c r="I20">
        <f>COUNTIF(B:B,"=19")</f>
        <v>0</v>
      </c>
    </row>
    <row r="21" spans="1:15" x14ac:dyDescent="0.2">
      <c r="A21" s="16">
        <v>42292.41666665487</v>
      </c>
      <c r="B21">
        <v>9</v>
      </c>
      <c r="C21">
        <v>224</v>
      </c>
      <c r="D21" t="s">
        <v>86</v>
      </c>
      <c r="E21">
        <v>126</v>
      </c>
      <c r="F21">
        <v>13</v>
      </c>
      <c r="H21">
        <v>20</v>
      </c>
      <c r="I21">
        <f>COUNTIF(B:B,"=20")</f>
        <v>0</v>
      </c>
      <c r="J21">
        <v>75</v>
      </c>
      <c r="K21" s="11" t="s">
        <v>50</v>
      </c>
      <c r="L21" s="11" t="s">
        <v>52</v>
      </c>
      <c r="M21" s="6"/>
      <c r="O21" t="s">
        <v>32</v>
      </c>
    </row>
    <row r="22" spans="1:15" x14ac:dyDescent="0.2">
      <c r="A22" s="16">
        <v>42292.41666665487</v>
      </c>
      <c r="B22">
        <v>9</v>
      </c>
      <c r="C22">
        <v>224</v>
      </c>
      <c r="D22" t="s">
        <v>86</v>
      </c>
      <c r="E22">
        <v>101</v>
      </c>
      <c r="F22">
        <v>8</v>
      </c>
      <c r="H22">
        <v>21</v>
      </c>
      <c r="I22">
        <f>COUNTIF(B:B,"=21")</f>
        <v>2</v>
      </c>
      <c r="J22">
        <v>80</v>
      </c>
      <c r="K22" s="12">
        <v>75</v>
      </c>
      <c r="L22" s="8">
        <v>0</v>
      </c>
      <c r="M22" s="6">
        <f>(L22/283)*100</f>
        <v>0</v>
      </c>
    </row>
    <row r="23" spans="1:15" x14ac:dyDescent="0.2">
      <c r="A23" s="16">
        <v>42292.44791665487</v>
      </c>
      <c r="B23">
        <v>10</v>
      </c>
      <c r="C23">
        <v>131</v>
      </c>
      <c r="D23" t="s">
        <v>86</v>
      </c>
      <c r="E23">
        <v>118</v>
      </c>
      <c r="F23">
        <v>0</v>
      </c>
      <c r="H23">
        <v>22</v>
      </c>
      <c r="I23">
        <f>COUNTIF(B:B,"=22")</f>
        <v>4</v>
      </c>
      <c r="J23">
        <v>85</v>
      </c>
      <c r="K23" s="12">
        <v>80</v>
      </c>
      <c r="L23" s="8">
        <v>0</v>
      </c>
      <c r="M23" s="6">
        <f t="shared" ref="M23:M47" si="0">(L23/283)*100</f>
        <v>0</v>
      </c>
    </row>
    <row r="24" spans="1:15" x14ac:dyDescent="0.2">
      <c r="A24" s="16">
        <v>42292.44791665487</v>
      </c>
      <c r="B24">
        <v>10</v>
      </c>
      <c r="C24">
        <v>131</v>
      </c>
      <c r="D24" t="s">
        <v>86</v>
      </c>
      <c r="E24">
        <v>123</v>
      </c>
      <c r="F24">
        <v>0</v>
      </c>
      <c r="H24">
        <v>23</v>
      </c>
      <c r="I24">
        <f>COUNTIF(B:B,"=23")</f>
        <v>1</v>
      </c>
      <c r="J24">
        <v>90</v>
      </c>
      <c r="K24" s="12">
        <v>85</v>
      </c>
      <c r="L24" s="8">
        <v>0</v>
      </c>
      <c r="M24" s="6">
        <f t="shared" si="0"/>
        <v>0</v>
      </c>
    </row>
    <row r="25" spans="1:15" x14ac:dyDescent="0.2">
      <c r="A25" s="16">
        <v>42292.44791665487</v>
      </c>
      <c r="B25">
        <v>10</v>
      </c>
      <c r="C25">
        <v>131</v>
      </c>
      <c r="D25" t="s">
        <v>86</v>
      </c>
      <c r="E25">
        <v>131</v>
      </c>
      <c r="F25">
        <v>0</v>
      </c>
      <c r="H25">
        <v>24</v>
      </c>
      <c r="I25">
        <f>COUNTIF(B:B,"=24")</f>
        <v>0</v>
      </c>
      <c r="J25">
        <v>95</v>
      </c>
      <c r="K25" s="12">
        <v>90</v>
      </c>
      <c r="L25" s="8">
        <v>0</v>
      </c>
      <c r="M25" s="6">
        <f t="shared" si="0"/>
        <v>0</v>
      </c>
    </row>
    <row r="26" spans="1:15" x14ac:dyDescent="0.2">
      <c r="A26" s="16">
        <v>42292.44791665487</v>
      </c>
      <c r="B26">
        <v>10</v>
      </c>
      <c r="C26">
        <v>131</v>
      </c>
      <c r="D26" t="s">
        <v>86</v>
      </c>
      <c r="E26">
        <v>120</v>
      </c>
      <c r="F26">
        <v>0</v>
      </c>
      <c r="H26">
        <v>25</v>
      </c>
      <c r="I26">
        <f>COUNTIF(B:B,"=25")</f>
        <v>8</v>
      </c>
      <c r="J26">
        <v>100</v>
      </c>
      <c r="K26" s="12">
        <v>95</v>
      </c>
      <c r="L26" s="8">
        <v>5</v>
      </c>
      <c r="M26" s="6">
        <f t="shared" si="0"/>
        <v>1.7667844522968199</v>
      </c>
    </row>
    <row r="27" spans="1:15" x14ac:dyDescent="0.2">
      <c r="A27" s="16">
        <v>42292.44791665487</v>
      </c>
      <c r="B27">
        <v>10</v>
      </c>
      <c r="C27">
        <v>131</v>
      </c>
      <c r="D27" t="s">
        <v>86</v>
      </c>
      <c r="E27">
        <v>113</v>
      </c>
      <c r="F27">
        <v>0</v>
      </c>
      <c r="H27">
        <v>26</v>
      </c>
      <c r="I27">
        <f>COUNTIF(B:B,"=26")</f>
        <v>1</v>
      </c>
      <c r="J27">
        <v>105</v>
      </c>
      <c r="K27" s="12">
        <v>100</v>
      </c>
      <c r="L27" s="8">
        <v>17</v>
      </c>
      <c r="M27" s="6">
        <f t="shared" si="0"/>
        <v>6.0070671378091873</v>
      </c>
    </row>
    <row r="28" spans="1:15" x14ac:dyDescent="0.2">
      <c r="A28" s="16">
        <v>42292.44791665487</v>
      </c>
      <c r="B28">
        <v>10</v>
      </c>
      <c r="C28">
        <v>131</v>
      </c>
      <c r="D28" t="s">
        <v>86</v>
      </c>
      <c r="E28">
        <v>111</v>
      </c>
      <c r="F28">
        <v>0</v>
      </c>
      <c r="H28">
        <v>27</v>
      </c>
      <c r="I28">
        <f>COUNTIF(B:B,"=27")</f>
        <v>4</v>
      </c>
      <c r="J28">
        <v>110</v>
      </c>
      <c r="K28" s="12">
        <v>105</v>
      </c>
      <c r="L28" s="8">
        <v>38</v>
      </c>
      <c r="M28" s="6">
        <f t="shared" si="0"/>
        <v>13.427561837455832</v>
      </c>
    </row>
    <row r="29" spans="1:15" x14ac:dyDescent="0.2">
      <c r="A29" s="16">
        <v>42304.375</v>
      </c>
      <c r="B29">
        <v>21</v>
      </c>
      <c r="C29">
        <v>257</v>
      </c>
      <c r="D29" t="s">
        <v>86</v>
      </c>
      <c r="E29">
        <v>141</v>
      </c>
      <c r="F29">
        <v>24</v>
      </c>
      <c r="H29">
        <v>28</v>
      </c>
      <c r="I29">
        <f>COUNTIF(B:B,"=28")</f>
        <v>7</v>
      </c>
      <c r="J29">
        <v>115</v>
      </c>
      <c r="K29" s="12">
        <v>110</v>
      </c>
      <c r="L29" s="8">
        <v>32</v>
      </c>
      <c r="M29" s="6">
        <f t="shared" si="0"/>
        <v>11.307420494699647</v>
      </c>
    </row>
    <row r="30" spans="1:15" x14ac:dyDescent="0.2">
      <c r="A30" s="16">
        <v>42304.375</v>
      </c>
      <c r="B30">
        <v>21</v>
      </c>
      <c r="C30">
        <v>257</v>
      </c>
      <c r="D30" t="s">
        <v>86</v>
      </c>
      <c r="E30">
        <v>143</v>
      </c>
      <c r="F30">
        <v>24</v>
      </c>
      <c r="H30">
        <v>29</v>
      </c>
      <c r="I30">
        <f>COUNTIF(B:B,"=29")</f>
        <v>4</v>
      </c>
      <c r="J30">
        <v>120</v>
      </c>
      <c r="K30" s="12">
        <v>115</v>
      </c>
      <c r="L30" s="8">
        <v>32</v>
      </c>
      <c r="M30" s="6">
        <f t="shared" si="0"/>
        <v>11.307420494699647</v>
      </c>
    </row>
    <row r="31" spans="1:15" x14ac:dyDescent="0.2">
      <c r="A31" s="16">
        <v>42304.395833333489</v>
      </c>
      <c r="B31">
        <v>22</v>
      </c>
      <c r="C31">
        <v>272</v>
      </c>
      <c r="D31" t="s">
        <v>86</v>
      </c>
      <c r="E31">
        <v>140</v>
      </c>
      <c r="F31">
        <v>22</v>
      </c>
      <c r="H31">
        <v>30</v>
      </c>
      <c r="I31">
        <f>COUNTIF(B:B,"=30")</f>
        <v>6</v>
      </c>
      <c r="J31">
        <v>125</v>
      </c>
      <c r="K31" s="12">
        <v>120</v>
      </c>
      <c r="L31" s="8">
        <v>17</v>
      </c>
      <c r="M31" s="6">
        <f t="shared" si="0"/>
        <v>6.0070671378091873</v>
      </c>
    </row>
    <row r="32" spans="1:15" x14ac:dyDescent="0.2">
      <c r="A32" s="16">
        <v>42304.395833333489</v>
      </c>
      <c r="B32">
        <v>22</v>
      </c>
      <c r="C32">
        <v>272</v>
      </c>
      <c r="D32" t="s">
        <v>86</v>
      </c>
      <c r="E32">
        <v>133</v>
      </c>
      <c r="F32">
        <v>20</v>
      </c>
      <c r="H32">
        <v>31</v>
      </c>
      <c r="I32">
        <f>COUNTIF(B:B,"=31")</f>
        <v>6</v>
      </c>
      <c r="J32">
        <v>130</v>
      </c>
      <c r="K32" s="12">
        <v>125</v>
      </c>
      <c r="L32" s="8">
        <v>12</v>
      </c>
      <c r="M32" s="6">
        <f t="shared" si="0"/>
        <v>4.2402826855123674</v>
      </c>
    </row>
    <row r="33" spans="1:13" x14ac:dyDescent="0.2">
      <c r="A33" s="16">
        <v>42304.395833333489</v>
      </c>
      <c r="B33">
        <v>22</v>
      </c>
      <c r="C33">
        <v>272</v>
      </c>
      <c r="D33" t="s">
        <v>86</v>
      </c>
      <c r="E33">
        <v>139</v>
      </c>
      <c r="F33">
        <v>22</v>
      </c>
      <c r="H33">
        <v>32</v>
      </c>
      <c r="I33">
        <f>COUNTIF(B:B,"=32")</f>
        <v>2</v>
      </c>
      <c r="J33">
        <v>135</v>
      </c>
      <c r="K33" s="12">
        <v>130</v>
      </c>
      <c r="L33" s="8">
        <v>20</v>
      </c>
      <c r="M33" s="6">
        <f t="shared" si="0"/>
        <v>7.0671378091872796</v>
      </c>
    </row>
    <row r="34" spans="1:13" x14ac:dyDescent="0.2">
      <c r="A34" s="16">
        <v>42304.395833333489</v>
      </c>
      <c r="B34">
        <v>22</v>
      </c>
      <c r="C34">
        <v>272</v>
      </c>
      <c r="D34" t="s">
        <v>86</v>
      </c>
      <c r="E34">
        <v>133</v>
      </c>
      <c r="F34">
        <v>16</v>
      </c>
      <c r="H34">
        <v>33</v>
      </c>
      <c r="I34">
        <f>COUNTIF(B:B,"=33")</f>
        <v>8</v>
      </c>
      <c r="J34">
        <v>140</v>
      </c>
      <c r="K34" s="12">
        <v>135</v>
      </c>
      <c r="L34" s="8">
        <v>36</v>
      </c>
      <c r="M34" s="6">
        <f t="shared" si="0"/>
        <v>12.7208480565371</v>
      </c>
    </row>
    <row r="35" spans="1:13" x14ac:dyDescent="0.2">
      <c r="A35" s="16">
        <v>42304.40625</v>
      </c>
      <c r="B35">
        <v>23</v>
      </c>
      <c r="C35">
        <v>267</v>
      </c>
      <c r="D35" t="s">
        <v>86</v>
      </c>
      <c r="E35">
        <v>131</v>
      </c>
      <c r="F35">
        <v>16</v>
      </c>
      <c r="H35">
        <v>34</v>
      </c>
      <c r="I35">
        <f>COUNTIF(B:B,"=34")</f>
        <v>0</v>
      </c>
      <c r="J35">
        <v>145</v>
      </c>
      <c r="K35" s="12">
        <v>140</v>
      </c>
      <c r="L35" s="8">
        <v>45</v>
      </c>
      <c r="M35" s="6">
        <f t="shared" si="0"/>
        <v>15.901060070671377</v>
      </c>
    </row>
    <row r="36" spans="1:13" x14ac:dyDescent="0.2">
      <c r="A36" s="16">
        <v>42305.395833333489</v>
      </c>
      <c r="B36">
        <v>25</v>
      </c>
      <c r="C36">
        <v>250</v>
      </c>
      <c r="D36" t="s">
        <v>86</v>
      </c>
      <c r="E36">
        <v>123</v>
      </c>
      <c r="F36">
        <v>0</v>
      </c>
      <c r="H36">
        <v>35</v>
      </c>
      <c r="I36">
        <f>COUNTIF(B:B,"=35")</f>
        <v>0</v>
      </c>
      <c r="J36">
        <v>150</v>
      </c>
      <c r="K36" s="12">
        <v>145</v>
      </c>
      <c r="L36" s="8">
        <v>17</v>
      </c>
      <c r="M36" s="6">
        <f t="shared" si="0"/>
        <v>6.0070671378091873</v>
      </c>
    </row>
    <row r="37" spans="1:13" x14ac:dyDescent="0.2">
      <c r="A37" s="16">
        <v>42305.395833333489</v>
      </c>
      <c r="B37">
        <v>25</v>
      </c>
      <c r="C37">
        <v>250</v>
      </c>
      <c r="D37" t="s">
        <v>86</v>
      </c>
      <c r="E37">
        <v>136</v>
      </c>
      <c r="F37">
        <v>0</v>
      </c>
      <c r="H37">
        <v>36</v>
      </c>
      <c r="I37">
        <f>COUNTIF(B:B,"=36")</f>
        <v>11</v>
      </c>
      <c r="J37">
        <v>155</v>
      </c>
      <c r="K37" s="12">
        <v>150</v>
      </c>
      <c r="L37" s="8">
        <v>8</v>
      </c>
      <c r="M37" s="6">
        <f t="shared" si="0"/>
        <v>2.8268551236749118</v>
      </c>
    </row>
    <row r="38" spans="1:13" x14ac:dyDescent="0.2">
      <c r="A38" s="16">
        <v>42305.395833333489</v>
      </c>
      <c r="B38">
        <v>25</v>
      </c>
      <c r="C38">
        <v>250</v>
      </c>
      <c r="D38" t="s">
        <v>86</v>
      </c>
      <c r="E38">
        <v>130</v>
      </c>
      <c r="F38">
        <v>0</v>
      </c>
      <c r="H38">
        <v>37</v>
      </c>
      <c r="I38">
        <f>COUNTIF(B:B,"=37")</f>
        <v>0</v>
      </c>
      <c r="J38">
        <v>160</v>
      </c>
      <c r="K38" s="12">
        <v>155</v>
      </c>
      <c r="L38" s="8">
        <v>3</v>
      </c>
      <c r="M38" s="6">
        <f t="shared" si="0"/>
        <v>1.0600706713780919</v>
      </c>
    </row>
    <row r="39" spans="1:13" x14ac:dyDescent="0.2">
      <c r="A39" s="16">
        <v>42305.395833333489</v>
      </c>
      <c r="B39">
        <v>25</v>
      </c>
      <c r="C39">
        <v>250</v>
      </c>
      <c r="D39" t="s">
        <v>86</v>
      </c>
      <c r="E39">
        <v>138</v>
      </c>
      <c r="F39">
        <v>0</v>
      </c>
      <c r="H39">
        <v>38</v>
      </c>
      <c r="I39">
        <f>COUNTIF(B:B,"=38")</f>
        <v>1</v>
      </c>
      <c r="J39">
        <v>165</v>
      </c>
      <c r="K39" s="12">
        <v>160</v>
      </c>
      <c r="L39" s="8">
        <v>0</v>
      </c>
      <c r="M39" s="6">
        <f t="shared" si="0"/>
        <v>0</v>
      </c>
    </row>
    <row r="40" spans="1:13" x14ac:dyDescent="0.2">
      <c r="A40" s="16">
        <v>42305.395833333489</v>
      </c>
      <c r="B40">
        <v>25</v>
      </c>
      <c r="C40">
        <v>250</v>
      </c>
      <c r="D40" t="s">
        <v>86</v>
      </c>
      <c r="E40">
        <v>130</v>
      </c>
      <c r="F40">
        <v>0</v>
      </c>
      <c r="H40">
        <v>39</v>
      </c>
      <c r="I40">
        <f>COUNTIF(B:B,"=39")</f>
        <v>17</v>
      </c>
      <c r="J40">
        <v>170</v>
      </c>
      <c r="K40" s="12">
        <v>165</v>
      </c>
      <c r="L40" s="8">
        <v>0</v>
      </c>
      <c r="M40" s="6">
        <f t="shared" si="0"/>
        <v>0</v>
      </c>
    </row>
    <row r="41" spans="1:13" x14ac:dyDescent="0.2">
      <c r="A41" s="16">
        <v>42305.395833333489</v>
      </c>
      <c r="B41">
        <v>25</v>
      </c>
      <c r="C41">
        <v>250</v>
      </c>
      <c r="D41" t="s">
        <v>86</v>
      </c>
      <c r="E41">
        <v>137</v>
      </c>
      <c r="F41">
        <v>0</v>
      </c>
      <c r="H41">
        <v>40</v>
      </c>
      <c r="I41">
        <f>COUNTIF(B:B,"=40")</f>
        <v>0</v>
      </c>
      <c r="J41">
        <v>175</v>
      </c>
      <c r="K41" s="12">
        <v>170</v>
      </c>
      <c r="L41" s="8">
        <v>1</v>
      </c>
      <c r="M41" s="6">
        <f t="shared" si="0"/>
        <v>0.35335689045936397</v>
      </c>
    </row>
    <row r="42" spans="1:13" x14ac:dyDescent="0.2">
      <c r="A42" s="16">
        <v>42305.395833333489</v>
      </c>
      <c r="B42">
        <v>25</v>
      </c>
      <c r="C42">
        <v>250</v>
      </c>
      <c r="D42" t="s">
        <v>86</v>
      </c>
      <c r="E42">
        <v>135</v>
      </c>
      <c r="F42">
        <v>0</v>
      </c>
      <c r="H42">
        <v>41</v>
      </c>
      <c r="I42">
        <f>COUNTIF(B:B,"=41")</f>
        <v>4</v>
      </c>
      <c r="J42">
        <v>180</v>
      </c>
      <c r="K42" s="12">
        <v>175</v>
      </c>
      <c r="L42" s="8">
        <v>0</v>
      </c>
      <c r="M42" s="6">
        <f t="shared" si="0"/>
        <v>0</v>
      </c>
    </row>
    <row r="43" spans="1:13" x14ac:dyDescent="0.2">
      <c r="A43" s="16">
        <v>42305.395833333489</v>
      </c>
      <c r="B43">
        <v>25</v>
      </c>
      <c r="C43">
        <v>250</v>
      </c>
      <c r="D43" t="s">
        <v>86</v>
      </c>
      <c r="E43">
        <v>152</v>
      </c>
      <c r="F43">
        <v>0</v>
      </c>
      <c r="H43">
        <v>42</v>
      </c>
      <c r="I43">
        <f>COUNTIF(B:B,"=42")</f>
        <v>15</v>
      </c>
      <c r="J43">
        <v>185</v>
      </c>
      <c r="K43" s="12">
        <v>180</v>
      </c>
      <c r="L43" s="8">
        <v>0</v>
      </c>
      <c r="M43" s="6">
        <f t="shared" si="0"/>
        <v>0</v>
      </c>
    </row>
    <row r="44" spans="1:13" x14ac:dyDescent="0.2">
      <c r="A44" s="16">
        <v>42305.375</v>
      </c>
      <c r="B44">
        <v>26</v>
      </c>
      <c r="C44">
        <v>250</v>
      </c>
      <c r="D44" t="s">
        <v>86</v>
      </c>
      <c r="E44">
        <v>137</v>
      </c>
      <c r="F44">
        <v>16</v>
      </c>
      <c r="H44">
        <v>43</v>
      </c>
      <c r="I44">
        <f>COUNTIF(B:B,"=43")</f>
        <v>5</v>
      </c>
      <c r="J44">
        <v>190</v>
      </c>
      <c r="K44" s="12">
        <v>185</v>
      </c>
      <c r="L44" s="8">
        <v>0</v>
      </c>
      <c r="M44" s="6">
        <f t="shared" si="0"/>
        <v>0</v>
      </c>
    </row>
    <row r="45" spans="1:13" x14ac:dyDescent="0.2">
      <c r="A45" s="16">
        <v>42305.41666665487</v>
      </c>
      <c r="B45">
        <v>27</v>
      </c>
      <c r="C45">
        <v>250</v>
      </c>
      <c r="D45" t="s">
        <v>86</v>
      </c>
      <c r="E45">
        <v>141</v>
      </c>
      <c r="F45">
        <v>0</v>
      </c>
      <c r="H45">
        <v>44</v>
      </c>
      <c r="I45">
        <f>COUNTIF(B:B,"=44")</f>
        <v>5</v>
      </c>
      <c r="J45">
        <v>195</v>
      </c>
      <c r="K45" s="12">
        <v>190</v>
      </c>
      <c r="L45" s="8">
        <v>0</v>
      </c>
      <c r="M45" s="6">
        <f t="shared" si="0"/>
        <v>0</v>
      </c>
    </row>
    <row r="46" spans="1:13" x14ac:dyDescent="0.2">
      <c r="A46" s="16">
        <v>42305.41666665487</v>
      </c>
      <c r="B46">
        <v>27</v>
      </c>
      <c r="C46">
        <v>250</v>
      </c>
      <c r="D46" t="s">
        <v>86</v>
      </c>
      <c r="E46">
        <v>138</v>
      </c>
      <c r="F46">
        <v>0</v>
      </c>
      <c r="H46">
        <v>45</v>
      </c>
      <c r="I46">
        <f>COUNTIF(B:B,"=45")</f>
        <v>0</v>
      </c>
      <c r="J46">
        <v>200</v>
      </c>
      <c r="K46" s="12">
        <v>195</v>
      </c>
      <c r="L46" s="8">
        <v>0</v>
      </c>
      <c r="M46" s="6">
        <f t="shared" si="0"/>
        <v>0</v>
      </c>
    </row>
    <row r="47" spans="1:13" x14ac:dyDescent="0.2">
      <c r="A47" s="16">
        <v>42305.41666665487</v>
      </c>
      <c r="B47">
        <v>27</v>
      </c>
      <c r="C47">
        <v>250</v>
      </c>
      <c r="D47" t="s">
        <v>86</v>
      </c>
      <c r="E47">
        <v>131</v>
      </c>
      <c r="F47">
        <v>0</v>
      </c>
      <c r="H47">
        <v>46</v>
      </c>
      <c r="I47">
        <f>COUNTIF(B:B,"=46")</f>
        <v>0</v>
      </c>
      <c r="K47" s="12">
        <v>200</v>
      </c>
      <c r="L47" s="8">
        <v>0</v>
      </c>
      <c r="M47" s="6">
        <f t="shared" si="0"/>
        <v>0</v>
      </c>
    </row>
    <row r="48" spans="1:13" ht="13.5" thickBot="1" x14ac:dyDescent="0.25">
      <c r="A48" s="16">
        <v>42305.41666665487</v>
      </c>
      <c r="B48">
        <v>27</v>
      </c>
      <c r="C48">
        <v>250</v>
      </c>
      <c r="D48" t="s">
        <v>86</v>
      </c>
      <c r="E48">
        <v>137</v>
      </c>
      <c r="F48">
        <v>0</v>
      </c>
      <c r="H48">
        <v>47</v>
      </c>
      <c r="I48">
        <f>COUNTIF(B:B,"=47")</f>
        <v>0</v>
      </c>
      <c r="K48" s="9" t="s">
        <v>51</v>
      </c>
      <c r="L48" s="9">
        <v>0</v>
      </c>
      <c r="M48" s="6"/>
    </row>
    <row r="49" spans="1:13" x14ac:dyDescent="0.2">
      <c r="A49" s="16">
        <v>42305.427083333489</v>
      </c>
      <c r="B49">
        <v>28</v>
      </c>
      <c r="C49">
        <v>250</v>
      </c>
      <c r="D49" t="s">
        <v>86</v>
      </c>
      <c r="E49">
        <v>138</v>
      </c>
      <c r="F49">
        <v>0</v>
      </c>
      <c r="H49">
        <v>48</v>
      </c>
      <c r="I49">
        <f>COUNTIF(B:B,"=48")</f>
        <v>2</v>
      </c>
      <c r="L49">
        <f>SUM(L22:L48)</f>
        <v>283</v>
      </c>
      <c r="M49" s="6">
        <f>SUM(M22:M48)</f>
        <v>100.00000000000001</v>
      </c>
    </row>
    <row r="50" spans="1:13" x14ac:dyDescent="0.2">
      <c r="A50" s="16">
        <v>42305.427083333489</v>
      </c>
      <c r="B50">
        <v>28</v>
      </c>
      <c r="C50">
        <v>250</v>
      </c>
      <c r="D50" t="s">
        <v>86</v>
      </c>
      <c r="E50">
        <v>142</v>
      </c>
      <c r="F50">
        <v>0</v>
      </c>
      <c r="H50">
        <v>49</v>
      </c>
      <c r="I50">
        <f>COUNTIF(B:B,"=49")</f>
        <v>1</v>
      </c>
    </row>
    <row r="51" spans="1:13" x14ac:dyDescent="0.2">
      <c r="A51" s="16">
        <v>42305.427083333489</v>
      </c>
      <c r="B51">
        <v>28</v>
      </c>
      <c r="C51">
        <v>250</v>
      </c>
      <c r="D51" t="s">
        <v>86</v>
      </c>
      <c r="E51">
        <v>139</v>
      </c>
      <c r="F51">
        <v>0</v>
      </c>
      <c r="H51">
        <v>50</v>
      </c>
      <c r="I51">
        <f>COUNTIF(B:B,"=50")</f>
        <v>0</v>
      </c>
    </row>
    <row r="52" spans="1:13" x14ac:dyDescent="0.2">
      <c r="A52" s="16">
        <v>42305.427083333489</v>
      </c>
      <c r="B52">
        <v>28</v>
      </c>
      <c r="C52">
        <v>250</v>
      </c>
      <c r="D52" t="s">
        <v>86</v>
      </c>
      <c r="E52">
        <v>140</v>
      </c>
      <c r="F52">
        <v>0</v>
      </c>
      <c r="H52">
        <v>51</v>
      </c>
      <c r="I52">
        <f>COUNTIF(B:B,"=51")</f>
        <v>27</v>
      </c>
    </row>
    <row r="53" spans="1:13" x14ac:dyDescent="0.2">
      <c r="A53" s="16">
        <v>42305.427083333489</v>
      </c>
      <c r="B53">
        <v>28</v>
      </c>
      <c r="C53">
        <v>250</v>
      </c>
      <c r="D53" t="s">
        <v>86</v>
      </c>
      <c r="E53">
        <v>105</v>
      </c>
      <c r="F53">
        <v>0</v>
      </c>
      <c r="H53">
        <v>52</v>
      </c>
      <c r="I53">
        <f>COUNTIF(B:B,"=52")</f>
        <v>14</v>
      </c>
    </row>
    <row r="54" spans="1:13" x14ac:dyDescent="0.2">
      <c r="A54" s="16">
        <v>42305.427083333489</v>
      </c>
      <c r="B54">
        <v>28</v>
      </c>
      <c r="C54">
        <v>250</v>
      </c>
      <c r="D54" t="s">
        <v>86</v>
      </c>
      <c r="E54">
        <v>123</v>
      </c>
      <c r="F54">
        <v>0</v>
      </c>
      <c r="H54">
        <v>53</v>
      </c>
      <c r="I54">
        <f>COUNTIF(B:B,"=53")</f>
        <v>15</v>
      </c>
    </row>
    <row r="55" spans="1:13" x14ac:dyDescent="0.2">
      <c r="A55" s="16">
        <v>42305.427083333489</v>
      </c>
      <c r="B55">
        <v>28</v>
      </c>
      <c r="C55">
        <v>250</v>
      </c>
      <c r="D55" t="s">
        <v>86</v>
      </c>
      <c r="E55">
        <v>105</v>
      </c>
      <c r="F55">
        <v>0</v>
      </c>
      <c r="H55">
        <v>54</v>
      </c>
      <c r="I55">
        <f>COUNTIF(B:B,"=54")</f>
        <v>0</v>
      </c>
    </row>
    <row r="56" spans="1:13" x14ac:dyDescent="0.2">
      <c r="A56" s="16">
        <v>42305.41666665487</v>
      </c>
      <c r="B56">
        <v>29</v>
      </c>
      <c r="C56">
        <v>250</v>
      </c>
      <c r="D56" t="s">
        <v>86</v>
      </c>
      <c r="E56">
        <v>132</v>
      </c>
      <c r="F56">
        <v>0</v>
      </c>
      <c r="H56">
        <v>55</v>
      </c>
      <c r="I56">
        <f>COUNTIF(B:B,"=55")</f>
        <v>6</v>
      </c>
    </row>
    <row r="57" spans="1:13" x14ac:dyDescent="0.2">
      <c r="A57" s="16">
        <v>42305.41666665487</v>
      </c>
      <c r="B57">
        <v>29</v>
      </c>
      <c r="C57">
        <v>250</v>
      </c>
      <c r="D57" t="s">
        <v>86</v>
      </c>
      <c r="E57">
        <v>137</v>
      </c>
      <c r="F57">
        <v>0</v>
      </c>
      <c r="H57">
        <v>56</v>
      </c>
      <c r="I57">
        <f>COUNTIF(B:B,"=56")</f>
        <v>6</v>
      </c>
    </row>
    <row r="58" spans="1:13" x14ac:dyDescent="0.2">
      <c r="A58" s="16">
        <v>42305.41666665487</v>
      </c>
      <c r="B58">
        <v>29</v>
      </c>
      <c r="C58">
        <v>250</v>
      </c>
      <c r="D58" t="s">
        <v>86</v>
      </c>
      <c r="E58">
        <v>146</v>
      </c>
      <c r="F58">
        <v>0</v>
      </c>
      <c r="H58">
        <v>57</v>
      </c>
      <c r="I58">
        <f>COUNTIF(B:B,"=57")</f>
        <v>2</v>
      </c>
    </row>
    <row r="59" spans="1:13" x14ac:dyDescent="0.2">
      <c r="A59" s="16">
        <v>42305.41666665487</v>
      </c>
      <c r="B59">
        <v>29</v>
      </c>
      <c r="C59">
        <v>250</v>
      </c>
      <c r="D59" t="s">
        <v>86</v>
      </c>
      <c r="E59">
        <v>101</v>
      </c>
      <c r="F59">
        <v>0</v>
      </c>
      <c r="H59">
        <v>58</v>
      </c>
      <c r="I59">
        <f>COUNTIF(B:B,"=58")</f>
        <v>0</v>
      </c>
    </row>
    <row r="60" spans="1:13" x14ac:dyDescent="0.2">
      <c r="A60" s="16">
        <v>42305.94791665487</v>
      </c>
      <c r="B60">
        <v>30</v>
      </c>
      <c r="C60">
        <v>250</v>
      </c>
      <c r="D60" t="s">
        <v>86</v>
      </c>
      <c r="E60">
        <v>137</v>
      </c>
      <c r="F60">
        <v>0</v>
      </c>
      <c r="H60">
        <v>59</v>
      </c>
      <c r="I60">
        <f>COUNTIF(B:B,"=59")</f>
        <v>9</v>
      </c>
    </row>
    <row r="61" spans="1:13" x14ac:dyDescent="0.2">
      <c r="A61" s="16">
        <v>42305.94791665487</v>
      </c>
      <c r="B61">
        <v>30</v>
      </c>
      <c r="C61">
        <v>250</v>
      </c>
      <c r="D61" t="s">
        <v>86</v>
      </c>
      <c r="E61">
        <v>117</v>
      </c>
      <c r="F61">
        <v>0</v>
      </c>
      <c r="H61">
        <v>60</v>
      </c>
      <c r="I61">
        <f>COUNTIF(B:B,"=60")</f>
        <v>3</v>
      </c>
    </row>
    <row r="62" spans="1:13" x14ac:dyDescent="0.2">
      <c r="A62" s="16">
        <v>42305.94791665487</v>
      </c>
      <c r="B62">
        <v>30</v>
      </c>
      <c r="C62">
        <v>250</v>
      </c>
      <c r="D62" t="s">
        <v>86</v>
      </c>
      <c r="E62">
        <v>125</v>
      </c>
      <c r="F62">
        <v>0</v>
      </c>
      <c r="H62">
        <v>61</v>
      </c>
      <c r="I62">
        <f>COUNTIF(B:B,"=61")</f>
        <v>7</v>
      </c>
    </row>
    <row r="63" spans="1:13" x14ac:dyDescent="0.2">
      <c r="A63" s="16">
        <v>42305.94791665487</v>
      </c>
      <c r="B63">
        <v>30</v>
      </c>
      <c r="C63">
        <v>250</v>
      </c>
      <c r="D63" t="s">
        <v>86</v>
      </c>
      <c r="E63">
        <v>102</v>
      </c>
      <c r="F63">
        <v>0</v>
      </c>
      <c r="H63">
        <v>62</v>
      </c>
      <c r="I63">
        <f>COUNTIF(B:B,"=62")</f>
        <v>5</v>
      </c>
    </row>
    <row r="64" spans="1:13" x14ac:dyDescent="0.2">
      <c r="A64" s="16">
        <v>42305.94791665487</v>
      </c>
      <c r="B64">
        <v>30</v>
      </c>
      <c r="C64">
        <v>250</v>
      </c>
      <c r="D64" t="s">
        <v>86</v>
      </c>
      <c r="E64">
        <v>120</v>
      </c>
      <c r="F64">
        <v>0</v>
      </c>
      <c r="H64">
        <v>63</v>
      </c>
      <c r="I64">
        <f>COUNTIF(B:B,"=63")</f>
        <v>6</v>
      </c>
    </row>
    <row r="65" spans="1:9" x14ac:dyDescent="0.2">
      <c r="A65" s="16">
        <v>42305.94791665487</v>
      </c>
      <c r="B65">
        <v>30</v>
      </c>
      <c r="C65">
        <v>250</v>
      </c>
      <c r="D65" t="s">
        <v>86</v>
      </c>
      <c r="E65">
        <v>115</v>
      </c>
      <c r="F65">
        <v>0</v>
      </c>
      <c r="H65">
        <v>64</v>
      </c>
      <c r="I65">
        <f>COUNTIF(B:B,"=64")</f>
        <v>6</v>
      </c>
    </row>
    <row r="66" spans="1:9" x14ac:dyDescent="0.2">
      <c r="A66" s="16">
        <v>42305.4375</v>
      </c>
      <c r="B66">
        <v>31</v>
      </c>
      <c r="C66">
        <v>301</v>
      </c>
      <c r="D66" t="s">
        <v>86</v>
      </c>
      <c r="E66">
        <v>126</v>
      </c>
      <c r="F66">
        <v>0</v>
      </c>
      <c r="H66">
        <v>65</v>
      </c>
      <c r="I66">
        <f>COUNTIF(B:B,"=65")</f>
        <v>12</v>
      </c>
    </row>
    <row r="67" spans="1:9" x14ac:dyDescent="0.2">
      <c r="A67" s="16">
        <v>42305.4375</v>
      </c>
      <c r="B67">
        <v>31</v>
      </c>
      <c r="C67">
        <v>301</v>
      </c>
      <c r="D67" t="s">
        <v>86</v>
      </c>
      <c r="E67">
        <v>140</v>
      </c>
      <c r="F67">
        <v>0</v>
      </c>
      <c r="H67">
        <v>66</v>
      </c>
      <c r="I67">
        <f>COUNTIF(B:B,"=66")</f>
        <v>11</v>
      </c>
    </row>
    <row r="68" spans="1:9" x14ac:dyDescent="0.2">
      <c r="A68" s="16">
        <v>42305.4375</v>
      </c>
      <c r="B68">
        <v>31</v>
      </c>
      <c r="C68">
        <v>301</v>
      </c>
      <c r="D68" t="s">
        <v>86</v>
      </c>
      <c r="E68">
        <v>144</v>
      </c>
      <c r="F68">
        <v>0</v>
      </c>
      <c r="H68">
        <v>67</v>
      </c>
      <c r="I68">
        <f>COUNTIF(B:B,"=67")</f>
        <v>5</v>
      </c>
    </row>
    <row r="69" spans="1:9" x14ac:dyDescent="0.2">
      <c r="A69" s="16">
        <v>42305.4375</v>
      </c>
      <c r="B69">
        <v>31</v>
      </c>
      <c r="C69">
        <v>301</v>
      </c>
      <c r="D69" t="s">
        <v>86</v>
      </c>
      <c r="E69">
        <v>135</v>
      </c>
      <c r="F69">
        <v>0</v>
      </c>
      <c r="H69">
        <v>68</v>
      </c>
      <c r="I69">
        <f>COUNTIF(B:B,"=68")</f>
        <v>1</v>
      </c>
    </row>
    <row r="70" spans="1:9" x14ac:dyDescent="0.2">
      <c r="A70" s="16">
        <v>42305.4375</v>
      </c>
      <c r="B70">
        <v>31</v>
      </c>
      <c r="C70">
        <v>301</v>
      </c>
      <c r="D70" t="s">
        <v>86</v>
      </c>
      <c r="E70">
        <v>125</v>
      </c>
      <c r="F70">
        <v>0</v>
      </c>
      <c r="H70">
        <v>69</v>
      </c>
      <c r="I70">
        <f>COUNTIF(B:B,"=69")</f>
        <v>0</v>
      </c>
    </row>
    <row r="71" spans="1:9" x14ac:dyDescent="0.2">
      <c r="A71" s="16">
        <v>42305.4375</v>
      </c>
      <c r="B71">
        <v>31</v>
      </c>
      <c r="C71">
        <v>301</v>
      </c>
      <c r="D71" t="s">
        <v>86</v>
      </c>
      <c r="E71">
        <v>166</v>
      </c>
      <c r="F71">
        <v>0</v>
      </c>
      <c r="H71">
        <v>70</v>
      </c>
      <c r="I71">
        <f>COUNTIF(B:B,"=70")</f>
        <v>0</v>
      </c>
    </row>
    <row r="72" spans="1:9" x14ac:dyDescent="0.2">
      <c r="A72" s="16">
        <v>42306.35416665487</v>
      </c>
      <c r="B72">
        <v>32</v>
      </c>
      <c r="C72">
        <v>150</v>
      </c>
      <c r="D72" t="s">
        <v>86</v>
      </c>
      <c r="E72">
        <v>127</v>
      </c>
      <c r="F72">
        <v>0</v>
      </c>
      <c r="H72">
        <v>71</v>
      </c>
      <c r="I72">
        <f>COUNTIF(B:B,"=71")</f>
        <v>0</v>
      </c>
    </row>
    <row r="73" spans="1:9" x14ac:dyDescent="0.2">
      <c r="A73" s="16">
        <v>42306.35416665487</v>
      </c>
      <c r="B73">
        <v>32</v>
      </c>
      <c r="C73">
        <v>150</v>
      </c>
      <c r="D73" t="s">
        <v>86</v>
      </c>
      <c r="E73">
        <v>104</v>
      </c>
      <c r="F73">
        <v>0</v>
      </c>
      <c r="H73">
        <v>72</v>
      </c>
      <c r="I73">
        <f>COUNTIF(B:B,"=72")</f>
        <v>7</v>
      </c>
    </row>
    <row r="74" spans="1:9" x14ac:dyDescent="0.2">
      <c r="A74" s="16">
        <v>42306.375</v>
      </c>
      <c r="B74">
        <v>33</v>
      </c>
      <c r="C74">
        <v>150</v>
      </c>
      <c r="D74" t="s">
        <v>86</v>
      </c>
      <c r="E74">
        <v>96</v>
      </c>
      <c r="F74">
        <v>0</v>
      </c>
      <c r="H74">
        <v>73</v>
      </c>
      <c r="I74">
        <f>COUNTIF(B:B,"=73")</f>
        <v>0</v>
      </c>
    </row>
    <row r="75" spans="1:9" x14ac:dyDescent="0.2">
      <c r="A75" s="16">
        <v>42306.375</v>
      </c>
      <c r="B75">
        <v>33</v>
      </c>
      <c r="C75">
        <v>150</v>
      </c>
      <c r="D75" t="s">
        <v>86</v>
      </c>
      <c r="E75">
        <v>110</v>
      </c>
      <c r="F75">
        <v>0</v>
      </c>
      <c r="H75">
        <v>74</v>
      </c>
      <c r="I75">
        <f>COUNTIF(B:B,"=74")</f>
        <v>0</v>
      </c>
    </row>
    <row r="76" spans="1:9" x14ac:dyDescent="0.2">
      <c r="A76" s="16">
        <v>42306.375</v>
      </c>
      <c r="B76">
        <v>33</v>
      </c>
      <c r="C76">
        <v>150</v>
      </c>
      <c r="D76" t="s">
        <v>86</v>
      </c>
      <c r="E76">
        <v>115</v>
      </c>
      <c r="F76">
        <v>0</v>
      </c>
      <c r="H76">
        <v>75</v>
      </c>
      <c r="I76">
        <f>COUNTIF(B:B,"=75")</f>
        <v>0</v>
      </c>
    </row>
    <row r="77" spans="1:9" x14ac:dyDescent="0.2">
      <c r="A77" s="16">
        <v>42306.375</v>
      </c>
      <c r="B77">
        <v>33</v>
      </c>
      <c r="C77">
        <v>150</v>
      </c>
      <c r="D77" t="s">
        <v>86</v>
      </c>
      <c r="E77">
        <v>99</v>
      </c>
      <c r="F77">
        <v>0</v>
      </c>
      <c r="H77">
        <v>76</v>
      </c>
      <c r="I77">
        <f>COUNTIF(B:B,"=76")</f>
        <v>0</v>
      </c>
    </row>
    <row r="78" spans="1:9" x14ac:dyDescent="0.2">
      <c r="A78" s="16">
        <v>42306.375</v>
      </c>
      <c r="B78">
        <v>33</v>
      </c>
      <c r="C78">
        <v>150</v>
      </c>
      <c r="D78" t="s">
        <v>86</v>
      </c>
      <c r="E78">
        <v>105</v>
      </c>
      <c r="F78">
        <v>0</v>
      </c>
      <c r="H78">
        <v>77</v>
      </c>
      <c r="I78">
        <f>COUNTIF(B:B,"=77")</f>
        <v>0</v>
      </c>
    </row>
    <row r="79" spans="1:9" x14ac:dyDescent="0.2">
      <c r="A79" s="16">
        <v>42306.375</v>
      </c>
      <c r="B79">
        <v>33</v>
      </c>
      <c r="C79">
        <v>150</v>
      </c>
      <c r="D79" t="s">
        <v>86</v>
      </c>
      <c r="E79">
        <v>93</v>
      </c>
      <c r="F79">
        <v>0</v>
      </c>
      <c r="H79">
        <v>78</v>
      </c>
      <c r="I79">
        <f>COUNTIF(B:B,"=78")</f>
        <v>0</v>
      </c>
    </row>
    <row r="80" spans="1:9" x14ac:dyDescent="0.2">
      <c r="A80" s="16">
        <v>42306.375</v>
      </c>
      <c r="B80">
        <v>33</v>
      </c>
      <c r="C80">
        <v>150</v>
      </c>
      <c r="D80" t="s">
        <v>86</v>
      </c>
      <c r="E80">
        <v>120</v>
      </c>
      <c r="F80">
        <v>0</v>
      </c>
      <c r="H80">
        <v>79</v>
      </c>
      <c r="I80">
        <f>COUNTIF(B:B,"=79")</f>
        <v>0</v>
      </c>
    </row>
    <row r="81" spans="1:9" x14ac:dyDescent="0.2">
      <c r="A81" s="16">
        <v>42306.375</v>
      </c>
      <c r="B81">
        <v>33</v>
      </c>
      <c r="C81">
        <v>150</v>
      </c>
      <c r="D81" t="s">
        <v>86</v>
      </c>
      <c r="E81">
        <v>112</v>
      </c>
      <c r="F81">
        <v>0</v>
      </c>
      <c r="H81">
        <v>80</v>
      </c>
      <c r="I81">
        <f>COUNTIF(B:B,"=80")</f>
        <v>0</v>
      </c>
    </row>
    <row r="82" spans="1:9" x14ac:dyDescent="0.2">
      <c r="A82" s="16">
        <v>42306.375</v>
      </c>
      <c r="B82">
        <v>36</v>
      </c>
      <c r="C82">
        <v>50</v>
      </c>
      <c r="D82" t="s">
        <v>86</v>
      </c>
      <c r="E82">
        <v>125</v>
      </c>
      <c r="F82">
        <v>0</v>
      </c>
      <c r="H82">
        <v>81</v>
      </c>
      <c r="I82">
        <f>COUNTIF(B:B,"=81")</f>
        <v>0</v>
      </c>
    </row>
    <row r="83" spans="1:9" x14ac:dyDescent="0.2">
      <c r="A83" s="16">
        <v>42306.375</v>
      </c>
      <c r="B83">
        <v>36</v>
      </c>
      <c r="C83">
        <v>50</v>
      </c>
      <c r="D83" t="s">
        <v>86</v>
      </c>
      <c r="E83">
        <v>113</v>
      </c>
      <c r="F83">
        <v>0</v>
      </c>
      <c r="H83">
        <v>82</v>
      </c>
      <c r="I83">
        <f>COUNTIF(B:B,"=82")</f>
        <v>0</v>
      </c>
    </row>
    <row r="84" spans="1:9" x14ac:dyDescent="0.2">
      <c r="A84" s="16">
        <v>42306.375</v>
      </c>
      <c r="B84">
        <v>36</v>
      </c>
      <c r="C84">
        <v>50</v>
      </c>
      <c r="D84" t="s">
        <v>86</v>
      </c>
      <c r="E84">
        <v>111</v>
      </c>
      <c r="F84">
        <v>0</v>
      </c>
      <c r="H84">
        <v>83</v>
      </c>
      <c r="I84">
        <f>COUNTIF(B:B,"=83")</f>
        <v>0</v>
      </c>
    </row>
    <row r="85" spans="1:9" x14ac:dyDescent="0.2">
      <c r="A85" s="16">
        <v>42306.375</v>
      </c>
      <c r="B85">
        <v>36</v>
      </c>
      <c r="C85">
        <v>50</v>
      </c>
      <c r="D85" t="s">
        <v>86</v>
      </c>
      <c r="E85">
        <v>108</v>
      </c>
      <c r="F85">
        <v>0</v>
      </c>
      <c r="H85">
        <v>84</v>
      </c>
      <c r="I85">
        <f>COUNTIF(B:B,"=84")</f>
        <v>0</v>
      </c>
    </row>
    <row r="86" spans="1:9" x14ac:dyDescent="0.2">
      <c r="A86" s="16">
        <v>42306.375</v>
      </c>
      <c r="B86">
        <v>36</v>
      </c>
      <c r="C86">
        <v>50</v>
      </c>
      <c r="D86" t="s">
        <v>86</v>
      </c>
      <c r="E86">
        <v>117</v>
      </c>
      <c r="F86">
        <v>0</v>
      </c>
      <c r="H86">
        <v>85</v>
      </c>
      <c r="I86">
        <f>COUNTIF(B:B,"=85")</f>
        <v>0</v>
      </c>
    </row>
    <row r="87" spans="1:9" x14ac:dyDescent="0.2">
      <c r="A87" s="16">
        <v>42306.375</v>
      </c>
      <c r="B87">
        <v>36</v>
      </c>
      <c r="C87">
        <v>50</v>
      </c>
      <c r="D87" t="s">
        <v>86</v>
      </c>
      <c r="E87">
        <v>115</v>
      </c>
      <c r="F87">
        <v>0</v>
      </c>
      <c r="H87">
        <v>86</v>
      </c>
      <c r="I87">
        <f>COUNTIF(B:B,"=86")</f>
        <v>0</v>
      </c>
    </row>
    <row r="88" spans="1:9" x14ac:dyDescent="0.2">
      <c r="A88" s="16">
        <v>42306.375</v>
      </c>
      <c r="B88">
        <v>36</v>
      </c>
      <c r="C88">
        <v>50</v>
      </c>
      <c r="D88" t="s">
        <v>86</v>
      </c>
      <c r="E88">
        <v>98</v>
      </c>
      <c r="F88">
        <v>0</v>
      </c>
      <c r="H88">
        <v>87</v>
      </c>
      <c r="I88">
        <f>COUNTIF(B:B,"=87")</f>
        <v>0</v>
      </c>
    </row>
    <row r="89" spans="1:9" x14ac:dyDescent="0.2">
      <c r="A89" s="16">
        <v>42306.375</v>
      </c>
      <c r="B89">
        <v>36</v>
      </c>
      <c r="C89">
        <v>50</v>
      </c>
      <c r="D89" t="s">
        <v>86</v>
      </c>
      <c r="E89">
        <v>118</v>
      </c>
      <c r="F89">
        <v>0</v>
      </c>
      <c r="H89">
        <v>88</v>
      </c>
      <c r="I89">
        <f>COUNTIF(B:B,"=88")</f>
        <v>0</v>
      </c>
    </row>
    <row r="90" spans="1:9" x14ac:dyDescent="0.2">
      <c r="A90" s="16">
        <v>42306.375</v>
      </c>
      <c r="B90">
        <v>36</v>
      </c>
      <c r="C90">
        <v>50</v>
      </c>
      <c r="D90" t="s">
        <v>86</v>
      </c>
      <c r="E90">
        <v>104</v>
      </c>
      <c r="F90">
        <v>0</v>
      </c>
      <c r="H90">
        <v>89</v>
      </c>
      <c r="I90">
        <f>COUNTIF(B:B,"=89")</f>
        <v>0</v>
      </c>
    </row>
    <row r="91" spans="1:9" x14ac:dyDescent="0.2">
      <c r="A91" s="16">
        <v>42306.375</v>
      </c>
      <c r="B91">
        <v>36</v>
      </c>
      <c r="C91">
        <v>50</v>
      </c>
      <c r="D91" t="s">
        <v>86</v>
      </c>
      <c r="E91">
        <v>95</v>
      </c>
      <c r="F91">
        <v>0</v>
      </c>
      <c r="H91">
        <v>90</v>
      </c>
      <c r="I91">
        <f>COUNTIF(B:B,"=90")</f>
        <v>0</v>
      </c>
    </row>
    <row r="92" spans="1:9" x14ac:dyDescent="0.2">
      <c r="A92" s="16">
        <v>42306.375</v>
      </c>
      <c r="B92">
        <v>36</v>
      </c>
      <c r="C92">
        <v>50</v>
      </c>
      <c r="D92" t="s">
        <v>86</v>
      </c>
      <c r="E92">
        <v>95</v>
      </c>
      <c r="F92">
        <v>0</v>
      </c>
      <c r="H92">
        <v>91</v>
      </c>
      <c r="I92">
        <f>COUNTIF(B:B,"=91")</f>
        <v>0</v>
      </c>
    </row>
    <row r="93" spans="1:9" x14ac:dyDescent="0.2">
      <c r="A93" s="16">
        <v>42312.361111099366</v>
      </c>
      <c r="B93">
        <v>38</v>
      </c>
      <c r="C93">
        <v>70</v>
      </c>
      <c r="D93" t="s">
        <v>86</v>
      </c>
      <c r="E93">
        <v>136</v>
      </c>
      <c r="F93">
        <v>12</v>
      </c>
      <c r="H93">
        <v>92</v>
      </c>
      <c r="I93">
        <f>COUNTIF(B:B,"=92")</f>
        <v>0</v>
      </c>
    </row>
    <row r="94" spans="1:9" x14ac:dyDescent="0.2">
      <c r="A94" s="16">
        <v>42312.35416665487</v>
      </c>
      <c r="B94">
        <v>39</v>
      </c>
      <c r="C94">
        <v>140</v>
      </c>
      <c r="D94" t="s">
        <v>86</v>
      </c>
      <c r="E94">
        <v>115</v>
      </c>
      <c r="F94">
        <v>0</v>
      </c>
      <c r="H94">
        <v>93</v>
      </c>
      <c r="I94">
        <f>COUNTIF(B:B,"=93")</f>
        <v>0</v>
      </c>
    </row>
    <row r="95" spans="1:9" x14ac:dyDescent="0.2">
      <c r="A95" s="16">
        <v>42312.35416665487</v>
      </c>
      <c r="B95">
        <v>39</v>
      </c>
      <c r="C95">
        <v>140</v>
      </c>
      <c r="D95" t="s">
        <v>86</v>
      </c>
      <c r="E95">
        <v>143</v>
      </c>
      <c r="F95">
        <v>0</v>
      </c>
      <c r="H95">
        <v>94</v>
      </c>
      <c r="I95">
        <f>COUNTIF(B:B,"=94")</f>
        <v>0</v>
      </c>
    </row>
    <row r="96" spans="1:9" x14ac:dyDescent="0.2">
      <c r="A96" s="16">
        <v>42312.35416665487</v>
      </c>
      <c r="B96">
        <v>39</v>
      </c>
      <c r="C96">
        <v>140</v>
      </c>
      <c r="D96" t="s">
        <v>86</v>
      </c>
      <c r="E96">
        <v>106</v>
      </c>
      <c r="F96">
        <v>0</v>
      </c>
      <c r="H96">
        <v>95</v>
      </c>
      <c r="I96">
        <f>COUNTIF(B:B,"=95")</f>
        <v>0</v>
      </c>
    </row>
    <row r="97" spans="1:9" x14ac:dyDescent="0.2">
      <c r="A97" s="16">
        <v>42312.35416665487</v>
      </c>
      <c r="B97">
        <v>39</v>
      </c>
      <c r="C97">
        <v>140</v>
      </c>
      <c r="D97" t="s">
        <v>86</v>
      </c>
      <c r="E97">
        <v>105</v>
      </c>
      <c r="F97">
        <v>0</v>
      </c>
      <c r="H97">
        <v>96</v>
      </c>
      <c r="I97">
        <f>COUNTIF(B:B,"=96")</f>
        <v>0</v>
      </c>
    </row>
    <row r="98" spans="1:9" x14ac:dyDescent="0.2">
      <c r="A98" s="16">
        <v>42312.35416665487</v>
      </c>
      <c r="B98">
        <v>39</v>
      </c>
      <c r="C98">
        <v>140</v>
      </c>
      <c r="D98" t="s">
        <v>86</v>
      </c>
      <c r="E98">
        <v>100</v>
      </c>
      <c r="F98">
        <v>0</v>
      </c>
    </row>
    <row r="99" spans="1:9" x14ac:dyDescent="0.2">
      <c r="A99" s="16">
        <v>42312.35416665487</v>
      </c>
      <c r="B99">
        <v>39</v>
      </c>
      <c r="C99">
        <v>140</v>
      </c>
      <c r="D99" t="s">
        <v>86</v>
      </c>
      <c r="E99">
        <v>99</v>
      </c>
      <c r="F99">
        <v>0</v>
      </c>
    </row>
    <row r="100" spans="1:9" x14ac:dyDescent="0.2">
      <c r="A100" s="16">
        <v>42312.35416665487</v>
      </c>
      <c r="B100">
        <v>39</v>
      </c>
      <c r="C100">
        <v>140</v>
      </c>
      <c r="D100" t="s">
        <v>86</v>
      </c>
      <c r="E100">
        <v>141</v>
      </c>
      <c r="F100">
        <v>0</v>
      </c>
    </row>
    <row r="101" spans="1:9" x14ac:dyDescent="0.2">
      <c r="A101" s="16">
        <v>42312.35416665487</v>
      </c>
      <c r="B101">
        <v>39</v>
      </c>
      <c r="C101">
        <v>140</v>
      </c>
      <c r="D101" t="s">
        <v>86</v>
      </c>
      <c r="E101">
        <v>133</v>
      </c>
      <c r="F101">
        <v>0</v>
      </c>
    </row>
    <row r="102" spans="1:9" x14ac:dyDescent="0.2">
      <c r="A102" s="16">
        <v>42312.35416665487</v>
      </c>
      <c r="B102">
        <v>39</v>
      </c>
      <c r="C102">
        <v>140</v>
      </c>
      <c r="D102" t="s">
        <v>86</v>
      </c>
      <c r="E102">
        <v>115</v>
      </c>
      <c r="F102">
        <v>0</v>
      </c>
    </row>
    <row r="103" spans="1:9" x14ac:dyDescent="0.2">
      <c r="A103" s="16">
        <v>42312.35416665487</v>
      </c>
      <c r="B103">
        <v>39</v>
      </c>
      <c r="C103">
        <v>140</v>
      </c>
      <c r="D103" t="s">
        <v>86</v>
      </c>
      <c r="E103">
        <v>110</v>
      </c>
      <c r="F103">
        <v>0</v>
      </c>
    </row>
    <row r="104" spans="1:9" x14ac:dyDescent="0.2">
      <c r="A104" s="16">
        <v>42312.35416665487</v>
      </c>
      <c r="B104">
        <v>39</v>
      </c>
      <c r="C104">
        <v>140</v>
      </c>
      <c r="D104" t="s">
        <v>86</v>
      </c>
      <c r="E104">
        <v>133</v>
      </c>
      <c r="F104">
        <v>0</v>
      </c>
    </row>
    <row r="105" spans="1:9" x14ac:dyDescent="0.2">
      <c r="A105" s="16">
        <v>42312.35416665487</v>
      </c>
      <c r="B105">
        <v>39</v>
      </c>
      <c r="C105">
        <v>140</v>
      </c>
      <c r="D105" t="s">
        <v>86</v>
      </c>
      <c r="E105">
        <v>95</v>
      </c>
      <c r="F105">
        <v>0</v>
      </c>
    </row>
    <row r="106" spans="1:9" x14ac:dyDescent="0.2">
      <c r="A106" s="16">
        <v>42312.35416665487</v>
      </c>
      <c r="B106">
        <v>39</v>
      </c>
      <c r="C106">
        <v>140</v>
      </c>
      <c r="D106" t="s">
        <v>86</v>
      </c>
      <c r="E106">
        <v>110</v>
      </c>
      <c r="F106">
        <v>0</v>
      </c>
    </row>
    <row r="107" spans="1:9" x14ac:dyDescent="0.2">
      <c r="A107" s="16">
        <v>42312.35416665487</v>
      </c>
      <c r="B107">
        <v>39</v>
      </c>
      <c r="C107">
        <v>140</v>
      </c>
      <c r="D107" t="s">
        <v>86</v>
      </c>
      <c r="E107">
        <v>98</v>
      </c>
      <c r="F107">
        <v>0</v>
      </c>
    </row>
    <row r="108" spans="1:9" x14ac:dyDescent="0.2">
      <c r="A108" s="16">
        <v>42312.35416665487</v>
      </c>
      <c r="B108">
        <v>39</v>
      </c>
      <c r="C108">
        <v>140</v>
      </c>
      <c r="D108" t="s">
        <v>86</v>
      </c>
      <c r="E108">
        <v>104</v>
      </c>
      <c r="F108">
        <v>0</v>
      </c>
    </row>
    <row r="109" spans="1:9" x14ac:dyDescent="0.2">
      <c r="A109" s="16">
        <v>42312.35416665487</v>
      </c>
      <c r="B109">
        <v>39</v>
      </c>
      <c r="C109">
        <v>140</v>
      </c>
      <c r="D109" t="s">
        <v>86</v>
      </c>
      <c r="E109">
        <v>105</v>
      </c>
      <c r="F109">
        <v>0</v>
      </c>
    </row>
    <row r="110" spans="1:9" x14ac:dyDescent="0.2">
      <c r="A110" s="16">
        <v>42312.35416665487</v>
      </c>
      <c r="B110">
        <v>39</v>
      </c>
      <c r="C110">
        <v>140</v>
      </c>
      <c r="D110" t="s">
        <v>86</v>
      </c>
      <c r="E110">
        <v>103</v>
      </c>
      <c r="F110">
        <v>0</v>
      </c>
    </row>
    <row r="111" spans="1:9" x14ac:dyDescent="0.2">
      <c r="A111" s="16">
        <v>42312.361111099366</v>
      </c>
      <c r="B111">
        <v>41</v>
      </c>
      <c r="C111">
        <v>150</v>
      </c>
      <c r="D111" t="s">
        <v>86</v>
      </c>
      <c r="E111">
        <v>150</v>
      </c>
      <c r="F111">
        <v>22</v>
      </c>
    </row>
    <row r="112" spans="1:9" x14ac:dyDescent="0.2">
      <c r="A112" s="16">
        <v>42312.361111099366</v>
      </c>
      <c r="B112">
        <v>41</v>
      </c>
      <c r="C112">
        <v>150</v>
      </c>
      <c r="D112" t="s">
        <v>86</v>
      </c>
      <c r="E112">
        <v>116</v>
      </c>
      <c r="F112">
        <v>0</v>
      </c>
    </row>
    <row r="113" spans="1:6" x14ac:dyDescent="0.2">
      <c r="A113" s="16">
        <v>42312.361111099366</v>
      </c>
      <c r="B113">
        <v>41</v>
      </c>
      <c r="C113">
        <v>150</v>
      </c>
      <c r="D113" t="s">
        <v>86</v>
      </c>
      <c r="E113">
        <v>101</v>
      </c>
      <c r="F113">
        <v>0</v>
      </c>
    </row>
    <row r="114" spans="1:6" x14ac:dyDescent="0.2">
      <c r="A114" s="16">
        <v>42312.361111099366</v>
      </c>
      <c r="B114">
        <v>41</v>
      </c>
      <c r="C114">
        <v>150</v>
      </c>
      <c r="D114" t="s">
        <v>86</v>
      </c>
      <c r="E114">
        <v>128</v>
      </c>
      <c r="F114">
        <v>0</v>
      </c>
    </row>
    <row r="115" spans="1:6" x14ac:dyDescent="0.2">
      <c r="A115" s="16">
        <v>42312.395833333489</v>
      </c>
      <c r="B115">
        <v>42</v>
      </c>
      <c r="C115">
        <v>127</v>
      </c>
      <c r="D115" t="s">
        <v>86</v>
      </c>
      <c r="E115">
        <v>129</v>
      </c>
      <c r="F115">
        <v>13</v>
      </c>
    </row>
    <row r="116" spans="1:6" x14ac:dyDescent="0.2">
      <c r="A116" s="16">
        <v>42312.395833333489</v>
      </c>
      <c r="B116">
        <v>42</v>
      </c>
      <c r="C116">
        <v>127</v>
      </c>
      <c r="D116" t="s">
        <v>86</v>
      </c>
      <c r="E116">
        <v>132</v>
      </c>
      <c r="F116">
        <v>17</v>
      </c>
    </row>
    <row r="117" spans="1:6" x14ac:dyDescent="0.2">
      <c r="A117" s="16">
        <v>42312.395833333489</v>
      </c>
      <c r="B117">
        <v>42</v>
      </c>
      <c r="C117">
        <v>127</v>
      </c>
      <c r="D117" t="s">
        <v>86</v>
      </c>
      <c r="E117">
        <v>137</v>
      </c>
      <c r="F117">
        <v>17</v>
      </c>
    </row>
    <row r="118" spans="1:6" x14ac:dyDescent="0.2">
      <c r="A118" s="16">
        <v>42312.395833333489</v>
      </c>
      <c r="B118">
        <v>42</v>
      </c>
      <c r="C118">
        <v>127</v>
      </c>
      <c r="D118" t="s">
        <v>86</v>
      </c>
      <c r="E118">
        <v>137</v>
      </c>
      <c r="F118">
        <v>16</v>
      </c>
    </row>
    <row r="119" spans="1:6" x14ac:dyDescent="0.2">
      <c r="A119" s="16">
        <v>42312.395833333489</v>
      </c>
      <c r="B119">
        <v>42</v>
      </c>
      <c r="C119">
        <v>127</v>
      </c>
      <c r="D119" t="s">
        <v>86</v>
      </c>
      <c r="E119">
        <v>142</v>
      </c>
      <c r="F119">
        <v>19</v>
      </c>
    </row>
    <row r="120" spans="1:6" x14ac:dyDescent="0.2">
      <c r="A120" s="16">
        <v>42312.395833333489</v>
      </c>
      <c r="B120">
        <v>42</v>
      </c>
      <c r="C120">
        <v>127</v>
      </c>
      <c r="D120" t="s">
        <v>86</v>
      </c>
      <c r="E120">
        <v>140</v>
      </c>
      <c r="F120">
        <v>17</v>
      </c>
    </row>
    <row r="121" spans="1:6" x14ac:dyDescent="0.2">
      <c r="A121" s="16">
        <v>42312.395833333489</v>
      </c>
      <c r="B121">
        <v>42</v>
      </c>
      <c r="C121">
        <v>127</v>
      </c>
      <c r="D121" t="s">
        <v>86</v>
      </c>
      <c r="E121">
        <v>112</v>
      </c>
      <c r="F121">
        <v>7</v>
      </c>
    </row>
    <row r="122" spans="1:6" x14ac:dyDescent="0.2">
      <c r="A122" s="16">
        <v>42312.395833333489</v>
      </c>
      <c r="B122">
        <v>42</v>
      </c>
      <c r="C122">
        <v>127</v>
      </c>
      <c r="D122" t="s">
        <v>86</v>
      </c>
      <c r="E122">
        <v>109</v>
      </c>
      <c r="F122">
        <v>7</v>
      </c>
    </row>
    <row r="123" spans="1:6" x14ac:dyDescent="0.2">
      <c r="A123" s="16">
        <v>42312.395833333489</v>
      </c>
      <c r="B123">
        <v>42</v>
      </c>
      <c r="C123">
        <v>127</v>
      </c>
      <c r="D123" t="s">
        <v>86</v>
      </c>
      <c r="E123">
        <v>104</v>
      </c>
      <c r="F123">
        <v>7</v>
      </c>
    </row>
    <row r="124" spans="1:6" x14ac:dyDescent="0.2">
      <c r="A124" s="16">
        <v>42312.395833333489</v>
      </c>
      <c r="B124">
        <v>42</v>
      </c>
      <c r="C124">
        <v>127</v>
      </c>
      <c r="D124" t="s">
        <v>86</v>
      </c>
      <c r="E124">
        <v>105</v>
      </c>
      <c r="F124">
        <v>6</v>
      </c>
    </row>
    <row r="125" spans="1:6" x14ac:dyDescent="0.2">
      <c r="A125" s="16">
        <v>42312.395833333489</v>
      </c>
      <c r="B125">
        <v>42</v>
      </c>
      <c r="C125">
        <v>127</v>
      </c>
      <c r="D125" t="s">
        <v>86</v>
      </c>
      <c r="E125">
        <v>121</v>
      </c>
      <c r="F125">
        <v>12</v>
      </c>
    </row>
    <row r="126" spans="1:6" x14ac:dyDescent="0.2">
      <c r="A126" s="16">
        <v>42312.395833333489</v>
      </c>
      <c r="B126">
        <v>42</v>
      </c>
      <c r="C126">
        <v>127</v>
      </c>
      <c r="D126" t="s">
        <v>86</v>
      </c>
      <c r="E126">
        <v>108</v>
      </c>
      <c r="F126">
        <v>8</v>
      </c>
    </row>
    <row r="127" spans="1:6" x14ac:dyDescent="0.2">
      <c r="A127" s="16">
        <v>42312.395833333489</v>
      </c>
      <c r="B127">
        <v>42</v>
      </c>
      <c r="C127">
        <v>127</v>
      </c>
      <c r="D127" t="s">
        <v>86</v>
      </c>
      <c r="E127">
        <v>108</v>
      </c>
      <c r="F127">
        <v>7</v>
      </c>
    </row>
    <row r="128" spans="1:6" x14ac:dyDescent="0.2">
      <c r="A128" s="16">
        <v>42312.395833333489</v>
      </c>
      <c r="B128">
        <v>42</v>
      </c>
      <c r="C128">
        <v>127</v>
      </c>
      <c r="D128" t="s">
        <v>86</v>
      </c>
      <c r="E128">
        <v>115</v>
      </c>
      <c r="F128">
        <v>9</v>
      </c>
    </row>
    <row r="129" spans="1:6" x14ac:dyDescent="0.2">
      <c r="A129" s="16">
        <v>42312.395833333489</v>
      </c>
      <c r="B129">
        <v>42</v>
      </c>
      <c r="C129">
        <v>127</v>
      </c>
      <c r="D129" t="s">
        <v>86</v>
      </c>
      <c r="E129">
        <v>99</v>
      </c>
      <c r="F129">
        <v>6</v>
      </c>
    </row>
    <row r="130" spans="1:6" x14ac:dyDescent="0.2">
      <c r="A130" s="16">
        <v>42312.40625</v>
      </c>
      <c r="B130">
        <v>43</v>
      </c>
      <c r="C130">
        <v>232</v>
      </c>
      <c r="D130" t="s">
        <v>86</v>
      </c>
      <c r="E130">
        <v>132</v>
      </c>
      <c r="F130">
        <v>15</v>
      </c>
    </row>
    <row r="131" spans="1:6" x14ac:dyDescent="0.2">
      <c r="A131" s="16">
        <v>42312.40625</v>
      </c>
      <c r="B131">
        <v>43</v>
      </c>
      <c r="C131">
        <v>232</v>
      </c>
      <c r="D131" t="s">
        <v>86</v>
      </c>
      <c r="E131">
        <v>132</v>
      </c>
      <c r="F131">
        <v>15</v>
      </c>
    </row>
    <row r="132" spans="1:6" x14ac:dyDescent="0.2">
      <c r="A132" s="16">
        <v>42312.40625</v>
      </c>
      <c r="B132">
        <v>43</v>
      </c>
      <c r="C132">
        <v>232</v>
      </c>
      <c r="D132" t="s">
        <v>86</v>
      </c>
      <c r="E132">
        <v>136</v>
      </c>
      <c r="F132">
        <v>15</v>
      </c>
    </row>
    <row r="133" spans="1:6" x14ac:dyDescent="0.2">
      <c r="A133" s="16">
        <v>42312.40625</v>
      </c>
      <c r="B133">
        <v>43</v>
      </c>
      <c r="C133">
        <v>232</v>
      </c>
      <c r="D133" t="s">
        <v>86</v>
      </c>
      <c r="E133">
        <v>131</v>
      </c>
      <c r="F133">
        <v>15</v>
      </c>
    </row>
    <row r="134" spans="1:6" x14ac:dyDescent="0.2">
      <c r="A134" s="16">
        <v>42312.40625</v>
      </c>
      <c r="B134">
        <v>43</v>
      </c>
      <c r="C134">
        <v>232</v>
      </c>
      <c r="D134" t="s">
        <v>86</v>
      </c>
      <c r="E134">
        <v>121</v>
      </c>
      <c r="F134">
        <v>12</v>
      </c>
    </row>
    <row r="135" spans="1:6" x14ac:dyDescent="0.2">
      <c r="A135" s="16">
        <v>42312.420138888992</v>
      </c>
      <c r="B135">
        <v>44</v>
      </c>
      <c r="C135">
        <v>225</v>
      </c>
      <c r="D135" t="s">
        <v>86</v>
      </c>
      <c r="E135">
        <v>100</v>
      </c>
      <c r="F135">
        <v>6</v>
      </c>
    </row>
    <row r="136" spans="1:6" x14ac:dyDescent="0.2">
      <c r="A136" s="16">
        <v>42312.420138888992</v>
      </c>
      <c r="B136">
        <v>44</v>
      </c>
      <c r="C136">
        <v>225</v>
      </c>
      <c r="D136" t="s">
        <v>86</v>
      </c>
      <c r="E136">
        <v>103</v>
      </c>
      <c r="F136">
        <v>6</v>
      </c>
    </row>
    <row r="137" spans="1:6" x14ac:dyDescent="0.2">
      <c r="A137" s="16">
        <v>42312.420138888992</v>
      </c>
      <c r="B137">
        <v>44</v>
      </c>
      <c r="C137">
        <v>225</v>
      </c>
      <c r="D137" t="s">
        <v>86</v>
      </c>
      <c r="E137">
        <v>98</v>
      </c>
      <c r="F137">
        <v>6</v>
      </c>
    </row>
    <row r="138" spans="1:6" x14ac:dyDescent="0.2">
      <c r="A138" s="16">
        <v>42312.420138888992</v>
      </c>
      <c r="B138">
        <v>44</v>
      </c>
      <c r="C138">
        <v>225</v>
      </c>
      <c r="D138" t="s">
        <v>86</v>
      </c>
      <c r="E138">
        <v>141</v>
      </c>
      <c r="F138">
        <v>18</v>
      </c>
    </row>
    <row r="139" spans="1:6" x14ac:dyDescent="0.2">
      <c r="A139" s="16">
        <v>42312.420138888992</v>
      </c>
      <c r="B139">
        <v>44</v>
      </c>
      <c r="C139">
        <v>225</v>
      </c>
      <c r="D139" t="s">
        <v>86</v>
      </c>
      <c r="E139">
        <v>110</v>
      </c>
      <c r="F139">
        <v>8</v>
      </c>
    </row>
    <row r="140" spans="1:6" x14ac:dyDescent="0.2">
      <c r="A140" s="16">
        <v>42313.458333333489</v>
      </c>
      <c r="B140">
        <v>48</v>
      </c>
      <c r="C140">
        <v>213</v>
      </c>
      <c r="D140" t="s">
        <v>86</v>
      </c>
      <c r="E140">
        <v>128</v>
      </c>
      <c r="F140">
        <v>13</v>
      </c>
    </row>
    <row r="141" spans="1:6" x14ac:dyDescent="0.2">
      <c r="A141" s="16">
        <v>42313.458333333489</v>
      </c>
      <c r="B141">
        <v>48</v>
      </c>
      <c r="C141">
        <v>213</v>
      </c>
      <c r="D141" t="s">
        <v>86</v>
      </c>
      <c r="E141">
        <v>150</v>
      </c>
      <c r="F141">
        <v>21</v>
      </c>
    </row>
    <row r="142" spans="1:6" x14ac:dyDescent="0.2">
      <c r="A142" s="16">
        <v>42313.475694444496</v>
      </c>
      <c r="B142">
        <v>49</v>
      </c>
      <c r="C142">
        <v>303</v>
      </c>
      <c r="D142" t="s">
        <v>86</v>
      </c>
      <c r="E142">
        <v>137</v>
      </c>
      <c r="F142">
        <v>20</v>
      </c>
    </row>
    <row r="143" spans="1:6" x14ac:dyDescent="0.2">
      <c r="A143" s="16">
        <v>42314.41666665487</v>
      </c>
      <c r="B143">
        <v>51</v>
      </c>
      <c r="C143">
        <v>125</v>
      </c>
      <c r="D143" t="s">
        <v>86</v>
      </c>
      <c r="E143">
        <v>140</v>
      </c>
      <c r="F143">
        <v>17</v>
      </c>
    </row>
    <row r="144" spans="1:6" x14ac:dyDescent="0.2">
      <c r="A144" s="16">
        <v>42314.41666665487</v>
      </c>
      <c r="B144">
        <v>51</v>
      </c>
      <c r="C144">
        <v>125</v>
      </c>
      <c r="D144" t="s">
        <v>86</v>
      </c>
      <c r="E144">
        <v>153</v>
      </c>
      <c r="F144">
        <v>22</v>
      </c>
    </row>
    <row r="145" spans="1:6" x14ac:dyDescent="0.2">
      <c r="A145" s="16">
        <v>42314.41666665487</v>
      </c>
      <c r="B145">
        <v>51</v>
      </c>
      <c r="C145">
        <v>125</v>
      </c>
      <c r="D145" t="s">
        <v>86</v>
      </c>
      <c r="E145">
        <v>132</v>
      </c>
      <c r="F145">
        <v>16</v>
      </c>
    </row>
    <row r="146" spans="1:6" x14ac:dyDescent="0.2">
      <c r="A146" s="16">
        <v>42314.41666665487</v>
      </c>
      <c r="B146">
        <v>51</v>
      </c>
      <c r="C146">
        <v>125</v>
      </c>
      <c r="D146" t="s">
        <v>86</v>
      </c>
      <c r="E146">
        <v>135</v>
      </c>
      <c r="F146">
        <v>16</v>
      </c>
    </row>
    <row r="147" spans="1:6" x14ac:dyDescent="0.2">
      <c r="A147" s="16">
        <v>42314.41666665487</v>
      </c>
      <c r="B147">
        <v>51</v>
      </c>
      <c r="C147">
        <v>125</v>
      </c>
      <c r="D147" t="s">
        <v>86</v>
      </c>
      <c r="E147">
        <v>97</v>
      </c>
      <c r="F147">
        <v>5</v>
      </c>
    </row>
    <row r="148" spans="1:6" x14ac:dyDescent="0.2">
      <c r="A148" s="16">
        <v>42314.41666665487</v>
      </c>
      <c r="B148">
        <v>51</v>
      </c>
      <c r="C148">
        <v>125</v>
      </c>
      <c r="D148" t="s">
        <v>86</v>
      </c>
      <c r="E148">
        <v>109</v>
      </c>
      <c r="F148">
        <v>7</v>
      </c>
    </row>
    <row r="149" spans="1:6" x14ac:dyDescent="0.2">
      <c r="A149" s="16">
        <v>42314.41666665487</v>
      </c>
      <c r="B149">
        <v>51</v>
      </c>
      <c r="C149">
        <v>125</v>
      </c>
      <c r="D149" t="s">
        <v>86</v>
      </c>
      <c r="E149">
        <v>107</v>
      </c>
      <c r="F149">
        <v>7</v>
      </c>
    </row>
    <row r="150" spans="1:6" x14ac:dyDescent="0.2">
      <c r="A150" s="16">
        <v>42314.41666665487</v>
      </c>
      <c r="B150">
        <v>51</v>
      </c>
      <c r="C150">
        <v>125</v>
      </c>
      <c r="D150" t="s">
        <v>86</v>
      </c>
      <c r="E150">
        <v>99</v>
      </c>
      <c r="F150">
        <v>5</v>
      </c>
    </row>
    <row r="151" spans="1:6" x14ac:dyDescent="0.2">
      <c r="A151" s="16">
        <v>42314.41666665487</v>
      </c>
      <c r="B151">
        <v>51</v>
      </c>
      <c r="C151">
        <v>125</v>
      </c>
      <c r="D151" t="s">
        <v>86</v>
      </c>
      <c r="E151">
        <v>104</v>
      </c>
      <c r="F151">
        <v>6</v>
      </c>
    </row>
    <row r="152" spans="1:6" x14ac:dyDescent="0.2">
      <c r="A152" s="16">
        <v>42314.41666665487</v>
      </c>
      <c r="B152">
        <v>51</v>
      </c>
      <c r="C152">
        <v>125</v>
      </c>
      <c r="D152" t="s">
        <v>86</v>
      </c>
      <c r="E152">
        <v>99</v>
      </c>
      <c r="F152">
        <v>5</v>
      </c>
    </row>
    <row r="153" spans="1:6" x14ac:dyDescent="0.2">
      <c r="A153" s="16">
        <v>42314.41666665487</v>
      </c>
      <c r="B153">
        <v>51</v>
      </c>
      <c r="C153">
        <v>125</v>
      </c>
      <c r="D153" t="s">
        <v>86</v>
      </c>
      <c r="E153">
        <v>98</v>
      </c>
      <c r="F153">
        <v>5</v>
      </c>
    </row>
    <row r="154" spans="1:6" x14ac:dyDescent="0.2">
      <c r="A154" s="16">
        <v>42314.41666665487</v>
      </c>
      <c r="B154">
        <v>51</v>
      </c>
      <c r="C154">
        <v>125</v>
      </c>
      <c r="D154" t="s">
        <v>86</v>
      </c>
      <c r="E154">
        <v>102</v>
      </c>
      <c r="F154">
        <v>6</v>
      </c>
    </row>
    <row r="155" spans="1:6" x14ac:dyDescent="0.2">
      <c r="A155" s="16">
        <v>42314.41666665487</v>
      </c>
      <c r="B155">
        <v>51</v>
      </c>
      <c r="C155">
        <v>125</v>
      </c>
      <c r="D155" t="s">
        <v>86</v>
      </c>
      <c r="E155">
        <v>112</v>
      </c>
      <c r="F155">
        <v>10</v>
      </c>
    </row>
    <row r="156" spans="1:6" x14ac:dyDescent="0.2">
      <c r="A156" s="16">
        <v>42314.41666665487</v>
      </c>
      <c r="B156">
        <v>51</v>
      </c>
      <c r="C156">
        <v>125</v>
      </c>
      <c r="D156" t="s">
        <v>86</v>
      </c>
      <c r="E156">
        <v>117</v>
      </c>
      <c r="F156">
        <v>10</v>
      </c>
    </row>
    <row r="157" spans="1:6" x14ac:dyDescent="0.2">
      <c r="A157" s="16">
        <v>42314.41666665487</v>
      </c>
      <c r="B157">
        <v>51</v>
      </c>
      <c r="C157">
        <v>125</v>
      </c>
      <c r="D157" t="s">
        <v>86</v>
      </c>
      <c r="E157">
        <v>104</v>
      </c>
      <c r="F157">
        <v>6</v>
      </c>
    </row>
    <row r="158" spans="1:6" x14ac:dyDescent="0.2">
      <c r="A158" s="16">
        <v>42314.41666665487</v>
      </c>
      <c r="B158">
        <v>51</v>
      </c>
      <c r="C158">
        <v>125</v>
      </c>
      <c r="D158" t="s">
        <v>86</v>
      </c>
      <c r="E158">
        <v>107</v>
      </c>
      <c r="F158">
        <v>7</v>
      </c>
    </row>
    <row r="159" spans="1:6" x14ac:dyDescent="0.2">
      <c r="A159" s="16">
        <v>42314.41666665487</v>
      </c>
      <c r="B159">
        <v>51</v>
      </c>
      <c r="C159">
        <v>125</v>
      </c>
      <c r="D159" t="s">
        <v>86</v>
      </c>
      <c r="E159">
        <v>118</v>
      </c>
      <c r="F159">
        <v>9</v>
      </c>
    </row>
    <row r="160" spans="1:6" x14ac:dyDescent="0.2">
      <c r="A160" s="16">
        <v>42314.41666665487</v>
      </c>
      <c r="B160">
        <v>51</v>
      </c>
      <c r="C160">
        <v>125</v>
      </c>
      <c r="D160" t="s">
        <v>86</v>
      </c>
      <c r="E160">
        <v>120</v>
      </c>
      <c r="F160">
        <v>11</v>
      </c>
    </row>
    <row r="161" spans="1:6" x14ac:dyDescent="0.2">
      <c r="A161" s="16">
        <v>42314.41666665487</v>
      </c>
      <c r="B161">
        <v>51</v>
      </c>
      <c r="C161">
        <v>125</v>
      </c>
      <c r="D161" t="s">
        <v>86</v>
      </c>
      <c r="E161">
        <v>106</v>
      </c>
      <c r="F161">
        <v>6</v>
      </c>
    </row>
    <row r="162" spans="1:6" x14ac:dyDescent="0.2">
      <c r="A162" s="16">
        <v>42314.41666665487</v>
      </c>
      <c r="B162">
        <v>51</v>
      </c>
      <c r="C162">
        <v>125</v>
      </c>
      <c r="D162" t="s">
        <v>86</v>
      </c>
      <c r="E162">
        <v>106</v>
      </c>
      <c r="F162">
        <v>7</v>
      </c>
    </row>
    <row r="163" spans="1:6" x14ac:dyDescent="0.2">
      <c r="A163" s="16">
        <v>42314.41666665487</v>
      </c>
      <c r="B163">
        <v>51</v>
      </c>
      <c r="C163">
        <v>125</v>
      </c>
      <c r="D163" t="s">
        <v>86</v>
      </c>
      <c r="E163">
        <v>104</v>
      </c>
      <c r="F163">
        <v>6</v>
      </c>
    </row>
    <row r="164" spans="1:6" x14ac:dyDescent="0.2">
      <c r="A164" s="16">
        <v>42314.41666665487</v>
      </c>
      <c r="B164">
        <v>51</v>
      </c>
      <c r="C164">
        <v>125</v>
      </c>
      <c r="D164" t="s">
        <v>86</v>
      </c>
      <c r="E164">
        <v>109</v>
      </c>
      <c r="F164">
        <v>8</v>
      </c>
    </row>
    <row r="165" spans="1:6" x14ac:dyDescent="0.2">
      <c r="A165" s="16">
        <v>42314.41666665487</v>
      </c>
      <c r="B165">
        <v>51</v>
      </c>
      <c r="C165">
        <v>125</v>
      </c>
      <c r="D165" t="s">
        <v>86</v>
      </c>
      <c r="E165">
        <v>113</v>
      </c>
      <c r="F165">
        <v>9</v>
      </c>
    </row>
    <row r="166" spans="1:6" x14ac:dyDescent="0.2">
      <c r="A166" s="16">
        <v>42314.41666665487</v>
      </c>
      <c r="B166">
        <v>51</v>
      </c>
      <c r="C166">
        <v>125</v>
      </c>
      <c r="D166" t="s">
        <v>86</v>
      </c>
      <c r="E166">
        <v>111</v>
      </c>
      <c r="F166">
        <v>7</v>
      </c>
    </row>
    <row r="167" spans="1:6" x14ac:dyDescent="0.2">
      <c r="A167" s="16">
        <v>42314.41666665487</v>
      </c>
      <c r="B167">
        <v>51</v>
      </c>
      <c r="C167">
        <v>125</v>
      </c>
      <c r="D167" t="s">
        <v>86</v>
      </c>
      <c r="E167">
        <v>115</v>
      </c>
      <c r="F167">
        <v>9</v>
      </c>
    </row>
    <row r="168" spans="1:6" x14ac:dyDescent="0.2">
      <c r="A168" s="16">
        <v>42314.41666665487</v>
      </c>
      <c r="B168">
        <v>51</v>
      </c>
      <c r="C168">
        <v>125</v>
      </c>
      <c r="D168" t="s">
        <v>86</v>
      </c>
      <c r="E168">
        <v>113</v>
      </c>
      <c r="F168">
        <v>9</v>
      </c>
    </row>
    <row r="169" spans="1:6" x14ac:dyDescent="0.2">
      <c r="A169" s="16">
        <v>42314.41666665487</v>
      </c>
      <c r="B169">
        <v>51</v>
      </c>
      <c r="C169">
        <v>125</v>
      </c>
      <c r="D169" t="s">
        <v>86</v>
      </c>
      <c r="E169">
        <v>108</v>
      </c>
      <c r="F169">
        <v>8</v>
      </c>
    </row>
    <row r="170" spans="1:6" x14ac:dyDescent="0.2">
      <c r="A170" s="16">
        <v>42314.4375</v>
      </c>
      <c r="B170">
        <v>52</v>
      </c>
      <c r="C170">
        <v>173</v>
      </c>
      <c r="D170" t="s">
        <v>86</v>
      </c>
      <c r="E170">
        <v>97</v>
      </c>
      <c r="F170">
        <v>5</v>
      </c>
    </row>
    <row r="171" spans="1:6" x14ac:dyDescent="0.2">
      <c r="A171" s="16">
        <v>42314.4375</v>
      </c>
      <c r="B171">
        <v>52</v>
      </c>
      <c r="C171">
        <v>173</v>
      </c>
      <c r="D171" t="s">
        <v>86</v>
      </c>
      <c r="E171">
        <v>105</v>
      </c>
      <c r="F171">
        <v>6</v>
      </c>
    </row>
    <row r="172" spans="1:6" x14ac:dyDescent="0.2">
      <c r="A172" s="16">
        <v>42314.4375</v>
      </c>
      <c r="B172">
        <v>52</v>
      </c>
      <c r="C172">
        <v>173</v>
      </c>
      <c r="D172" t="s">
        <v>86</v>
      </c>
      <c r="E172">
        <v>105</v>
      </c>
      <c r="F172">
        <v>6</v>
      </c>
    </row>
    <row r="173" spans="1:6" x14ac:dyDescent="0.2">
      <c r="A173" s="16">
        <v>42314.4375</v>
      </c>
      <c r="B173">
        <v>52</v>
      </c>
      <c r="C173">
        <v>173</v>
      </c>
      <c r="D173" t="s">
        <v>86</v>
      </c>
      <c r="E173">
        <v>105</v>
      </c>
      <c r="F173">
        <v>7</v>
      </c>
    </row>
    <row r="174" spans="1:6" x14ac:dyDescent="0.2">
      <c r="A174" s="16">
        <v>42314.4375</v>
      </c>
      <c r="B174">
        <v>52</v>
      </c>
      <c r="C174">
        <v>173</v>
      </c>
      <c r="D174" t="s">
        <v>86</v>
      </c>
      <c r="E174">
        <v>140</v>
      </c>
      <c r="F174">
        <v>21</v>
      </c>
    </row>
    <row r="175" spans="1:6" x14ac:dyDescent="0.2">
      <c r="A175" s="16">
        <v>42314.4375</v>
      </c>
      <c r="B175">
        <v>52</v>
      </c>
      <c r="C175">
        <v>173</v>
      </c>
      <c r="D175" t="s">
        <v>86</v>
      </c>
      <c r="E175">
        <v>131</v>
      </c>
      <c r="F175">
        <v>15</v>
      </c>
    </row>
    <row r="176" spans="1:6" x14ac:dyDescent="0.2">
      <c r="A176" s="16">
        <v>42314.4375</v>
      </c>
      <c r="B176">
        <v>52</v>
      </c>
      <c r="C176">
        <v>173</v>
      </c>
      <c r="D176" t="s">
        <v>86</v>
      </c>
      <c r="E176">
        <v>136</v>
      </c>
      <c r="F176">
        <v>16</v>
      </c>
    </row>
    <row r="177" spans="1:6" x14ac:dyDescent="0.2">
      <c r="A177" s="16">
        <v>42314.4375</v>
      </c>
      <c r="B177">
        <v>52</v>
      </c>
      <c r="C177">
        <v>173</v>
      </c>
      <c r="D177" t="s">
        <v>86</v>
      </c>
      <c r="E177">
        <v>127</v>
      </c>
      <c r="F177">
        <v>15</v>
      </c>
    </row>
    <row r="178" spans="1:6" x14ac:dyDescent="0.2">
      <c r="A178" s="16">
        <v>42314.4375</v>
      </c>
      <c r="B178">
        <v>52</v>
      </c>
      <c r="C178">
        <v>173</v>
      </c>
      <c r="D178" t="s">
        <v>86</v>
      </c>
      <c r="E178">
        <v>128</v>
      </c>
      <c r="F178">
        <v>13</v>
      </c>
    </row>
    <row r="179" spans="1:6" x14ac:dyDescent="0.2">
      <c r="A179" s="16">
        <v>42314.4375</v>
      </c>
      <c r="B179">
        <v>52</v>
      </c>
      <c r="C179">
        <v>173</v>
      </c>
      <c r="D179" t="s">
        <v>86</v>
      </c>
      <c r="E179">
        <v>131</v>
      </c>
      <c r="F179">
        <v>13</v>
      </c>
    </row>
    <row r="180" spans="1:6" x14ac:dyDescent="0.2">
      <c r="A180" s="16">
        <v>42314.4375</v>
      </c>
      <c r="B180">
        <v>52</v>
      </c>
      <c r="C180">
        <v>173</v>
      </c>
      <c r="D180" t="s">
        <v>86</v>
      </c>
      <c r="E180">
        <v>128</v>
      </c>
      <c r="F180">
        <v>14</v>
      </c>
    </row>
    <row r="181" spans="1:6" x14ac:dyDescent="0.2">
      <c r="A181" s="16">
        <v>42314.4375</v>
      </c>
      <c r="B181">
        <v>52</v>
      </c>
      <c r="C181">
        <v>173</v>
      </c>
      <c r="D181" t="s">
        <v>86</v>
      </c>
      <c r="E181">
        <v>126</v>
      </c>
      <c r="F181">
        <v>15</v>
      </c>
    </row>
    <row r="182" spans="1:6" x14ac:dyDescent="0.2">
      <c r="A182" s="16">
        <v>42314.4375</v>
      </c>
      <c r="B182">
        <v>52</v>
      </c>
      <c r="C182">
        <v>173</v>
      </c>
      <c r="D182" t="s">
        <v>86</v>
      </c>
      <c r="E182">
        <v>126</v>
      </c>
      <c r="F182">
        <v>13</v>
      </c>
    </row>
    <row r="183" spans="1:6" x14ac:dyDescent="0.2">
      <c r="A183" s="16">
        <v>42314.4375</v>
      </c>
      <c r="B183">
        <v>52</v>
      </c>
      <c r="C183">
        <v>173</v>
      </c>
      <c r="D183" t="s">
        <v>86</v>
      </c>
      <c r="E183">
        <v>133</v>
      </c>
      <c r="F183">
        <v>14</v>
      </c>
    </row>
    <row r="184" spans="1:6" x14ac:dyDescent="0.2">
      <c r="A184" s="16">
        <v>42314.44791665487</v>
      </c>
      <c r="B184">
        <v>53</v>
      </c>
      <c r="C184">
        <v>189</v>
      </c>
      <c r="D184" t="s">
        <v>86</v>
      </c>
      <c r="E184">
        <v>133</v>
      </c>
      <c r="F184">
        <v>15</v>
      </c>
    </row>
    <row r="185" spans="1:6" x14ac:dyDescent="0.2">
      <c r="A185" s="16">
        <v>42314.44791665487</v>
      </c>
      <c r="B185">
        <v>53</v>
      </c>
      <c r="C185">
        <v>189</v>
      </c>
      <c r="D185" t="s">
        <v>86</v>
      </c>
      <c r="E185">
        <v>144</v>
      </c>
      <c r="F185">
        <v>20</v>
      </c>
    </row>
    <row r="186" spans="1:6" x14ac:dyDescent="0.2">
      <c r="A186" s="16">
        <v>42314.44791665487</v>
      </c>
      <c r="B186">
        <v>53</v>
      </c>
      <c r="C186">
        <v>189</v>
      </c>
      <c r="D186" t="s">
        <v>86</v>
      </c>
      <c r="E186">
        <v>136</v>
      </c>
      <c r="F186">
        <v>17</v>
      </c>
    </row>
    <row r="187" spans="1:6" x14ac:dyDescent="0.2">
      <c r="A187" s="16">
        <v>42314.44791665487</v>
      </c>
      <c r="B187">
        <v>53</v>
      </c>
      <c r="C187">
        <v>189</v>
      </c>
      <c r="D187" t="s">
        <v>86</v>
      </c>
      <c r="E187">
        <v>133</v>
      </c>
      <c r="F187">
        <v>15</v>
      </c>
    </row>
    <row r="188" spans="1:6" x14ac:dyDescent="0.2">
      <c r="A188" s="16">
        <v>42314.44791665487</v>
      </c>
      <c r="B188">
        <v>53</v>
      </c>
      <c r="C188">
        <v>189</v>
      </c>
      <c r="D188" t="s">
        <v>86</v>
      </c>
      <c r="E188">
        <v>131</v>
      </c>
      <c r="F188">
        <v>15</v>
      </c>
    </row>
    <row r="189" spans="1:6" x14ac:dyDescent="0.2">
      <c r="A189" s="16">
        <v>42314.44791665487</v>
      </c>
      <c r="B189">
        <v>53</v>
      </c>
      <c r="C189">
        <v>189</v>
      </c>
      <c r="D189" t="s">
        <v>86</v>
      </c>
      <c r="E189">
        <v>132</v>
      </c>
      <c r="F189">
        <v>15</v>
      </c>
    </row>
    <row r="190" spans="1:6" x14ac:dyDescent="0.2">
      <c r="A190" s="16">
        <v>42314.44791665487</v>
      </c>
      <c r="B190">
        <v>53</v>
      </c>
      <c r="C190">
        <v>189</v>
      </c>
      <c r="D190" t="s">
        <v>86</v>
      </c>
      <c r="E190">
        <v>137</v>
      </c>
      <c r="F190">
        <v>18</v>
      </c>
    </row>
    <row r="191" spans="1:6" x14ac:dyDescent="0.2">
      <c r="A191" s="16">
        <v>42314.44791665487</v>
      </c>
      <c r="B191">
        <v>53</v>
      </c>
      <c r="C191">
        <v>189</v>
      </c>
      <c r="D191" t="s">
        <v>86</v>
      </c>
      <c r="E191">
        <v>105</v>
      </c>
      <c r="F191">
        <v>6</v>
      </c>
    </row>
    <row r="192" spans="1:6" x14ac:dyDescent="0.2">
      <c r="A192" s="16">
        <v>42314.44791665487</v>
      </c>
      <c r="B192">
        <v>53</v>
      </c>
      <c r="C192">
        <v>189</v>
      </c>
      <c r="D192" t="s">
        <v>86</v>
      </c>
      <c r="E192">
        <v>104</v>
      </c>
      <c r="F192">
        <v>6</v>
      </c>
    </row>
    <row r="193" spans="1:6" x14ac:dyDescent="0.2">
      <c r="A193" s="16">
        <v>42314.44791665487</v>
      </c>
      <c r="B193">
        <v>53</v>
      </c>
      <c r="C193">
        <v>189</v>
      </c>
      <c r="D193" t="s">
        <v>86</v>
      </c>
      <c r="E193">
        <v>104</v>
      </c>
      <c r="F193">
        <v>7</v>
      </c>
    </row>
    <row r="194" spans="1:6" x14ac:dyDescent="0.2">
      <c r="A194" s="16">
        <v>42314.44791665487</v>
      </c>
      <c r="B194">
        <v>53</v>
      </c>
      <c r="C194">
        <v>189</v>
      </c>
      <c r="D194" t="s">
        <v>86</v>
      </c>
      <c r="E194">
        <v>108</v>
      </c>
      <c r="F194">
        <v>8</v>
      </c>
    </row>
    <row r="195" spans="1:6" x14ac:dyDescent="0.2">
      <c r="A195" s="16">
        <v>42314.44791665487</v>
      </c>
      <c r="B195">
        <v>53</v>
      </c>
      <c r="C195">
        <v>189</v>
      </c>
      <c r="D195" t="s">
        <v>86</v>
      </c>
      <c r="E195">
        <v>107</v>
      </c>
      <c r="F195">
        <v>7</v>
      </c>
    </row>
    <row r="196" spans="1:6" x14ac:dyDescent="0.2">
      <c r="A196" s="16">
        <v>42314.44791665487</v>
      </c>
      <c r="B196">
        <v>53</v>
      </c>
      <c r="C196">
        <v>189</v>
      </c>
      <c r="D196" t="s">
        <v>86</v>
      </c>
      <c r="E196">
        <v>103</v>
      </c>
      <c r="F196">
        <v>7</v>
      </c>
    </row>
    <row r="197" spans="1:6" x14ac:dyDescent="0.2">
      <c r="A197" s="16">
        <v>42314.44791665487</v>
      </c>
      <c r="B197">
        <v>53</v>
      </c>
      <c r="C197">
        <v>189</v>
      </c>
      <c r="D197" t="s">
        <v>86</v>
      </c>
      <c r="E197">
        <v>104</v>
      </c>
      <c r="F197">
        <v>7</v>
      </c>
    </row>
    <row r="198" spans="1:6" x14ac:dyDescent="0.2">
      <c r="A198" s="16">
        <v>42314.44791665487</v>
      </c>
      <c r="B198">
        <v>53</v>
      </c>
      <c r="C198">
        <v>189</v>
      </c>
      <c r="D198" t="s">
        <v>86</v>
      </c>
      <c r="E198">
        <v>101</v>
      </c>
      <c r="F198">
        <v>6</v>
      </c>
    </row>
    <row r="199" spans="1:6" x14ac:dyDescent="0.2">
      <c r="A199" s="16">
        <v>42318.424999988638</v>
      </c>
      <c r="B199">
        <v>55</v>
      </c>
      <c r="C199">
        <v>65</v>
      </c>
      <c r="D199" t="s">
        <v>86</v>
      </c>
      <c r="E199">
        <v>149</v>
      </c>
      <c r="F199">
        <v>21</v>
      </c>
    </row>
    <row r="200" spans="1:6" x14ac:dyDescent="0.2">
      <c r="A200" s="16">
        <v>42318.424999988638</v>
      </c>
      <c r="B200">
        <v>55</v>
      </c>
      <c r="C200">
        <v>65</v>
      </c>
      <c r="D200" t="s">
        <v>86</v>
      </c>
      <c r="E200">
        <v>139</v>
      </c>
      <c r="F200">
        <v>16</v>
      </c>
    </row>
    <row r="201" spans="1:6" x14ac:dyDescent="0.2">
      <c r="A201" s="16">
        <v>42318.424999988638</v>
      </c>
      <c r="B201">
        <v>55</v>
      </c>
      <c r="C201">
        <v>65</v>
      </c>
      <c r="D201" t="s">
        <v>86</v>
      </c>
      <c r="E201">
        <v>140</v>
      </c>
      <c r="F201">
        <v>19</v>
      </c>
    </row>
    <row r="202" spans="1:6" x14ac:dyDescent="0.2">
      <c r="A202" s="16">
        <v>42318.424999988638</v>
      </c>
      <c r="B202">
        <v>55</v>
      </c>
      <c r="C202">
        <v>65</v>
      </c>
      <c r="D202" t="s">
        <v>86</v>
      </c>
      <c r="E202">
        <v>108</v>
      </c>
      <c r="F202">
        <v>7</v>
      </c>
    </row>
    <row r="203" spans="1:6" x14ac:dyDescent="0.2">
      <c r="A203" s="16">
        <v>42318.424999988638</v>
      </c>
      <c r="B203">
        <v>55</v>
      </c>
      <c r="C203">
        <v>65</v>
      </c>
      <c r="D203" t="s">
        <v>86</v>
      </c>
      <c r="E203">
        <v>112</v>
      </c>
      <c r="F203">
        <v>7</v>
      </c>
    </row>
    <row r="204" spans="1:6" x14ac:dyDescent="0.2">
      <c r="A204" s="16">
        <v>42318.424999988638</v>
      </c>
      <c r="B204">
        <v>55</v>
      </c>
      <c r="C204">
        <v>65</v>
      </c>
      <c r="D204" t="s">
        <v>86</v>
      </c>
      <c r="E204">
        <v>118</v>
      </c>
      <c r="F204">
        <v>8</v>
      </c>
    </row>
    <row r="205" spans="1:6" x14ac:dyDescent="0.2">
      <c r="A205" s="16">
        <v>42318.434027777985</v>
      </c>
      <c r="B205">
        <v>56</v>
      </c>
      <c r="C205">
        <v>83</v>
      </c>
      <c r="D205" t="s">
        <v>86</v>
      </c>
      <c r="E205">
        <v>140</v>
      </c>
      <c r="F205">
        <v>17</v>
      </c>
    </row>
    <row r="206" spans="1:6" x14ac:dyDescent="0.2">
      <c r="A206" s="16">
        <v>42318.434027777985</v>
      </c>
      <c r="B206">
        <v>56</v>
      </c>
      <c r="C206">
        <v>83</v>
      </c>
      <c r="D206" t="s">
        <v>86</v>
      </c>
      <c r="E206">
        <v>134</v>
      </c>
      <c r="F206">
        <v>14</v>
      </c>
    </row>
    <row r="207" spans="1:6" x14ac:dyDescent="0.2">
      <c r="A207" s="16">
        <v>42318.434027777985</v>
      </c>
      <c r="B207">
        <v>56</v>
      </c>
      <c r="C207">
        <v>83</v>
      </c>
      <c r="D207" t="s">
        <v>86</v>
      </c>
      <c r="E207">
        <v>111</v>
      </c>
      <c r="F207">
        <v>8</v>
      </c>
    </row>
    <row r="208" spans="1:6" x14ac:dyDescent="0.2">
      <c r="A208" s="16">
        <v>42318.434027777985</v>
      </c>
      <c r="B208">
        <v>56</v>
      </c>
      <c r="C208">
        <v>83</v>
      </c>
      <c r="D208" t="s">
        <v>86</v>
      </c>
      <c r="E208">
        <v>105</v>
      </c>
      <c r="F208">
        <v>7</v>
      </c>
    </row>
    <row r="209" spans="1:6" x14ac:dyDescent="0.2">
      <c r="A209" s="16">
        <v>42318.434027777985</v>
      </c>
      <c r="B209">
        <v>56</v>
      </c>
      <c r="C209">
        <v>83</v>
      </c>
      <c r="D209" t="s">
        <v>86</v>
      </c>
      <c r="E209">
        <v>110</v>
      </c>
      <c r="F209">
        <v>7</v>
      </c>
    </row>
    <row r="210" spans="1:6" x14ac:dyDescent="0.2">
      <c r="A210" s="16">
        <v>42318.434027777985</v>
      </c>
      <c r="B210">
        <v>56</v>
      </c>
      <c r="C210">
        <v>83</v>
      </c>
      <c r="D210" t="s">
        <v>86</v>
      </c>
      <c r="E210">
        <v>118</v>
      </c>
      <c r="F210">
        <v>9</v>
      </c>
    </row>
    <row r="211" spans="1:6" x14ac:dyDescent="0.2">
      <c r="A211" s="16">
        <v>42318.44791665487</v>
      </c>
      <c r="B211">
        <v>57</v>
      </c>
      <c r="C211">
        <v>92</v>
      </c>
      <c r="D211" t="s">
        <v>86</v>
      </c>
      <c r="E211">
        <v>112</v>
      </c>
      <c r="F211">
        <v>8</v>
      </c>
    </row>
    <row r="212" spans="1:6" x14ac:dyDescent="0.2">
      <c r="A212" s="16">
        <v>42318.44791665487</v>
      </c>
      <c r="B212">
        <v>57</v>
      </c>
      <c r="C212">
        <v>92</v>
      </c>
      <c r="D212" t="s">
        <v>86</v>
      </c>
      <c r="E212">
        <v>102</v>
      </c>
      <c r="F212">
        <v>0</v>
      </c>
    </row>
    <row r="213" spans="1:6" x14ac:dyDescent="0.2">
      <c r="A213" s="16">
        <v>42328.408333321568</v>
      </c>
      <c r="B213">
        <v>59</v>
      </c>
      <c r="C213">
        <v>103</v>
      </c>
      <c r="D213" t="s">
        <v>86</v>
      </c>
      <c r="E213">
        <v>111</v>
      </c>
      <c r="F213">
        <v>8</v>
      </c>
    </row>
    <row r="214" spans="1:6" x14ac:dyDescent="0.2">
      <c r="A214" s="16">
        <v>42328.408333321568</v>
      </c>
      <c r="B214">
        <v>59</v>
      </c>
      <c r="C214">
        <v>103</v>
      </c>
      <c r="D214" t="s">
        <v>86</v>
      </c>
      <c r="E214">
        <v>108</v>
      </c>
      <c r="F214">
        <v>7</v>
      </c>
    </row>
    <row r="215" spans="1:6" x14ac:dyDescent="0.2">
      <c r="A215" s="16">
        <v>42328.408333321568</v>
      </c>
      <c r="B215">
        <v>59</v>
      </c>
      <c r="C215">
        <v>103</v>
      </c>
      <c r="D215" t="s">
        <v>86</v>
      </c>
      <c r="E215">
        <v>97</v>
      </c>
      <c r="F215">
        <v>6</v>
      </c>
    </row>
    <row r="216" spans="1:6" x14ac:dyDescent="0.2">
      <c r="A216" s="16">
        <v>42328.408333321568</v>
      </c>
      <c r="B216">
        <v>59</v>
      </c>
      <c r="C216">
        <v>103</v>
      </c>
      <c r="D216" t="s">
        <v>86</v>
      </c>
      <c r="E216">
        <v>111</v>
      </c>
      <c r="F216">
        <v>9</v>
      </c>
    </row>
    <row r="217" spans="1:6" x14ac:dyDescent="0.2">
      <c r="A217" s="16">
        <v>42328.408333321568</v>
      </c>
      <c r="B217">
        <v>59</v>
      </c>
      <c r="C217">
        <v>103</v>
      </c>
      <c r="D217" t="s">
        <v>86</v>
      </c>
      <c r="E217">
        <v>100</v>
      </c>
      <c r="F217">
        <v>6</v>
      </c>
    </row>
    <row r="218" spans="1:6" x14ac:dyDescent="0.2">
      <c r="A218" s="16">
        <v>42328.408333321568</v>
      </c>
      <c r="B218">
        <v>59</v>
      </c>
      <c r="C218">
        <v>103</v>
      </c>
      <c r="D218" t="s">
        <v>86</v>
      </c>
      <c r="E218">
        <v>110</v>
      </c>
      <c r="F218">
        <v>7</v>
      </c>
    </row>
    <row r="219" spans="1:6" x14ac:dyDescent="0.2">
      <c r="A219" s="16">
        <v>42328.408333321568</v>
      </c>
      <c r="B219">
        <v>59</v>
      </c>
      <c r="C219">
        <v>103</v>
      </c>
      <c r="D219" t="s">
        <v>86</v>
      </c>
      <c r="E219">
        <v>111</v>
      </c>
      <c r="F219">
        <v>7</v>
      </c>
    </row>
    <row r="220" spans="1:6" x14ac:dyDescent="0.2">
      <c r="A220" s="16">
        <v>42328.408333321568</v>
      </c>
      <c r="B220">
        <v>59</v>
      </c>
      <c r="C220">
        <v>103</v>
      </c>
      <c r="D220" t="s">
        <v>86</v>
      </c>
      <c r="E220">
        <v>110</v>
      </c>
      <c r="F220">
        <v>8</v>
      </c>
    </row>
    <row r="221" spans="1:6" x14ac:dyDescent="0.2">
      <c r="A221" s="16">
        <v>42328.408333321568</v>
      </c>
      <c r="B221">
        <v>59</v>
      </c>
      <c r="C221">
        <v>103</v>
      </c>
      <c r="D221" t="s">
        <v>86</v>
      </c>
      <c r="E221">
        <v>140</v>
      </c>
      <c r="F221">
        <v>18</v>
      </c>
    </row>
    <row r="222" spans="1:6" x14ac:dyDescent="0.2">
      <c r="A222" s="16">
        <v>42328.420138888992</v>
      </c>
      <c r="B222">
        <v>60</v>
      </c>
      <c r="C222">
        <v>118</v>
      </c>
      <c r="D222" t="s">
        <v>86</v>
      </c>
      <c r="E222">
        <v>132</v>
      </c>
      <c r="F222">
        <v>15</v>
      </c>
    </row>
    <row r="223" spans="1:6" x14ac:dyDescent="0.2">
      <c r="A223" s="16">
        <v>42328.420138888992</v>
      </c>
      <c r="B223">
        <v>60</v>
      </c>
      <c r="C223">
        <v>118</v>
      </c>
      <c r="D223" t="s">
        <v>86</v>
      </c>
      <c r="E223">
        <v>132</v>
      </c>
      <c r="F223">
        <v>15</v>
      </c>
    </row>
    <row r="224" spans="1:6" x14ac:dyDescent="0.2">
      <c r="A224" s="16">
        <v>42328.420138888992</v>
      </c>
      <c r="B224">
        <v>60</v>
      </c>
      <c r="C224">
        <v>118</v>
      </c>
      <c r="D224" t="s">
        <v>86</v>
      </c>
      <c r="E224">
        <v>111</v>
      </c>
      <c r="F224">
        <v>9</v>
      </c>
    </row>
    <row r="225" spans="1:6" x14ac:dyDescent="0.2">
      <c r="A225" s="16">
        <v>42328.430555543862</v>
      </c>
      <c r="B225">
        <v>61</v>
      </c>
      <c r="C225">
        <v>169</v>
      </c>
      <c r="D225" t="s">
        <v>86</v>
      </c>
      <c r="E225">
        <v>110</v>
      </c>
      <c r="F225">
        <v>8</v>
      </c>
    </row>
    <row r="226" spans="1:6" x14ac:dyDescent="0.2">
      <c r="A226" s="16">
        <v>42328.430555543862</v>
      </c>
      <c r="B226">
        <v>61</v>
      </c>
      <c r="C226">
        <v>169</v>
      </c>
      <c r="D226" t="s">
        <v>86</v>
      </c>
      <c r="E226">
        <v>110</v>
      </c>
      <c r="F226">
        <v>7</v>
      </c>
    </row>
    <row r="227" spans="1:6" x14ac:dyDescent="0.2">
      <c r="A227" s="16">
        <v>42328.430555543862</v>
      </c>
      <c r="B227">
        <v>61</v>
      </c>
      <c r="C227">
        <v>169</v>
      </c>
      <c r="D227" t="s">
        <v>86</v>
      </c>
      <c r="E227">
        <v>135</v>
      </c>
      <c r="F227">
        <v>15</v>
      </c>
    </row>
    <row r="228" spans="1:6" x14ac:dyDescent="0.2">
      <c r="A228" s="16">
        <v>42328.430555543862</v>
      </c>
      <c r="B228">
        <v>61</v>
      </c>
      <c r="C228">
        <v>169</v>
      </c>
      <c r="D228" t="s">
        <v>86</v>
      </c>
      <c r="E228">
        <v>137</v>
      </c>
      <c r="F228">
        <v>17</v>
      </c>
    </row>
    <row r="229" spans="1:6" x14ac:dyDescent="0.2">
      <c r="A229" s="16">
        <v>42328.430555543862</v>
      </c>
      <c r="B229">
        <v>61</v>
      </c>
      <c r="C229">
        <v>169</v>
      </c>
      <c r="D229" t="s">
        <v>86</v>
      </c>
      <c r="E229">
        <v>140</v>
      </c>
      <c r="F229">
        <v>17</v>
      </c>
    </row>
    <row r="230" spans="1:6" x14ac:dyDescent="0.2">
      <c r="A230" s="16">
        <v>42328.430555543862</v>
      </c>
      <c r="B230">
        <v>61</v>
      </c>
      <c r="C230">
        <v>169</v>
      </c>
      <c r="D230" t="s">
        <v>86</v>
      </c>
      <c r="E230">
        <v>147</v>
      </c>
      <c r="F230">
        <v>22</v>
      </c>
    </row>
    <row r="231" spans="1:6" x14ac:dyDescent="0.2">
      <c r="A231" s="16">
        <v>42328.430555543862</v>
      </c>
      <c r="B231">
        <v>61</v>
      </c>
      <c r="C231">
        <v>169</v>
      </c>
      <c r="D231" t="s">
        <v>86</v>
      </c>
      <c r="E231">
        <v>131</v>
      </c>
      <c r="F231">
        <v>13</v>
      </c>
    </row>
    <row r="232" spans="1:6" x14ac:dyDescent="0.2">
      <c r="A232" s="16">
        <v>42339.40625</v>
      </c>
      <c r="B232">
        <v>62</v>
      </c>
      <c r="C232">
        <v>203</v>
      </c>
      <c r="D232" t="s">
        <v>86</v>
      </c>
      <c r="E232">
        <v>133</v>
      </c>
      <c r="F232">
        <v>16</v>
      </c>
    </row>
    <row r="233" spans="1:6" x14ac:dyDescent="0.2">
      <c r="A233" s="16">
        <v>42339.40625</v>
      </c>
      <c r="B233">
        <v>62</v>
      </c>
      <c r="C233">
        <v>203</v>
      </c>
      <c r="D233" t="s">
        <v>86</v>
      </c>
      <c r="E233">
        <v>120</v>
      </c>
      <c r="F233">
        <v>12</v>
      </c>
    </row>
    <row r="234" spans="1:6" x14ac:dyDescent="0.2">
      <c r="A234" s="16">
        <v>42339.40625</v>
      </c>
      <c r="B234">
        <v>62</v>
      </c>
      <c r="C234">
        <v>203</v>
      </c>
      <c r="D234" t="s">
        <v>86</v>
      </c>
      <c r="E234">
        <v>143</v>
      </c>
      <c r="F234">
        <v>18</v>
      </c>
    </row>
    <row r="235" spans="1:6" x14ac:dyDescent="0.2">
      <c r="A235" s="16">
        <v>42339.40625</v>
      </c>
      <c r="B235">
        <v>62</v>
      </c>
      <c r="C235">
        <v>203</v>
      </c>
      <c r="D235" t="s">
        <v>86</v>
      </c>
      <c r="E235">
        <v>136</v>
      </c>
      <c r="F235">
        <v>17</v>
      </c>
    </row>
    <row r="236" spans="1:6" x14ac:dyDescent="0.2">
      <c r="A236" s="16">
        <v>42339.40625</v>
      </c>
      <c r="B236">
        <v>62</v>
      </c>
      <c r="C236">
        <v>203</v>
      </c>
      <c r="D236" t="s">
        <v>86</v>
      </c>
      <c r="E236">
        <v>117</v>
      </c>
      <c r="F236">
        <v>11</v>
      </c>
    </row>
    <row r="237" spans="1:6" x14ac:dyDescent="0.2">
      <c r="A237" s="16">
        <v>42339.423611099366</v>
      </c>
      <c r="B237">
        <v>63</v>
      </c>
      <c r="C237">
        <v>234</v>
      </c>
      <c r="D237" t="s">
        <v>86</v>
      </c>
      <c r="E237">
        <v>103</v>
      </c>
      <c r="F237">
        <v>6</v>
      </c>
    </row>
    <row r="238" spans="1:6" x14ac:dyDescent="0.2">
      <c r="A238" s="16">
        <v>42339.423611099366</v>
      </c>
      <c r="B238">
        <v>63</v>
      </c>
      <c r="C238">
        <v>234</v>
      </c>
      <c r="D238" t="s">
        <v>86</v>
      </c>
      <c r="E238">
        <v>122</v>
      </c>
      <c r="F238">
        <v>14</v>
      </c>
    </row>
    <row r="239" spans="1:6" x14ac:dyDescent="0.2">
      <c r="A239" s="16">
        <v>42339.423611099366</v>
      </c>
      <c r="B239">
        <v>63</v>
      </c>
      <c r="C239">
        <v>234</v>
      </c>
      <c r="D239" t="s">
        <v>86</v>
      </c>
      <c r="E239">
        <v>136</v>
      </c>
      <c r="F239">
        <v>16</v>
      </c>
    </row>
    <row r="240" spans="1:6" x14ac:dyDescent="0.2">
      <c r="A240" s="16">
        <v>42339.423611099366</v>
      </c>
      <c r="B240">
        <v>63</v>
      </c>
      <c r="C240">
        <v>234</v>
      </c>
      <c r="D240" t="s">
        <v>86</v>
      </c>
      <c r="E240">
        <v>138</v>
      </c>
      <c r="F240">
        <v>18</v>
      </c>
    </row>
    <row r="241" spans="1:6" x14ac:dyDescent="0.2">
      <c r="A241" s="16">
        <v>42339.423611099366</v>
      </c>
      <c r="B241">
        <v>63</v>
      </c>
      <c r="C241">
        <v>234</v>
      </c>
      <c r="D241" t="s">
        <v>86</v>
      </c>
      <c r="E241">
        <v>127</v>
      </c>
      <c r="F241">
        <v>16</v>
      </c>
    </row>
    <row r="242" spans="1:6" x14ac:dyDescent="0.2">
      <c r="A242" s="16">
        <v>42339.423611099366</v>
      </c>
      <c r="B242">
        <v>63</v>
      </c>
      <c r="C242">
        <v>234</v>
      </c>
      <c r="D242" t="s">
        <v>86</v>
      </c>
      <c r="E242">
        <v>135</v>
      </c>
      <c r="F242">
        <v>16</v>
      </c>
    </row>
    <row r="243" spans="1:6" x14ac:dyDescent="0.2">
      <c r="A243" s="16">
        <v>42339.435416666791</v>
      </c>
      <c r="B243">
        <v>64</v>
      </c>
      <c r="C243">
        <v>204</v>
      </c>
      <c r="D243" t="s">
        <v>86</v>
      </c>
      <c r="E243">
        <v>137</v>
      </c>
      <c r="F243">
        <v>17</v>
      </c>
    </row>
    <row r="244" spans="1:6" x14ac:dyDescent="0.2">
      <c r="A244" s="16">
        <v>42339.435416666791</v>
      </c>
      <c r="B244">
        <v>64</v>
      </c>
      <c r="C244">
        <v>204</v>
      </c>
      <c r="D244" t="s">
        <v>86</v>
      </c>
      <c r="E244">
        <v>145</v>
      </c>
      <c r="F244">
        <v>21</v>
      </c>
    </row>
    <row r="245" spans="1:6" x14ac:dyDescent="0.2">
      <c r="A245" s="16">
        <v>42339.435416666791</v>
      </c>
      <c r="B245">
        <v>64</v>
      </c>
      <c r="C245">
        <v>204</v>
      </c>
      <c r="D245" t="s">
        <v>86</v>
      </c>
      <c r="E245">
        <v>106</v>
      </c>
      <c r="F245">
        <v>7</v>
      </c>
    </row>
    <row r="246" spans="1:6" x14ac:dyDescent="0.2">
      <c r="A246" s="16">
        <v>42339.435416666791</v>
      </c>
      <c r="B246">
        <v>64</v>
      </c>
      <c r="C246">
        <v>204</v>
      </c>
      <c r="D246" t="s">
        <v>86</v>
      </c>
      <c r="E246">
        <v>106</v>
      </c>
      <c r="F246">
        <v>7</v>
      </c>
    </row>
    <row r="247" spans="1:6" x14ac:dyDescent="0.2">
      <c r="A247" s="16">
        <v>42339.435416666791</v>
      </c>
      <c r="B247">
        <v>64</v>
      </c>
      <c r="C247">
        <v>204</v>
      </c>
      <c r="D247" t="s">
        <v>86</v>
      </c>
      <c r="E247">
        <v>103</v>
      </c>
      <c r="F247">
        <v>6</v>
      </c>
    </row>
    <row r="248" spans="1:6" x14ac:dyDescent="0.2">
      <c r="A248" s="16">
        <v>42339.435416666791</v>
      </c>
      <c r="B248">
        <v>64</v>
      </c>
      <c r="C248">
        <v>204</v>
      </c>
      <c r="D248" t="s">
        <v>86</v>
      </c>
      <c r="E248">
        <v>108</v>
      </c>
      <c r="F248">
        <v>6</v>
      </c>
    </row>
    <row r="249" spans="1:6" x14ac:dyDescent="0.2">
      <c r="A249" s="16">
        <v>42339.447222210467</v>
      </c>
      <c r="B249">
        <v>65</v>
      </c>
      <c r="C249">
        <v>118</v>
      </c>
      <c r="D249" t="s">
        <v>86</v>
      </c>
      <c r="E249">
        <v>129</v>
      </c>
      <c r="F249">
        <v>15</v>
      </c>
    </row>
    <row r="250" spans="1:6" x14ac:dyDescent="0.2">
      <c r="A250" s="16">
        <v>42339.447222210467</v>
      </c>
      <c r="B250">
        <v>65</v>
      </c>
      <c r="C250">
        <v>118</v>
      </c>
      <c r="D250" t="s">
        <v>86</v>
      </c>
      <c r="E250">
        <v>126</v>
      </c>
      <c r="F250">
        <v>13</v>
      </c>
    </row>
    <row r="251" spans="1:6" x14ac:dyDescent="0.2">
      <c r="A251" s="16">
        <v>42339.447222210467</v>
      </c>
      <c r="B251">
        <v>65</v>
      </c>
      <c r="C251">
        <v>118</v>
      </c>
      <c r="D251" t="s">
        <v>86</v>
      </c>
      <c r="E251">
        <v>142</v>
      </c>
      <c r="F251">
        <v>16</v>
      </c>
    </row>
    <row r="252" spans="1:6" x14ac:dyDescent="0.2">
      <c r="A252" s="16">
        <v>42339.447222210467</v>
      </c>
      <c r="B252">
        <v>65</v>
      </c>
      <c r="C252">
        <v>118</v>
      </c>
      <c r="D252" t="s">
        <v>86</v>
      </c>
      <c r="E252">
        <v>126</v>
      </c>
      <c r="F252">
        <v>12</v>
      </c>
    </row>
    <row r="253" spans="1:6" x14ac:dyDescent="0.2">
      <c r="A253" s="16">
        <v>42339.447222210467</v>
      </c>
      <c r="B253">
        <v>65</v>
      </c>
      <c r="C253">
        <v>118</v>
      </c>
      <c r="D253" t="s">
        <v>86</v>
      </c>
      <c r="E253">
        <v>141</v>
      </c>
      <c r="F253">
        <v>15</v>
      </c>
    </row>
    <row r="254" spans="1:6" x14ac:dyDescent="0.2">
      <c r="A254" s="16">
        <v>42339.447222210467</v>
      </c>
      <c r="B254">
        <v>65</v>
      </c>
      <c r="C254">
        <v>118</v>
      </c>
      <c r="D254" t="s">
        <v>86</v>
      </c>
      <c r="E254">
        <v>137</v>
      </c>
      <c r="F254">
        <v>17</v>
      </c>
    </row>
    <row r="255" spans="1:6" x14ac:dyDescent="0.2">
      <c r="A255" s="16">
        <v>42339.447222210467</v>
      </c>
      <c r="B255">
        <v>65</v>
      </c>
      <c r="C255">
        <v>118</v>
      </c>
      <c r="D255" t="s">
        <v>86</v>
      </c>
      <c r="E255">
        <v>100</v>
      </c>
      <c r="F255">
        <v>5</v>
      </c>
    </row>
    <row r="256" spans="1:6" x14ac:dyDescent="0.2">
      <c r="A256" s="16">
        <v>42339.447222210467</v>
      </c>
      <c r="B256">
        <v>65</v>
      </c>
      <c r="C256">
        <v>118</v>
      </c>
      <c r="D256" t="s">
        <v>86</v>
      </c>
      <c r="E256">
        <v>105</v>
      </c>
      <c r="F256">
        <v>6</v>
      </c>
    </row>
    <row r="257" spans="1:6" x14ac:dyDescent="0.2">
      <c r="A257" s="16">
        <v>42339.447222210467</v>
      </c>
      <c r="B257">
        <v>65</v>
      </c>
      <c r="C257">
        <v>118</v>
      </c>
      <c r="D257" t="s">
        <v>86</v>
      </c>
      <c r="E257">
        <v>103</v>
      </c>
      <c r="F257">
        <v>7</v>
      </c>
    </row>
    <row r="258" spans="1:6" x14ac:dyDescent="0.2">
      <c r="A258" s="16">
        <v>42339.447222210467</v>
      </c>
      <c r="B258">
        <v>65</v>
      </c>
      <c r="C258">
        <v>118</v>
      </c>
      <c r="D258" t="s">
        <v>86</v>
      </c>
      <c r="E258">
        <v>110</v>
      </c>
      <c r="F258">
        <v>7</v>
      </c>
    </row>
    <row r="259" spans="1:6" x14ac:dyDescent="0.2">
      <c r="A259" s="16">
        <v>42339.447222210467</v>
      </c>
      <c r="B259">
        <v>65</v>
      </c>
      <c r="C259">
        <v>118</v>
      </c>
      <c r="D259" t="s">
        <v>86</v>
      </c>
      <c r="E259">
        <v>105</v>
      </c>
      <c r="F259">
        <v>7</v>
      </c>
    </row>
    <row r="260" spans="1:6" x14ac:dyDescent="0.2">
      <c r="A260" s="16">
        <v>42339.447222210467</v>
      </c>
      <c r="B260">
        <v>65</v>
      </c>
      <c r="C260">
        <v>118</v>
      </c>
      <c r="D260" t="s">
        <v>86</v>
      </c>
      <c r="E260">
        <v>112</v>
      </c>
      <c r="F260">
        <v>7</v>
      </c>
    </row>
    <row r="261" spans="1:6" x14ac:dyDescent="0.2">
      <c r="A261" s="16">
        <v>42339.454861099366</v>
      </c>
      <c r="B261">
        <v>66</v>
      </c>
      <c r="C261">
        <v>159</v>
      </c>
      <c r="D261" t="s">
        <v>86</v>
      </c>
      <c r="E261">
        <v>115</v>
      </c>
      <c r="F261">
        <v>10</v>
      </c>
    </row>
    <row r="262" spans="1:6" x14ac:dyDescent="0.2">
      <c r="A262" s="16">
        <v>42339.454861099366</v>
      </c>
      <c r="B262">
        <v>66</v>
      </c>
      <c r="C262">
        <v>159</v>
      </c>
      <c r="D262" t="s">
        <v>86</v>
      </c>
      <c r="E262">
        <v>115</v>
      </c>
      <c r="F262">
        <v>9</v>
      </c>
    </row>
    <row r="263" spans="1:6" x14ac:dyDescent="0.2">
      <c r="A263" s="16">
        <v>42339.454861099366</v>
      </c>
      <c r="B263">
        <v>66</v>
      </c>
      <c r="C263">
        <v>159</v>
      </c>
      <c r="D263" t="s">
        <v>86</v>
      </c>
      <c r="E263">
        <v>118</v>
      </c>
      <c r="F263">
        <v>11</v>
      </c>
    </row>
    <row r="264" spans="1:6" x14ac:dyDescent="0.2">
      <c r="A264" s="16">
        <v>42339.454861099366</v>
      </c>
      <c r="B264">
        <v>66</v>
      </c>
      <c r="C264">
        <v>159</v>
      </c>
      <c r="D264" t="s">
        <v>86</v>
      </c>
      <c r="E264">
        <v>108</v>
      </c>
      <c r="F264">
        <v>8</v>
      </c>
    </row>
    <row r="265" spans="1:6" x14ac:dyDescent="0.2">
      <c r="A265" s="16">
        <v>42339.454861099366</v>
      </c>
      <c r="B265">
        <v>66</v>
      </c>
      <c r="C265">
        <v>159</v>
      </c>
      <c r="D265" t="s">
        <v>86</v>
      </c>
      <c r="E265">
        <v>115</v>
      </c>
      <c r="F265">
        <v>8</v>
      </c>
    </row>
    <row r="266" spans="1:6" x14ac:dyDescent="0.2">
      <c r="A266" s="16">
        <v>42339.454861099366</v>
      </c>
      <c r="B266">
        <v>66</v>
      </c>
      <c r="C266">
        <v>159</v>
      </c>
      <c r="D266" t="s">
        <v>86</v>
      </c>
      <c r="E266">
        <v>103</v>
      </c>
      <c r="F266">
        <v>6</v>
      </c>
    </row>
    <row r="267" spans="1:6" x14ac:dyDescent="0.2">
      <c r="A267" s="16">
        <v>42339.454861099366</v>
      </c>
      <c r="B267">
        <v>66</v>
      </c>
      <c r="C267">
        <v>159</v>
      </c>
      <c r="D267" t="s">
        <v>86</v>
      </c>
      <c r="E267">
        <v>135</v>
      </c>
      <c r="F267">
        <v>17</v>
      </c>
    </row>
    <row r="268" spans="1:6" x14ac:dyDescent="0.2">
      <c r="A268" s="16">
        <v>42339.454861099366</v>
      </c>
      <c r="B268">
        <v>66</v>
      </c>
      <c r="C268">
        <v>159</v>
      </c>
      <c r="D268" t="s">
        <v>86</v>
      </c>
      <c r="E268">
        <v>135</v>
      </c>
      <c r="F268">
        <v>17</v>
      </c>
    </row>
    <row r="269" spans="1:6" x14ac:dyDescent="0.2">
      <c r="A269" s="16">
        <v>42339.454861099366</v>
      </c>
      <c r="B269">
        <v>66</v>
      </c>
      <c r="C269">
        <v>159</v>
      </c>
      <c r="D269" t="s">
        <v>86</v>
      </c>
      <c r="E269">
        <v>150</v>
      </c>
      <c r="F269">
        <v>20</v>
      </c>
    </row>
    <row r="270" spans="1:6" x14ac:dyDescent="0.2">
      <c r="A270" s="16">
        <v>42339.454861099366</v>
      </c>
      <c r="B270">
        <v>66</v>
      </c>
      <c r="C270">
        <v>159</v>
      </c>
      <c r="D270" t="s">
        <v>86</v>
      </c>
      <c r="E270">
        <v>131</v>
      </c>
      <c r="F270">
        <v>15</v>
      </c>
    </row>
    <row r="271" spans="1:6" x14ac:dyDescent="0.2">
      <c r="A271" s="16">
        <v>42339.454861099366</v>
      </c>
      <c r="B271">
        <v>66</v>
      </c>
      <c r="C271">
        <v>159</v>
      </c>
      <c r="D271" t="s">
        <v>86</v>
      </c>
      <c r="E271">
        <v>132</v>
      </c>
      <c r="F271">
        <v>14</v>
      </c>
    </row>
    <row r="272" spans="1:6" x14ac:dyDescent="0.2">
      <c r="A272" s="16">
        <v>42340.41666665487</v>
      </c>
      <c r="B272">
        <v>67</v>
      </c>
      <c r="C272">
        <v>102</v>
      </c>
      <c r="D272" t="s">
        <v>86</v>
      </c>
      <c r="E272">
        <v>125</v>
      </c>
      <c r="F272">
        <v>10</v>
      </c>
    </row>
    <row r="273" spans="1:6" x14ac:dyDescent="0.2">
      <c r="A273" s="16">
        <v>42340.41666665487</v>
      </c>
      <c r="B273">
        <v>67</v>
      </c>
      <c r="C273">
        <v>102</v>
      </c>
      <c r="D273" t="s">
        <v>86</v>
      </c>
      <c r="E273">
        <v>148</v>
      </c>
      <c r="F273">
        <v>17</v>
      </c>
    </row>
    <row r="274" spans="1:6" x14ac:dyDescent="0.2">
      <c r="A274" s="16">
        <v>42340.41666665487</v>
      </c>
      <c r="B274">
        <v>67</v>
      </c>
      <c r="C274">
        <v>102</v>
      </c>
      <c r="D274" t="s">
        <v>86</v>
      </c>
      <c r="E274">
        <v>136</v>
      </c>
      <c r="F274">
        <v>16</v>
      </c>
    </row>
    <row r="275" spans="1:6" x14ac:dyDescent="0.2">
      <c r="A275" s="16">
        <v>42340.41666665487</v>
      </c>
      <c r="B275">
        <v>67</v>
      </c>
      <c r="C275">
        <v>102</v>
      </c>
      <c r="D275" t="s">
        <v>86</v>
      </c>
      <c r="E275">
        <v>138</v>
      </c>
      <c r="F275">
        <v>16</v>
      </c>
    </row>
    <row r="276" spans="1:6" x14ac:dyDescent="0.2">
      <c r="A276" s="16">
        <v>42340.41666665487</v>
      </c>
      <c r="B276">
        <v>67</v>
      </c>
      <c r="C276">
        <v>102</v>
      </c>
      <c r="D276" t="s">
        <v>86</v>
      </c>
      <c r="E276">
        <v>122</v>
      </c>
      <c r="F276">
        <v>12</v>
      </c>
    </row>
    <row r="277" spans="1:6" x14ac:dyDescent="0.2">
      <c r="A277" s="16">
        <v>42340.40625</v>
      </c>
      <c r="B277">
        <v>68</v>
      </c>
      <c r="C277">
        <v>88</v>
      </c>
      <c r="D277" t="s">
        <v>86</v>
      </c>
      <c r="E277">
        <v>112</v>
      </c>
      <c r="F277">
        <v>85</v>
      </c>
    </row>
    <row r="278" spans="1:6" x14ac:dyDescent="0.2">
      <c r="A278" s="16">
        <v>42341.40625</v>
      </c>
      <c r="B278">
        <v>72</v>
      </c>
      <c r="C278">
        <v>85</v>
      </c>
      <c r="D278" t="s">
        <v>86</v>
      </c>
      <c r="E278">
        <v>111</v>
      </c>
      <c r="F278">
        <v>9</v>
      </c>
    </row>
    <row r="279" spans="1:6" x14ac:dyDescent="0.2">
      <c r="A279" s="16">
        <v>42341.40625</v>
      </c>
      <c r="B279">
        <v>72</v>
      </c>
      <c r="C279">
        <v>85</v>
      </c>
      <c r="D279" t="s">
        <v>86</v>
      </c>
      <c r="E279">
        <v>113</v>
      </c>
      <c r="F279">
        <v>7</v>
      </c>
    </row>
    <row r="280" spans="1:6" x14ac:dyDescent="0.2">
      <c r="A280" s="16">
        <v>42341.40625</v>
      </c>
      <c r="B280">
        <v>72</v>
      </c>
      <c r="C280">
        <v>85</v>
      </c>
      <c r="D280" t="s">
        <v>86</v>
      </c>
      <c r="E280">
        <v>110</v>
      </c>
      <c r="F280">
        <v>7</v>
      </c>
    </row>
    <row r="281" spans="1:6" x14ac:dyDescent="0.2">
      <c r="A281" s="16">
        <v>42341.40625</v>
      </c>
      <c r="B281">
        <v>72</v>
      </c>
      <c r="C281">
        <v>85</v>
      </c>
      <c r="D281" t="s">
        <v>86</v>
      </c>
      <c r="E281">
        <v>110</v>
      </c>
      <c r="F281">
        <v>7</v>
      </c>
    </row>
    <row r="282" spans="1:6" x14ac:dyDescent="0.2">
      <c r="A282" s="16">
        <v>42341.40625</v>
      </c>
      <c r="B282">
        <v>72</v>
      </c>
      <c r="C282">
        <v>85</v>
      </c>
      <c r="D282" t="s">
        <v>86</v>
      </c>
      <c r="E282">
        <v>116</v>
      </c>
      <c r="F282">
        <v>8</v>
      </c>
    </row>
    <row r="283" spans="1:6" x14ac:dyDescent="0.2">
      <c r="A283" s="16">
        <v>42341.40625</v>
      </c>
      <c r="B283">
        <v>72</v>
      </c>
      <c r="C283">
        <v>85</v>
      </c>
      <c r="D283" t="s">
        <v>86</v>
      </c>
      <c r="E283">
        <v>142</v>
      </c>
      <c r="F283">
        <v>17</v>
      </c>
    </row>
    <row r="284" spans="1:6" x14ac:dyDescent="0.2">
      <c r="A284" s="16">
        <v>42341.40625</v>
      </c>
      <c r="B284">
        <v>72</v>
      </c>
      <c r="C284">
        <v>85</v>
      </c>
      <c r="D284" t="s">
        <v>86</v>
      </c>
      <c r="E284">
        <v>151</v>
      </c>
      <c r="F284">
        <v>21</v>
      </c>
    </row>
  </sheetData>
  <sortState ref="K22:K47">
    <sortCondition ref="K22"/>
  </sortState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>
      <selection activeCell="N33" sqref="N33"/>
    </sheetView>
  </sheetViews>
  <sheetFormatPr defaultColWidth="6.140625" defaultRowHeight="12.75" x14ac:dyDescent="0.2"/>
  <cols>
    <col min="1" max="1" width="9" style="16" customWidth="1"/>
    <col min="3" max="3" width="5.140625" customWidth="1"/>
    <col min="4" max="4" width="8" customWidth="1"/>
    <col min="5" max="5" width="6.7109375" customWidth="1"/>
    <col min="6" max="6" width="7.140625" customWidth="1"/>
    <col min="7" max="7" width="4.140625" customWidth="1"/>
    <col min="8" max="8" width="3.5703125" bestFit="1" customWidth="1"/>
    <col min="9" max="9" width="3.5703125" customWidth="1"/>
    <col min="10" max="10" width="5.140625" customWidth="1"/>
    <col min="11" max="11" width="8.85546875" customWidth="1"/>
    <col min="12" max="12" width="8.5703125" customWidth="1"/>
    <col min="13" max="13" width="9" customWidth="1"/>
    <col min="14" max="14" width="22.140625" customWidth="1"/>
  </cols>
  <sheetData>
    <row r="1" spans="1:22" s="17" customFormat="1" ht="13.5" thickBot="1" x14ac:dyDescent="0.25">
      <c r="A1" s="18" t="s">
        <v>107</v>
      </c>
      <c r="B1" s="17" t="s">
        <v>2</v>
      </c>
      <c r="C1" s="17" t="s">
        <v>105</v>
      </c>
      <c r="D1" s="17" t="s">
        <v>4</v>
      </c>
      <c r="E1" s="17" t="s">
        <v>5</v>
      </c>
      <c r="F1" s="17" t="s">
        <v>6</v>
      </c>
      <c r="G1"/>
      <c r="H1" t="s">
        <v>53</v>
      </c>
      <c r="I1" t="s">
        <v>54</v>
      </c>
      <c r="J1"/>
      <c r="K1"/>
      <c r="L1">
        <f>SUM(I:I)</f>
        <v>422</v>
      </c>
      <c r="M1"/>
      <c r="N1"/>
      <c r="O1"/>
      <c r="P1"/>
      <c r="Q1"/>
      <c r="R1"/>
      <c r="S1"/>
      <c r="T1"/>
      <c r="U1" s="5"/>
      <c r="V1"/>
    </row>
    <row r="2" spans="1:22" x14ac:dyDescent="0.2">
      <c r="A2" s="16">
        <v>42660.597222210839</v>
      </c>
      <c r="B2">
        <v>1</v>
      </c>
      <c r="C2">
        <v>4</v>
      </c>
      <c r="D2" t="s">
        <v>86</v>
      </c>
      <c r="E2">
        <v>136</v>
      </c>
      <c r="F2">
        <v>0</v>
      </c>
      <c r="H2">
        <v>1</v>
      </c>
      <c r="I2">
        <f>COUNTIF(B:B,"=1")</f>
        <v>21</v>
      </c>
      <c r="J2" s="10" t="s">
        <v>33</v>
      </c>
      <c r="K2" s="10"/>
    </row>
    <row r="3" spans="1:22" x14ac:dyDescent="0.2">
      <c r="A3" s="16">
        <v>42660.597222210839</v>
      </c>
      <c r="B3">
        <v>1</v>
      </c>
      <c r="C3">
        <v>4</v>
      </c>
      <c r="D3" t="s">
        <v>86</v>
      </c>
      <c r="E3">
        <v>134</v>
      </c>
      <c r="F3">
        <v>0</v>
      </c>
      <c r="H3">
        <v>2</v>
      </c>
      <c r="I3">
        <f>COUNTIF(B:B,"=2")</f>
        <v>4</v>
      </c>
      <c r="J3" s="8"/>
      <c r="K3" s="8"/>
    </row>
    <row r="4" spans="1:22" x14ac:dyDescent="0.2">
      <c r="A4" s="16">
        <v>42660.597222210839</v>
      </c>
      <c r="B4">
        <v>1</v>
      </c>
      <c r="C4">
        <v>4</v>
      </c>
      <c r="D4" t="s">
        <v>86</v>
      </c>
      <c r="E4">
        <v>102</v>
      </c>
      <c r="F4">
        <v>0</v>
      </c>
      <c r="H4">
        <v>3</v>
      </c>
      <c r="I4">
        <f>COUNTIF(B:B,"=3")</f>
        <v>2</v>
      </c>
      <c r="J4" s="8" t="s">
        <v>34</v>
      </c>
      <c r="K4" s="8">
        <v>5.8611111111111107</v>
      </c>
    </row>
    <row r="5" spans="1:22" x14ac:dyDescent="0.2">
      <c r="A5" s="16">
        <v>42660.597222210839</v>
      </c>
      <c r="B5">
        <v>1</v>
      </c>
      <c r="C5">
        <v>4</v>
      </c>
      <c r="D5" t="s">
        <v>86</v>
      </c>
      <c r="E5">
        <v>149</v>
      </c>
      <c r="F5">
        <v>0</v>
      </c>
      <c r="H5">
        <v>4</v>
      </c>
      <c r="I5">
        <f>COUNTIF(B:B,"=4")</f>
        <v>7</v>
      </c>
      <c r="J5" s="8" t="s">
        <v>35</v>
      </c>
      <c r="K5" s="8">
        <v>0.90280937708029718</v>
      </c>
    </row>
    <row r="6" spans="1:22" x14ac:dyDescent="0.2">
      <c r="A6" s="16">
        <v>42660.597222210839</v>
      </c>
      <c r="B6">
        <v>1</v>
      </c>
      <c r="C6">
        <v>4</v>
      </c>
      <c r="D6" t="s">
        <v>86</v>
      </c>
      <c r="E6">
        <v>115</v>
      </c>
      <c r="F6">
        <v>0</v>
      </c>
      <c r="H6">
        <v>5</v>
      </c>
      <c r="I6">
        <f>COUNTIF(B:B,"=5")</f>
        <v>3</v>
      </c>
      <c r="J6" s="8" t="s">
        <v>36</v>
      </c>
      <c r="K6" s="8">
        <v>3</v>
      </c>
    </row>
    <row r="7" spans="1:22" x14ac:dyDescent="0.2">
      <c r="A7" s="16">
        <v>42660.597222210839</v>
      </c>
      <c r="B7">
        <v>1</v>
      </c>
      <c r="C7">
        <v>4</v>
      </c>
      <c r="D7" t="s">
        <v>86</v>
      </c>
      <c r="E7">
        <v>127</v>
      </c>
      <c r="F7">
        <v>0</v>
      </c>
      <c r="H7">
        <v>6</v>
      </c>
      <c r="I7">
        <f>COUNTIF(B:B,"=6")</f>
        <v>1</v>
      </c>
      <c r="J7" s="8" t="s">
        <v>37</v>
      </c>
      <c r="K7" s="8">
        <v>0</v>
      </c>
    </row>
    <row r="8" spans="1:22" x14ac:dyDescent="0.2">
      <c r="A8" s="16">
        <v>42660.597222210839</v>
      </c>
      <c r="B8">
        <v>1</v>
      </c>
      <c r="C8">
        <v>4</v>
      </c>
      <c r="D8" t="s">
        <v>86</v>
      </c>
      <c r="E8">
        <v>112</v>
      </c>
      <c r="F8">
        <v>0</v>
      </c>
      <c r="H8">
        <v>7</v>
      </c>
      <c r="I8">
        <f>COUNTIF(B:B,"=7")</f>
        <v>7</v>
      </c>
      <c r="J8" s="8" t="s">
        <v>38</v>
      </c>
      <c r="K8" s="8">
        <v>7.6605915918273713</v>
      </c>
    </row>
    <row r="9" spans="1:22" x14ac:dyDescent="0.2">
      <c r="A9" s="16">
        <v>42660.597222210839</v>
      </c>
      <c r="B9">
        <v>1</v>
      </c>
      <c r="C9">
        <v>4</v>
      </c>
      <c r="D9" t="s">
        <v>86</v>
      </c>
      <c r="E9">
        <v>126</v>
      </c>
      <c r="F9">
        <v>0</v>
      </c>
      <c r="H9">
        <v>8</v>
      </c>
      <c r="I9">
        <f>COUNTIF(B:B,"=8")</f>
        <v>6</v>
      </c>
      <c r="J9" s="8" t="s">
        <v>39</v>
      </c>
      <c r="K9" s="8">
        <v>58.684663536776213</v>
      </c>
    </row>
    <row r="10" spans="1:22" x14ac:dyDescent="0.2">
      <c r="A10" s="16">
        <v>42660.597222210839</v>
      </c>
      <c r="B10">
        <v>1</v>
      </c>
      <c r="C10">
        <v>4</v>
      </c>
      <c r="D10" t="s">
        <v>86</v>
      </c>
      <c r="E10">
        <v>147</v>
      </c>
      <c r="F10">
        <v>0</v>
      </c>
      <c r="H10">
        <v>9</v>
      </c>
      <c r="I10">
        <f>COUNTIF(B:B,"=9")</f>
        <v>6</v>
      </c>
      <c r="J10" s="8" t="s">
        <v>40</v>
      </c>
      <c r="K10" s="8">
        <v>3.053780096454128</v>
      </c>
    </row>
    <row r="11" spans="1:22" x14ac:dyDescent="0.2">
      <c r="A11" s="16">
        <v>42660.597222210839</v>
      </c>
      <c r="B11">
        <v>1</v>
      </c>
      <c r="C11">
        <v>4</v>
      </c>
      <c r="D11" t="s">
        <v>86</v>
      </c>
      <c r="E11">
        <v>149</v>
      </c>
      <c r="F11">
        <v>0</v>
      </c>
      <c r="H11">
        <v>10</v>
      </c>
      <c r="I11">
        <f>COUNTIF(B:B,"=10")</f>
        <v>0</v>
      </c>
      <c r="J11" s="8" t="s">
        <v>41</v>
      </c>
      <c r="K11" s="8">
        <v>1.8966917376890813</v>
      </c>
    </row>
    <row r="12" spans="1:22" x14ac:dyDescent="0.2">
      <c r="A12" s="16">
        <v>42660.597222210839</v>
      </c>
      <c r="B12">
        <v>1</v>
      </c>
      <c r="C12">
        <v>4</v>
      </c>
      <c r="D12" t="s">
        <v>86</v>
      </c>
      <c r="E12">
        <v>129</v>
      </c>
      <c r="F12">
        <v>0</v>
      </c>
      <c r="H12">
        <v>11</v>
      </c>
      <c r="I12">
        <f>COUNTIF(B:B,"=11")</f>
        <v>0</v>
      </c>
      <c r="J12" s="8" t="s">
        <v>42</v>
      </c>
      <c r="K12" s="8">
        <v>33</v>
      </c>
    </row>
    <row r="13" spans="1:22" x14ac:dyDescent="0.2">
      <c r="A13" s="16">
        <v>42660.597222210839</v>
      </c>
      <c r="B13">
        <v>1</v>
      </c>
      <c r="C13">
        <v>4</v>
      </c>
      <c r="D13" t="s">
        <v>86</v>
      </c>
      <c r="E13">
        <v>122</v>
      </c>
      <c r="F13">
        <v>0</v>
      </c>
      <c r="H13">
        <v>12</v>
      </c>
      <c r="I13">
        <f>COUNTIF(B:B,"=12")</f>
        <v>1</v>
      </c>
      <c r="J13" s="8" t="s">
        <v>43</v>
      </c>
      <c r="K13" s="8">
        <v>0</v>
      </c>
    </row>
    <row r="14" spans="1:22" x14ac:dyDescent="0.2">
      <c r="A14" s="16">
        <v>42660.597222210839</v>
      </c>
      <c r="B14">
        <v>1</v>
      </c>
      <c r="C14">
        <v>4</v>
      </c>
      <c r="D14" t="s">
        <v>86</v>
      </c>
      <c r="E14">
        <v>112</v>
      </c>
      <c r="F14">
        <v>0</v>
      </c>
      <c r="H14">
        <v>13</v>
      </c>
      <c r="I14">
        <f>COUNTIF(B:B,"=13")</f>
        <v>3</v>
      </c>
      <c r="J14" s="8" t="s">
        <v>44</v>
      </c>
      <c r="K14" s="8">
        <v>33</v>
      </c>
    </row>
    <row r="15" spans="1:22" x14ac:dyDescent="0.2">
      <c r="A15" s="16">
        <v>42660.597222210839</v>
      </c>
      <c r="B15">
        <v>1</v>
      </c>
      <c r="C15">
        <v>4</v>
      </c>
      <c r="D15" t="s">
        <v>86</v>
      </c>
      <c r="E15">
        <v>139</v>
      </c>
      <c r="F15">
        <v>0</v>
      </c>
      <c r="H15">
        <v>14</v>
      </c>
      <c r="I15">
        <f>COUNTIF(B:B,"=14")</f>
        <v>2</v>
      </c>
      <c r="J15" s="8" t="s">
        <v>45</v>
      </c>
      <c r="K15" s="8">
        <v>422</v>
      </c>
    </row>
    <row r="16" spans="1:22" x14ac:dyDescent="0.2">
      <c r="A16" s="16">
        <v>42660.597222210839</v>
      </c>
      <c r="B16">
        <v>1</v>
      </c>
      <c r="C16">
        <v>4</v>
      </c>
      <c r="D16" t="s">
        <v>86</v>
      </c>
      <c r="E16">
        <v>135</v>
      </c>
      <c r="F16">
        <v>0</v>
      </c>
      <c r="H16">
        <v>15</v>
      </c>
      <c r="I16">
        <f>COUNTIF(B:B,"=15")</f>
        <v>11</v>
      </c>
      <c r="J16" s="8" t="s">
        <v>46</v>
      </c>
      <c r="K16" s="8">
        <v>72</v>
      </c>
    </row>
    <row r="17" spans="1:15" ht="13.5" thickBot="1" x14ac:dyDescent="0.25">
      <c r="A17" s="16">
        <v>42660.597222210839</v>
      </c>
      <c r="B17">
        <v>1</v>
      </c>
      <c r="C17">
        <v>4</v>
      </c>
      <c r="D17" t="s">
        <v>86</v>
      </c>
      <c r="E17">
        <v>134</v>
      </c>
      <c r="F17">
        <v>0</v>
      </c>
      <c r="H17">
        <v>16</v>
      </c>
      <c r="I17">
        <f>COUNTIF(B:B,"=16")</f>
        <v>0</v>
      </c>
      <c r="J17" s="9" t="s">
        <v>47</v>
      </c>
      <c r="K17" s="9">
        <v>1.8001507698581001</v>
      </c>
    </row>
    <row r="18" spans="1:15" x14ac:dyDescent="0.2">
      <c r="A18" s="16">
        <v>42660.597222210839</v>
      </c>
      <c r="B18">
        <v>1</v>
      </c>
      <c r="C18">
        <v>4</v>
      </c>
      <c r="D18" t="s">
        <v>86</v>
      </c>
      <c r="E18">
        <v>142</v>
      </c>
      <c r="F18">
        <v>0</v>
      </c>
      <c r="H18">
        <v>17</v>
      </c>
      <c r="I18">
        <f>COUNTIF(B:B,"=17")</f>
        <v>0</v>
      </c>
    </row>
    <row r="19" spans="1:15" x14ac:dyDescent="0.2">
      <c r="A19" s="16">
        <v>42660.597222210839</v>
      </c>
      <c r="B19">
        <v>1</v>
      </c>
      <c r="C19">
        <v>4</v>
      </c>
      <c r="D19" t="s">
        <v>86</v>
      </c>
      <c r="E19">
        <v>100</v>
      </c>
      <c r="F19">
        <v>0</v>
      </c>
      <c r="H19">
        <v>18</v>
      </c>
      <c r="I19">
        <f>COUNTIF(B:B,"=18")</f>
        <v>0</v>
      </c>
    </row>
    <row r="20" spans="1:15" ht="13.5" thickBot="1" x14ac:dyDescent="0.25">
      <c r="A20" s="16">
        <v>42660.597222210839</v>
      </c>
      <c r="B20">
        <v>1</v>
      </c>
      <c r="C20">
        <v>4</v>
      </c>
      <c r="D20" t="s">
        <v>86</v>
      </c>
      <c r="E20">
        <v>102</v>
      </c>
      <c r="F20">
        <v>0</v>
      </c>
      <c r="H20">
        <v>19</v>
      </c>
      <c r="I20">
        <f>COUNTIF(B:B,"=19")</f>
        <v>0</v>
      </c>
    </row>
    <row r="21" spans="1:15" x14ac:dyDescent="0.2">
      <c r="A21" s="16">
        <v>42660.597222210839</v>
      </c>
      <c r="B21">
        <v>1</v>
      </c>
      <c r="C21">
        <v>4</v>
      </c>
      <c r="D21" t="s">
        <v>86</v>
      </c>
      <c r="E21">
        <v>100</v>
      </c>
      <c r="F21">
        <v>0</v>
      </c>
      <c r="H21">
        <v>20</v>
      </c>
      <c r="I21">
        <f>COUNTIF(B:B,"=20")</f>
        <v>0</v>
      </c>
      <c r="J21">
        <v>75</v>
      </c>
      <c r="K21" s="11" t="s">
        <v>50</v>
      </c>
      <c r="L21" s="11" t="s">
        <v>52</v>
      </c>
      <c r="M21" s="6"/>
      <c r="O21" t="s">
        <v>32</v>
      </c>
    </row>
    <row r="22" spans="1:15" x14ac:dyDescent="0.2">
      <c r="A22" s="16">
        <v>42660.597222210839</v>
      </c>
      <c r="B22">
        <v>1</v>
      </c>
      <c r="C22">
        <v>4</v>
      </c>
      <c r="D22" t="s">
        <v>86</v>
      </c>
      <c r="E22">
        <v>112</v>
      </c>
      <c r="F22">
        <v>0</v>
      </c>
      <c r="H22">
        <v>21</v>
      </c>
      <c r="I22">
        <f>COUNTIF(B:B,"=21")</f>
        <v>3</v>
      </c>
      <c r="J22">
        <v>80</v>
      </c>
      <c r="K22" s="12">
        <v>75</v>
      </c>
      <c r="L22" s="8">
        <v>5</v>
      </c>
      <c r="M22" s="6">
        <f>(L22/422)*100</f>
        <v>1.1848341232227488</v>
      </c>
    </row>
    <row r="23" spans="1:15" x14ac:dyDescent="0.2">
      <c r="A23" s="16">
        <v>42660.611111099366</v>
      </c>
      <c r="B23">
        <v>2</v>
      </c>
      <c r="C23">
        <v>4</v>
      </c>
      <c r="D23" t="s">
        <v>86</v>
      </c>
      <c r="E23">
        <v>134</v>
      </c>
      <c r="F23">
        <v>0</v>
      </c>
      <c r="H23">
        <v>22</v>
      </c>
      <c r="I23">
        <f>COUNTIF(B:B,"=22")</f>
        <v>0</v>
      </c>
      <c r="J23">
        <v>85</v>
      </c>
      <c r="K23" s="12">
        <v>80</v>
      </c>
      <c r="L23" s="8">
        <v>0</v>
      </c>
      <c r="M23" s="6">
        <f t="shared" ref="M23:M47" si="0">(L23/422)*100</f>
        <v>0</v>
      </c>
    </row>
    <row r="24" spans="1:15" x14ac:dyDescent="0.2">
      <c r="A24" s="16">
        <v>42660.611111099366</v>
      </c>
      <c r="B24">
        <v>2</v>
      </c>
      <c r="C24">
        <v>4</v>
      </c>
      <c r="D24" t="s">
        <v>86</v>
      </c>
      <c r="E24">
        <v>128</v>
      </c>
      <c r="F24">
        <v>0</v>
      </c>
      <c r="H24">
        <v>23</v>
      </c>
      <c r="I24">
        <f>COUNTIF(B:B,"=23")</f>
        <v>2</v>
      </c>
      <c r="J24">
        <v>90</v>
      </c>
      <c r="K24" s="12">
        <v>85</v>
      </c>
      <c r="L24" s="8">
        <v>0</v>
      </c>
      <c r="M24" s="6">
        <f t="shared" si="0"/>
        <v>0</v>
      </c>
    </row>
    <row r="25" spans="1:15" x14ac:dyDescent="0.2">
      <c r="A25" s="16">
        <v>42660.611111099366</v>
      </c>
      <c r="B25">
        <v>2</v>
      </c>
      <c r="C25">
        <v>4</v>
      </c>
      <c r="D25" t="s">
        <v>86</v>
      </c>
      <c r="E25">
        <v>110</v>
      </c>
      <c r="F25">
        <v>0</v>
      </c>
      <c r="H25">
        <v>24</v>
      </c>
      <c r="I25">
        <f>COUNTIF(B:B,"=24")</f>
        <v>0</v>
      </c>
      <c r="J25">
        <v>95</v>
      </c>
      <c r="K25" s="12">
        <v>90</v>
      </c>
      <c r="L25" s="8">
        <v>1</v>
      </c>
      <c r="M25" s="6">
        <f t="shared" si="0"/>
        <v>0.23696682464454977</v>
      </c>
    </row>
    <row r="26" spans="1:15" x14ac:dyDescent="0.2">
      <c r="A26" s="16">
        <v>42660.611111099366</v>
      </c>
      <c r="B26">
        <v>2</v>
      </c>
      <c r="C26">
        <v>4</v>
      </c>
      <c r="D26" t="s">
        <v>86</v>
      </c>
      <c r="E26">
        <v>123</v>
      </c>
      <c r="F26">
        <v>0</v>
      </c>
      <c r="H26">
        <v>25</v>
      </c>
      <c r="I26">
        <f>COUNTIF(B:B,"=25")</f>
        <v>19</v>
      </c>
      <c r="J26">
        <v>100</v>
      </c>
      <c r="K26" s="12">
        <v>95</v>
      </c>
      <c r="L26" s="8">
        <v>1</v>
      </c>
      <c r="M26" s="6">
        <f t="shared" si="0"/>
        <v>0.23696682464454977</v>
      </c>
    </row>
    <row r="27" spans="1:15" x14ac:dyDescent="0.2">
      <c r="A27" s="16">
        <v>42660.608333333395</v>
      </c>
      <c r="B27">
        <v>3</v>
      </c>
      <c r="C27">
        <v>4</v>
      </c>
      <c r="D27" t="s">
        <v>86</v>
      </c>
      <c r="E27">
        <v>125</v>
      </c>
      <c r="F27">
        <v>14</v>
      </c>
      <c r="H27">
        <v>26</v>
      </c>
      <c r="I27">
        <f>COUNTIF(B:B,"=26")</f>
        <v>6</v>
      </c>
      <c r="J27">
        <v>105</v>
      </c>
      <c r="K27" s="12">
        <v>100</v>
      </c>
      <c r="L27" s="8">
        <v>16</v>
      </c>
      <c r="M27" s="6">
        <f t="shared" si="0"/>
        <v>3.7914691943127963</v>
      </c>
    </row>
    <row r="28" spans="1:15" x14ac:dyDescent="0.2">
      <c r="A28" s="16">
        <v>42660.608333333395</v>
      </c>
      <c r="B28">
        <v>3</v>
      </c>
      <c r="C28">
        <v>4</v>
      </c>
      <c r="D28" t="s">
        <v>86</v>
      </c>
      <c r="E28">
        <v>129</v>
      </c>
      <c r="F28">
        <v>14</v>
      </c>
      <c r="H28">
        <v>27</v>
      </c>
      <c r="I28">
        <f>COUNTIF(B:B,"=27")</f>
        <v>7</v>
      </c>
      <c r="J28">
        <v>110</v>
      </c>
      <c r="K28" s="12">
        <v>105</v>
      </c>
      <c r="L28" s="8">
        <v>36</v>
      </c>
      <c r="M28" s="6">
        <f t="shared" si="0"/>
        <v>8.5308056872037916</v>
      </c>
    </row>
    <row r="29" spans="1:15" x14ac:dyDescent="0.2">
      <c r="A29" s="16">
        <v>42660.602777766064</v>
      </c>
      <c r="B29">
        <v>4</v>
      </c>
      <c r="C29">
        <v>4</v>
      </c>
      <c r="D29" t="s">
        <v>86</v>
      </c>
      <c r="E29">
        <v>120</v>
      </c>
      <c r="F29">
        <v>0</v>
      </c>
      <c r="H29">
        <v>28</v>
      </c>
      <c r="I29">
        <f>COUNTIF(B:B,"=28")</f>
        <v>0</v>
      </c>
      <c r="J29">
        <v>115</v>
      </c>
      <c r="K29" s="12">
        <v>110</v>
      </c>
      <c r="L29" s="8">
        <v>50</v>
      </c>
      <c r="M29" s="6">
        <f t="shared" si="0"/>
        <v>11.848341232227488</v>
      </c>
    </row>
    <row r="30" spans="1:15" x14ac:dyDescent="0.2">
      <c r="A30" s="16">
        <v>42660.602777766064</v>
      </c>
      <c r="B30">
        <v>4</v>
      </c>
      <c r="C30">
        <v>4</v>
      </c>
      <c r="D30" t="s">
        <v>86</v>
      </c>
      <c r="E30">
        <v>140</v>
      </c>
      <c r="F30">
        <v>0</v>
      </c>
      <c r="H30">
        <v>29</v>
      </c>
      <c r="I30">
        <f>COUNTIF(B:B,"=29")</f>
        <v>0</v>
      </c>
      <c r="J30">
        <v>120</v>
      </c>
      <c r="K30" s="12">
        <v>115</v>
      </c>
      <c r="L30" s="8">
        <v>32</v>
      </c>
      <c r="M30" s="6">
        <f t="shared" si="0"/>
        <v>7.5829383886255926</v>
      </c>
    </row>
    <row r="31" spans="1:15" x14ac:dyDescent="0.2">
      <c r="A31" s="16">
        <v>42660.602777766064</v>
      </c>
      <c r="B31">
        <v>4</v>
      </c>
      <c r="C31">
        <v>4</v>
      </c>
      <c r="D31" t="s">
        <v>86</v>
      </c>
      <c r="E31">
        <v>115</v>
      </c>
      <c r="F31">
        <v>0</v>
      </c>
      <c r="H31">
        <v>30</v>
      </c>
      <c r="I31">
        <f>COUNTIF(B:B,"=30")</f>
        <v>4</v>
      </c>
      <c r="J31">
        <v>125</v>
      </c>
      <c r="K31" s="12">
        <v>120</v>
      </c>
      <c r="L31" s="8">
        <v>29</v>
      </c>
      <c r="M31" s="6">
        <f t="shared" si="0"/>
        <v>6.8720379146919433</v>
      </c>
    </row>
    <row r="32" spans="1:15" x14ac:dyDescent="0.2">
      <c r="A32" s="16">
        <v>42660.602777766064</v>
      </c>
      <c r="B32">
        <v>4</v>
      </c>
      <c r="C32">
        <v>4</v>
      </c>
      <c r="D32" t="s">
        <v>86</v>
      </c>
      <c r="E32">
        <v>110</v>
      </c>
      <c r="F32">
        <v>0</v>
      </c>
      <c r="H32">
        <v>31</v>
      </c>
      <c r="I32">
        <f>COUNTIF(B:B,"=31")</f>
        <v>7</v>
      </c>
      <c r="J32">
        <v>130</v>
      </c>
      <c r="K32" s="12">
        <v>125</v>
      </c>
      <c r="L32" s="8">
        <v>28</v>
      </c>
      <c r="M32" s="6">
        <f t="shared" si="0"/>
        <v>6.6350710900473935</v>
      </c>
    </row>
    <row r="33" spans="1:13" x14ac:dyDescent="0.2">
      <c r="A33" s="16">
        <v>42660.602777766064</v>
      </c>
      <c r="B33">
        <v>4</v>
      </c>
      <c r="C33">
        <v>4</v>
      </c>
      <c r="D33" t="s">
        <v>86</v>
      </c>
      <c r="E33">
        <v>132</v>
      </c>
      <c r="F33">
        <v>0</v>
      </c>
      <c r="H33">
        <v>32</v>
      </c>
      <c r="I33">
        <f>COUNTIF(B:B,"=32")</f>
        <v>3</v>
      </c>
      <c r="J33">
        <v>135</v>
      </c>
      <c r="K33" s="12">
        <v>130</v>
      </c>
      <c r="L33" s="8">
        <v>55</v>
      </c>
      <c r="M33" s="6">
        <f t="shared" si="0"/>
        <v>13.033175355450238</v>
      </c>
    </row>
    <row r="34" spans="1:13" x14ac:dyDescent="0.2">
      <c r="A34" s="16">
        <v>42660.602777766064</v>
      </c>
      <c r="B34">
        <v>4</v>
      </c>
      <c r="C34">
        <v>4</v>
      </c>
      <c r="D34" t="s">
        <v>86</v>
      </c>
      <c r="E34">
        <v>131</v>
      </c>
      <c r="F34">
        <v>0</v>
      </c>
      <c r="H34">
        <v>33</v>
      </c>
      <c r="I34">
        <f>COUNTIF(B:B,"=33")</f>
        <v>0</v>
      </c>
      <c r="J34">
        <v>140</v>
      </c>
      <c r="K34" s="12">
        <v>135</v>
      </c>
      <c r="L34" s="8">
        <v>64</v>
      </c>
      <c r="M34" s="6">
        <f t="shared" si="0"/>
        <v>15.165876777251185</v>
      </c>
    </row>
    <row r="35" spans="1:13" x14ac:dyDescent="0.2">
      <c r="A35" s="16">
        <v>42660.602777766064</v>
      </c>
      <c r="B35">
        <v>4</v>
      </c>
      <c r="C35">
        <v>4</v>
      </c>
      <c r="D35" t="s">
        <v>86</v>
      </c>
      <c r="E35">
        <v>129</v>
      </c>
      <c r="F35">
        <v>0</v>
      </c>
      <c r="H35">
        <v>34</v>
      </c>
      <c r="I35">
        <f>COUNTIF(B:B,"=34")</f>
        <v>0</v>
      </c>
      <c r="J35">
        <v>145</v>
      </c>
      <c r="K35" s="12">
        <v>140</v>
      </c>
      <c r="L35" s="8">
        <v>49</v>
      </c>
      <c r="M35" s="6">
        <f t="shared" si="0"/>
        <v>11.611374407582939</v>
      </c>
    </row>
    <row r="36" spans="1:13" x14ac:dyDescent="0.2">
      <c r="A36" s="16">
        <v>42661.583333333489</v>
      </c>
      <c r="B36">
        <v>5</v>
      </c>
      <c r="C36">
        <v>4</v>
      </c>
      <c r="D36" t="s">
        <v>86</v>
      </c>
      <c r="E36">
        <v>118</v>
      </c>
      <c r="F36">
        <v>0</v>
      </c>
      <c r="H36">
        <v>35</v>
      </c>
      <c r="I36">
        <f>COUNTIF(B:B,"=35")</f>
        <v>0</v>
      </c>
      <c r="J36">
        <v>150</v>
      </c>
      <c r="K36" s="12">
        <v>145</v>
      </c>
      <c r="L36" s="8">
        <v>33</v>
      </c>
      <c r="M36" s="6">
        <f t="shared" si="0"/>
        <v>7.8199052132701423</v>
      </c>
    </row>
    <row r="37" spans="1:13" x14ac:dyDescent="0.2">
      <c r="A37" s="16">
        <v>42661.583333333489</v>
      </c>
      <c r="B37">
        <v>5</v>
      </c>
      <c r="C37">
        <v>4</v>
      </c>
      <c r="D37" t="s">
        <v>86</v>
      </c>
      <c r="E37">
        <v>125</v>
      </c>
      <c r="F37">
        <v>0</v>
      </c>
      <c r="H37">
        <v>36</v>
      </c>
      <c r="I37">
        <f>COUNTIF(B:B,"=36")</f>
        <v>0</v>
      </c>
      <c r="J37">
        <v>155</v>
      </c>
      <c r="K37" s="12">
        <v>150</v>
      </c>
      <c r="L37" s="8">
        <v>11</v>
      </c>
      <c r="M37" s="6">
        <f t="shared" si="0"/>
        <v>2.6066350710900474</v>
      </c>
    </row>
    <row r="38" spans="1:13" x14ac:dyDescent="0.2">
      <c r="A38" s="16">
        <v>42661.583333333489</v>
      </c>
      <c r="B38">
        <v>5</v>
      </c>
      <c r="C38">
        <v>4</v>
      </c>
      <c r="D38" t="s">
        <v>86</v>
      </c>
      <c r="E38">
        <v>166</v>
      </c>
      <c r="F38">
        <v>0</v>
      </c>
      <c r="H38">
        <v>37</v>
      </c>
      <c r="I38">
        <f>COUNTIF(B:B,"=37")</f>
        <v>3</v>
      </c>
      <c r="J38">
        <v>160</v>
      </c>
      <c r="K38" s="12">
        <v>155</v>
      </c>
      <c r="L38" s="8">
        <v>3</v>
      </c>
      <c r="M38" s="6">
        <f t="shared" si="0"/>
        <v>0.7109004739336493</v>
      </c>
    </row>
    <row r="39" spans="1:13" x14ac:dyDescent="0.2">
      <c r="A39" s="16">
        <v>42661.597222210839</v>
      </c>
      <c r="B39">
        <v>6</v>
      </c>
      <c r="C39">
        <v>4</v>
      </c>
      <c r="D39" t="s">
        <v>86</v>
      </c>
      <c r="E39">
        <v>125</v>
      </c>
      <c r="F39">
        <v>0</v>
      </c>
      <c r="H39">
        <v>38</v>
      </c>
      <c r="I39">
        <f>COUNTIF(B:B,"=38")</f>
        <v>2</v>
      </c>
      <c r="J39">
        <v>165</v>
      </c>
      <c r="K39" s="12">
        <v>160</v>
      </c>
      <c r="L39" s="8">
        <v>3</v>
      </c>
      <c r="M39" s="6">
        <f t="shared" si="0"/>
        <v>0.7109004739336493</v>
      </c>
    </row>
    <row r="40" spans="1:13" x14ac:dyDescent="0.2">
      <c r="A40" s="16">
        <v>42661.607638888992</v>
      </c>
      <c r="B40">
        <v>7</v>
      </c>
      <c r="C40">
        <v>4</v>
      </c>
      <c r="D40" t="s">
        <v>86</v>
      </c>
      <c r="E40">
        <v>126</v>
      </c>
      <c r="F40">
        <v>0</v>
      </c>
      <c r="H40">
        <v>39</v>
      </c>
      <c r="I40">
        <f>COUNTIF(B:B,"=39")</f>
        <v>1</v>
      </c>
      <c r="J40">
        <v>170</v>
      </c>
      <c r="K40" s="12">
        <v>165</v>
      </c>
      <c r="L40" s="8">
        <v>1</v>
      </c>
      <c r="M40" s="6">
        <f t="shared" si="0"/>
        <v>0.23696682464454977</v>
      </c>
    </row>
    <row r="41" spans="1:13" x14ac:dyDescent="0.2">
      <c r="A41" s="16">
        <v>42661.607638888992</v>
      </c>
      <c r="B41">
        <v>7</v>
      </c>
      <c r="C41">
        <v>4</v>
      </c>
      <c r="D41" t="s">
        <v>86</v>
      </c>
      <c r="E41">
        <v>106</v>
      </c>
      <c r="F41">
        <v>0</v>
      </c>
      <c r="H41">
        <v>40</v>
      </c>
      <c r="I41">
        <f>COUNTIF(B:B,"=40")</f>
        <v>3</v>
      </c>
      <c r="J41">
        <v>175</v>
      </c>
      <c r="K41" s="12">
        <v>170</v>
      </c>
      <c r="L41" s="8">
        <v>1</v>
      </c>
      <c r="M41" s="6">
        <f t="shared" si="0"/>
        <v>0.23696682464454977</v>
      </c>
    </row>
    <row r="42" spans="1:13" x14ac:dyDescent="0.2">
      <c r="A42" s="16">
        <v>42661.607638888992</v>
      </c>
      <c r="B42">
        <v>7</v>
      </c>
      <c r="C42">
        <v>4</v>
      </c>
      <c r="D42" t="s">
        <v>86</v>
      </c>
      <c r="E42">
        <v>121</v>
      </c>
      <c r="F42">
        <v>0</v>
      </c>
      <c r="H42">
        <v>41</v>
      </c>
      <c r="I42">
        <f>COUNTIF(B:B,"=41")</f>
        <v>5</v>
      </c>
      <c r="J42">
        <v>180</v>
      </c>
      <c r="K42" s="12">
        <v>175</v>
      </c>
      <c r="L42" s="8">
        <v>0</v>
      </c>
      <c r="M42" s="6">
        <f t="shared" si="0"/>
        <v>0</v>
      </c>
    </row>
    <row r="43" spans="1:13" x14ac:dyDescent="0.2">
      <c r="A43" s="16">
        <v>42661.607638888992</v>
      </c>
      <c r="B43">
        <v>7</v>
      </c>
      <c r="C43">
        <v>4</v>
      </c>
      <c r="D43" t="s">
        <v>86</v>
      </c>
      <c r="E43">
        <v>113</v>
      </c>
      <c r="F43">
        <v>0</v>
      </c>
      <c r="H43">
        <v>42</v>
      </c>
      <c r="I43">
        <f>COUNTIF(B:B,"=42")</f>
        <v>2</v>
      </c>
      <c r="J43">
        <v>185</v>
      </c>
      <c r="K43" s="12">
        <v>180</v>
      </c>
      <c r="L43" s="8">
        <v>3</v>
      </c>
      <c r="M43" s="6">
        <f t="shared" si="0"/>
        <v>0.7109004739336493</v>
      </c>
    </row>
    <row r="44" spans="1:13" x14ac:dyDescent="0.2">
      <c r="A44" s="16">
        <v>42661.607638888992</v>
      </c>
      <c r="B44">
        <v>7</v>
      </c>
      <c r="C44">
        <v>4</v>
      </c>
      <c r="D44" t="s">
        <v>86</v>
      </c>
      <c r="E44">
        <v>140</v>
      </c>
      <c r="F44">
        <v>0</v>
      </c>
      <c r="H44">
        <v>43</v>
      </c>
      <c r="I44">
        <f>COUNTIF(B:B,"=43")</f>
        <v>5</v>
      </c>
      <c r="J44">
        <v>190</v>
      </c>
      <c r="K44" s="12">
        <v>185</v>
      </c>
      <c r="L44" s="8">
        <v>0</v>
      </c>
      <c r="M44" s="6">
        <f t="shared" si="0"/>
        <v>0</v>
      </c>
    </row>
    <row r="45" spans="1:13" x14ac:dyDescent="0.2">
      <c r="A45" s="16">
        <v>42661.607638888992</v>
      </c>
      <c r="B45">
        <v>7</v>
      </c>
      <c r="C45">
        <v>4</v>
      </c>
      <c r="D45" t="s">
        <v>86</v>
      </c>
      <c r="E45">
        <v>132</v>
      </c>
      <c r="F45">
        <v>0</v>
      </c>
      <c r="H45">
        <v>44</v>
      </c>
      <c r="I45">
        <f>COUNTIF(B:B,"=44")</f>
        <v>15</v>
      </c>
      <c r="J45">
        <v>195</v>
      </c>
      <c r="K45" s="12">
        <v>190</v>
      </c>
      <c r="L45" s="8">
        <v>1</v>
      </c>
      <c r="M45" s="6">
        <f t="shared" si="0"/>
        <v>0.23696682464454977</v>
      </c>
    </row>
    <row r="46" spans="1:13" x14ac:dyDescent="0.2">
      <c r="A46" s="16">
        <v>42661.607638888992</v>
      </c>
      <c r="B46">
        <v>7</v>
      </c>
      <c r="C46">
        <v>4</v>
      </c>
      <c r="D46" t="s">
        <v>86</v>
      </c>
      <c r="E46">
        <v>120</v>
      </c>
      <c r="F46">
        <v>0</v>
      </c>
      <c r="H46">
        <v>45</v>
      </c>
      <c r="I46">
        <f>COUNTIF(B:B,"=45")</f>
        <v>26</v>
      </c>
      <c r="J46">
        <v>200</v>
      </c>
      <c r="K46" s="12">
        <v>195</v>
      </c>
      <c r="L46" s="8">
        <v>0</v>
      </c>
      <c r="M46" s="6">
        <f t="shared" si="0"/>
        <v>0</v>
      </c>
    </row>
    <row r="47" spans="1:13" x14ac:dyDescent="0.2">
      <c r="A47" s="16">
        <v>42661.614583333489</v>
      </c>
      <c r="B47">
        <v>8</v>
      </c>
      <c r="C47">
        <v>4</v>
      </c>
      <c r="D47" t="s">
        <v>86</v>
      </c>
      <c r="E47">
        <v>141</v>
      </c>
      <c r="F47">
        <v>0</v>
      </c>
      <c r="H47">
        <v>46</v>
      </c>
      <c r="I47">
        <f>COUNTIF(B:B,"=46")</f>
        <v>12</v>
      </c>
      <c r="K47" s="12">
        <v>200</v>
      </c>
      <c r="L47" s="8">
        <v>0</v>
      </c>
      <c r="M47" s="6">
        <f t="shared" si="0"/>
        <v>0</v>
      </c>
    </row>
    <row r="48" spans="1:13" ht="13.5" thickBot="1" x14ac:dyDescent="0.25">
      <c r="A48" s="16">
        <v>42661.614583333489</v>
      </c>
      <c r="B48">
        <v>8</v>
      </c>
      <c r="C48">
        <v>4</v>
      </c>
      <c r="D48" t="s">
        <v>86</v>
      </c>
      <c r="E48">
        <v>136</v>
      </c>
      <c r="F48">
        <v>0</v>
      </c>
      <c r="H48">
        <v>47</v>
      </c>
      <c r="I48">
        <f>COUNTIF(B:B,"=47")</f>
        <v>0</v>
      </c>
      <c r="K48" s="9" t="s">
        <v>51</v>
      </c>
      <c r="L48" s="9">
        <v>0</v>
      </c>
      <c r="M48" s="6"/>
    </row>
    <row r="49" spans="1:13" x14ac:dyDescent="0.2">
      <c r="A49" s="16">
        <v>42661.614583333489</v>
      </c>
      <c r="B49">
        <v>8</v>
      </c>
      <c r="C49">
        <v>4</v>
      </c>
      <c r="D49" t="s">
        <v>86</v>
      </c>
      <c r="E49">
        <v>142</v>
      </c>
      <c r="F49">
        <v>0</v>
      </c>
      <c r="H49">
        <v>48</v>
      </c>
      <c r="I49">
        <f>COUNTIF(B:B,"=48")</f>
        <v>27</v>
      </c>
      <c r="L49">
        <f>SUM(L22:L48)</f>
        <v>422</v>
      </c>
      <c r="M49" s="6">
        <f>SUM(M22:M48)</f>
        <v>100.00000000000003</v>
      </c>
    </row>
    <row r="50" spans="1:13" x14ac:dyDescent="0.2">
      <c r="A50" s="16">
        <v>42661.614583333489</v>
      </c>
      <c r="B50">
        <v>8</v>
      </c>
      <c r="C50">
        <v>4</v>
      </c>
      <c r="D50" t="s">
        <v>86</v>
      </c>
      <c r="E50">
        <v>138</v>
      </c>
      <c r="F50">
        <v>0</v>
      </c>
      <c r="H50">
        <v>49</v>
      </c>
      <c r="I50">
        <f>COUNTIF(B:B,"=49")</f>
        <v>25</v>
      </c>
    </row>
    <row r="51" spans="1:13" x14ac:dyDescent="0.2">
      <c r="A51" s="16">
        <v>42661.614583333489</v>
      </c>
      <c r="B51">
        <v>8</v>
      </c>
      <c r="C51">
        <v>4</v>
      </c>
      <c r="D51" t="s">
        <v>86</v>
      </c>
      <c r="E51">
        <v>136</v>
      </c>
      <c r="F51">
        <v>0</v>
      </c>
      <c r="H51">
        <v>50</v>
      </c>
      <c r="I51">
        <f>COUNTIF(B:B,"=50")</f>
        <v>3</v>
      </c>
    </row>
    <row r="52" spans="1:13" x14ac:dyDescent="0.2">
      <c r="A52" s="16">
        <v>42661.614583333489</v>
      </c>
      <c r="B52">
        <v>8</v>
      </c>
      <c r="C52">
        <v>4</v>
      </c>
      <c r="D52" t="s">
        <v>86</v>
      </c>
      <c r="E52">
        <v>141</v>
      </c>
      <c r="F52">
        <v>0</v>
      </c>
      <c r="H52">
        <v>51</v>
      </c>
      <c r="I52">
        <f>COUNTIF(B:B,"=51")</f>
        <v>1</v>
      </c>
    </row>
    <row r="53" spans="1:13" x14ac:dyDescent="0.2">
      <c r="A53" s="16">
        <v>42692.625</v>
      </c>
      <c r="B53">
        <v>9</v>
      </c>
      <c r="C53">
        <v>4</v>
      </c>
      <c r="D53" t="s">
        <v>86</v>
      </c>
      <c r="E53">
        <v>136</v>
      </c>
      <c r="F53">
        <v>0</v>
      </c>
      <c r="H53">
        <v>52</v>
      </c>
      <c r="I53">
        <f>COUNTIF(B:B,"=52")</f>
        <v>17</v>
      </c>
    </row>
    <row r="54" spans="1:13" x14ac:dyDescent="0.2">
      <c r="A54" s="16">
        <v>42692.625</v>
      </c>
      <c r="B54">
        <v>9</v>
      </c>
      <c r="C54">
        <v>4</v>
      </c>
      <c r="D54" t="s">
        <v>86</v>
      </c>
      <c r="E54">
        <v>104</v>
      </c>
      <c r="F54">
        <v>0</v>
      </c>
      <c r="H54">
        <v>53</v>
      </c>
      <c r="I54">
        <f>COUNTIF(B:B,"=53")</f>
        <v>4</v>
      </c>
    </row>
    <row r="55" spans="1:13" x14ac:dyDescent="0.2">
      <c r="A55" s="16">
        <v>42692.625</v>
      </c>
      <c r="B55">
        <v>9</v>
      </c>
      <c r="C55">
        <v>4</v>
      </c>
      <c r="D55" t="s">
        <v>86</v>
      </c>
      <c r="E55">
        <v>125</v>
      </c>
      <c r="F55">
        <v>0</v>
      </c>
      <c r="H55">
        <v>54</v>
      </c>
      <c r="I55">
        <f>COUNTIF(B:B,"=54")</f>
        <v>2</v>
      </c>
    </row>
    <row r="56" spans="1:13" x14ac:dyDescent="0.2">
      <c r="A56" s="16">
        <v>42692.625</v>
      </c>
      <c r="B56">
        <v>9</v>
      </c>
      <c r="C56">
        <v>4</v>
      </c>
      <c r="D56" t="s">
        <v>86</v>
      </c>
      <c r="E56">
        <v>102</v>
      </c>
      <c r="F56">
        <v>0</v>
      </c>
      <c r="H56">
        <v>55</v>
      </c>
      <c r="I56">
        <f>COUNTIF(B:B,"=55")</f>
        <v>6</v>
      </c>
    </row>
    <row r="57" spans="1:13" x14ac:dyDescent="0.2">
      <c r="A57" s="16">
        <v>42692.625</v>
      </c>
      <c r="B57">
        <v>9</v>
      </c>
      <c r="C57">
        <v>4</v>
      </c>
      <c r="D57" t="s">
        <v>86</v>
      </c>
      <c r="E57">
        <v>130</v>
      </c>
      <c r="F57">
        <v>0</v>
      </c>
      <c r="H57">
        <v>56</v>
      </c>
      <c r="I57">
        <f>COUNTIF(B:B,"=56")</f>
        <v>2</v>
      </c>
    </row>
    <row r="58" spans="1:13" x14ac:dyDescent="0.2">
      <c r="A58" s="16">
        <v>42692.625</v>
      </c>
      <c r="B58">
        <v>9</v>
      </c>
      <c r="C58">
        <v>4</v>
      </c>
      <c r="D58" t="s">
        <v>86</v>
      </c>
      <c r="E58">
        <v>105</v>
      </c>
      <c r="F58">
        <v>0</v>
      </c>
      <c r="H58">
        <v>57</v>
      </c>
      <c r="I58">
        <f>COUNTIF(B:B,"=57")</f>
        <v>8</v>
      </c>
    </row>
    <row r="59" spans="1:13" x14ac:dyDescent="0.2">
      <c r="A59" s="16">
        <v>42662.60416665487</v>
      </c>
      <c r="B59">
        <v>12</v>
      </c>
      <c r="C59">
        <v>4</v>
      </c>
      <c r="D59" t="s">
        <v>86</v>
      </c>
      <c r="E59">
        <v>118</v>
      </c>
      <c r="F59">
        <v>0</v>
      </c>
      <c r="H59">
        <v>58</v>
      </c>
      <c r="I59">
        <f>COUNTIF(B:B,"=58")</f>
        <v>9</v>
      </c>
    </row>
    <row r="60" spans="1:13" x14ac:dyDescent="0.2">
      <c r="A60" s="16">
        <v>42662.611111099366</v>
      </c>
      <c r="B60">
        <v>13</v>
      </c>
      <c r="C60">
        <v>4</v>
      </c>
      <c r="D60" t="s">
        <v>86</v>
      </c>
      <c r="E60">
        <v>125</v>
      </c>
      <c r="F60">
        <v>0</v>
      </c>
      <c r="H60">
        <v>59</v>
      </c>
      <c r="I60">
        <f>COUNTIF(B:B,"=59")</f>
        <v>6</v>
      </c>
    </row>
    <row r="61" spans="1:13" x14ac:dyDescent="0.2">
      <c r="A61" s="16">
        <v>42662.611111099366</v>
      </c>
      <c r="B61">
        <v>13</v>
      </c>
      <c r="C61">
        <v>4</v>
      </c>
      <c r="D61" t="s">
        <v>86</v>
      </c>
      <c r="E61">
        <v>105</v>
      </c>
      <c r="F61">
        <v>0</v>
      </c>
      <c r="H61">
        <v>60</v>
      </c>
      <c r="I61">
        <f>COUNTIF(B:B,"=60")</f>
        <v>0</v>
      </c>
    </row>
    <row r="62" spans="1:13" x14ac:dyDescent="0.2">
      <c r="A62" s="16">
        <v>42662.611111099366</v>
      </c>
      <c r="B62">
        <v>13</v>
      </c>
      <c r="C62">
        <v>4</v>
      </c>
      <c r="D62" t="s">
        <v>86</v>
      </c>
      <c r="E62">
        <v>142</v>
      </c>
      <c r="F62">
        <v>0</v>
      </c>
      <c r="H62">
        <v>61</v>
      </c>
      <c r="I62">
        <f>COUNTIF(B:B,"=61")</f>
        <v>33</v>
      </c>
    </row>
    <row r="63" spans="1:13" x14ac:dyDescent="0.2">
      <c r="A63" s="16">
        <v>42662.618055543862</v>
      </c>
      <c r="B63">
        <v>14</v>
      </c>
      <c r="C63">
        <v>4</v>
      </c>
      <c r="D63" t="s">
        <v>86</v>
      </c>
      <c r="E63">
        <v>128</v>
      </c>
      <c r="F63">
        <v>0</v>
      </c>
      <c r="H63">
        <v>62</v>
      </c>
      <c r="I63">
        <f>COUNTIF(B:B,"=62")</f>
        <v>3</v>
      </c>
    </row>
    <row r="64" spans="1:13" x14ac:dyDescent="0.2">
      <c r="A64" s="16">
        <v>42662.618055543862</v>
      </c>
      <c r="B64">
        <v>14</v>
      </c>
      <c r="C64">
        <v>4</v>
      </c>
      <c r="D64" t="s">
        <v>86</v>
      </c>
      <c r="E64">
        <v>154</v>
      </c>
      <c r="F64">
        <v>0</v>
      </c>
      <c r="H64">
        <v>63</v>
      </c>
      <c r="I64">
        <f>COUNTIF(B:B,"=63")</f>
        <v>27</v>
      </c>
    </row>
    <row r="65" spans="1:9" x14ac:dyDescent="0.2">
      <c r="A65" s="16">
        <v>42662.625</v>
      </c>
      <c r="B65">
        <v>15</v>
      </c>
      <c r="C65">
        <v>4</v>
      </c>
      <c r="D65" t="s">
        <v>86</v>
      </c>
      <c r="E65">
        <v>130</v>
      </c>
      <c r="F65">
        <v>0</v>
      </c>
      <c r="H65">
        <v>64</v>
      </c>
      <c r="I65">
        <f>COUNTIF(B:B,"=64")</f>
        <v>4</v>
      </c>
    </row>
    <row r="66" spans="1:9" x14ac:dyDescent="0.2">
      <c r="A66" s="16">
        <v>42662.625</v>
      </c>
      <c r="B66">
        <v>15</v>
      </c>
      <c r="C66">
        <v>4</v>
      </c>
      <c r="D66" t="s">
        <v>86</v>
      </c>
      <c r="E66">
        <v>142</v>
      </c>
      <c r="F66">
        <v>0</v>
      </c>
      <c r="H66">
        <v>65</v>
      </c>
      <c r="I66">
        <f>COUNTIF(B:B,"=65")</f>
        <v>5</v>
      </c>
    </row>
    <row r="67" spans="1:9" x14ac:dyDescent="0.2">
      <c r="A67" s="16">
        <v>42662.625</v>
      </c>
      <c r="B67">
        <v>15</v>
      </c>
      <c r="C67">
        <v>4</v>
      </c>
      <c r="D67" t="s">
        <v>86</v>
      </c>
      <c r="E67">
        <v>125</v>
      </c>
      <c r="F67">
        <v>0</v>
      </c>
      <c r="H67">
        <v>66</v>
      </c>
      <c r="I67">
        <f>COUNTIF(B:B,"=66")</f>
        <v>4</v>
      </c>
    </row>
    <row r="68" spans="1:9" x14ac:dyDescent="0.2">
      <c r="A68" s="16">
        <v>42662.625</v>
      </c>
      <c r="B68">
        <v>15</v>
      </c>
      <c r="C68">
        <v>4</v>
      </c>
      <c r="D68" t="s">
        <v>86</v>
      </c>
      <c r="E68">
        <v>157</v>
      </c>
      <c r="F68">
        <v>0</v>
      </c>
      <c r="H68">
        <v>67</v>
      </c>
      <c r="I68">
        <f>COUNTIF(B:B,"=67")</f>
        <v>17</v>
      </c>
    </row>
    <row r="69" spans="1:9" x14ac:dyDescent="0.2">
      <c r="A69" s="16">
        <v>42662.625</v>
      </c>
      <c r="B69">
        <v>15</v>
      </c>
      <c r="C69">
        <v>4</v>
      </c>
      <c r="D69" t="s">
        <v>86</v>
      </c>
      <c r="E69">
        <v>118</v>
      </c>
      <c r="F69">
        <v>0</v>
      </c>
      <c r="H69">
        <v>68</v>
      </c>
      <c r="I69">
        <f>COUNTIF(B:B,"=68")</f>
        <v>6</v>
      </c>
    </row>
    <row r="70" spans="1:9" x14ac:dyDescent="0.2">
      <c r="A70" s="16">
        <v>42662.625</v>
      </c>
      <c r="B70">
        <v>15</v>
      </c>
      <c r="C70">
        <v>4</v>
      </c>
      <c r="D70" t="s">
        <v>86</v>
      </c>
      <c r="E70">
        <v>100</v>
      </c>
      <c r="F70">
        <v>0</v>
      </c>
      <c r="H70">
        <v>69</v>
      </c>
      <c r="I70">
        <f>COUNTIF(B:B,"=69")</f>
        <v>0</v>
      </c>
    </row>
    <row r="71" spans="1:9" x14ac:dyDescent="0.2">
      <c r="A71" s="16">
        <v>42662.625</v>
      </c>
      <c r="B71">
        <v>15</v>
      </c>
      <c r="C71">
        <v>4</v>
      </c>
      <c r="D71" t="s">
        <v>86</v>
      </c>
      <c r="E71">
        <v>136</v>
      </c>
      <c r="F71">
        <v>0</v>
      </c>
      <c r="H71">
        <v>70</v>
      </c>
      <c r="I71">
        <f>COUNTIF(B:B,"=70")</f>
        <v>0</v>
      </c>
    </row>
    <row r="72" spans="1:9" x14ac:dyDescent="0.2">
      <c r="A72" s="16">
        <v>42662.625</v>
      </c>
      <c r="B72">
        <v>15</v>
      </c>
      <c r="C72">
        <v>4</v>
      </c>
      <c r="D72" t="s">
        <v>86</v>
      </c>
      <c r="E72">
        <v>130</v>
      </c>
      <c r="F72">
        <v>0</v>
      </c>
      <c r="H72">
        <v>71</v>
      </c>
      <c r="I72">
        <f>COUNTIF(B:B,"=71")</f>
        <v>5</v>
      </c>
    </row>
    <row r="73" spans="1:9" x14ac:dyDescent="0.2">
      <c r="A73" s="16">
        <v>42662.625</v>
      </c>
      <c r="B73">
        <v>15</v>
      </c>
      <c r="C73">
        <v>4</v>
      </c>
      <c r="D73" t="s">
        <v>86</v>
      </c>
      <c r="E73">
        <v>133</v>
      </c>
      <c r="F73">
        <v>0</v>
      </c>
      <c r="H73">
        <v>72</v>
      </c>
      <c r="I73">
        <f>COUNTIF(B:B,"=72")</f>
        <v>9</v>
      </c>
    </row>
    <row r="74" spans="1:9" x14ac:dyDescent="0.2">
      <c r="A74" s="16">
        <v>42662.625</v>
      </c>
      <c r="B74">
        <v>15</v>
      </c>
      <c r="C74">
        <v>4</v>
      </c>
      <c r="D74" t="s">
        <v>86</v>
      </c>
      <c r="E74">
        <v>116</v>
      </c>
      <c r="F74">
        <v>0</v>
      </c>
      <c r="H74">
        <v>73</v>
      </c>
      <c r="I74">
        <f>COUNTIF(B:B,"=73")</f>
        <v>0</v>
      </c>
    </row>
    <row r="75" spans="1:9" x14ac:dyDescent="0.2">
      <c r="A75" s="16">
        <v>42662.625</v>
      </c>
      <c r="B75">
        <v>15</v>
      </c>
      <c r="C75">
        <v>4</v>
      </c>
      <c r="D75" t="s">
        <v>86</v>
      </c>
      <c r="E75">
        <v>130</v>
      </c>
      <c r="F75">
        <v>0</v>
      </c>
      <c r="H75">
        <v>74</v>
      </c>
      <c r="I75">
        <f>COUNTIF(B:B,"=74")</f>
        <v>0</v>
      </c>
    </row>
    <row r="76" spans="1:9" x14ac:dyDescent="0.2">
      <c r="A76" s="16">
        <v>42667.51041665487</v>
      </c>
      <c r="B76">
        <v>21</v>
      </c>
      <c r="C76">
        <v>4</v>
      </c>
      <c r="D76" t="s">
        <v>86</v>
      </c>
      <c r="E76">
        <v>120</v>
      </c>
      <c r="F76">
        <v>8</v>
      </c>
      <c r="H76">
        <v>75</v>
      </c>
      <c r="I76">
        <f>COUNTIF(B:B,"=75")</f>
        <v>0</v>
      </c>
    </row>
    <row r="77" spans="1:9" x14ac:dyDescent="0.2">
      <c r="A77" s="16">
        <v>42667.51041665487</v>
      </c>
      <c r="B77">
        <v>21</v>
      </c>
      <c r="C77">
        <v>4</v>
      </c>
      <c r="D77" t="s">
        <v>86</v>
      </c>
      <c r="E77">
        <v>102</v>
      </c>
      <c r="F77">
        <v>0</v>
      </c>
      <c r="H77">
        <v>76</v>
      </c>
      <c r="I77">
        <f>COUNTIF(B:B,"=76")</f>
        <v>0</v>
      </c>
    </row>
    <row r="78" spans="1:9" x14ac:dyDescent="0.2">
      <c r="A78" s="16">
        <v>42667.51041665487</v>
      </c>
      <c r="B78">
        <v>21</v>
      </c>
      <c r="C78">
        <v>4</v>
      </c>
      <c r="D78" t="s">
        <v>86</v>
      </c>
      <c r="E78">
        <v>120</v>
      </c>
      <c r="F78">
        <v>0</v>
      </c>
      <c r="H78">
        <v>77</v>
      </c>
      <c r="I78">
        <f>COUNTIF(B:B,"=77")</f>
        <v>0</v>
      </c>
    </row>
    <row r="79" spans="1:9" x14ac:dyDescent="0.2">
      <c r="A79" s="16">
        <v>42668.60416665487</v>
      </c>
      <c r="B79">
        <v>23</v>
      </c>
      <c r="C79">
        <v>4</v>
      </c>
      <c r="D79" t="s">
        <v>86</v>
      </c>
      <c r="E79">
        <v>110</v>
      </c>
      <c r="F79">
        <v>0</v>
      </c>
      <c r="H79">
        <v>78</v>
      </c>
      <c r="I79">
        <f>COUNTIF(B:B,"=78")</f>
        <v>0</v>
      </c>
    </row>
    <row r="80" spans="1:9" x14ac:dyDescent="0.2">
      <c r="A80" s="16">
        <v>42668.60416665487</v>
      </c>
      <c r="B80">
        <v>23</v>
      </c>
      <c r="C80">
        <v>4</v>
      </c>
      <c r="D80" t="s">
        <v>86</v>
      </c>
      <c r="E80">
        <v>112</v>
      </c>
      <c r="F80">
        <v>0</v>
      </c>
      <c r="H80">
        <v>79</v>
      </c>
      <c r="I80">
        <f>COUNTIF(B:B,"=79")</f>
        <v>0</v>
      </c>
    </row>
    <row r="81" spans="1:9" x14ac:dyDescent="0.2">
      <c r="A81" s="16">
        <v>42668.60416665487</v>
      </c>
      <c r="B81">
        <v>25</v>
      </c>
      <c r="C81">
        <v>4</v>
      </c>
      <c r="D81" t="s">
        <v>86</v>
      </c>
      <c r="E81">
        <v>140</v>
      </c>
      <c r="F81">
        <v>0</v>
      </c>
      <c r="H81">
        <v>80</v>
      </c>
      <c r="I81">
        <f>COUNTIF(B:B,"=80")</f>
        <v>0</v>
      </c>
    </row>
    <row r="82" spans="1:9" x14ac:dyDescent="0.2">
      <c r="A82" s="16">
        <v>42668.60416665487</v>
      </c>
      <c r="B82">
        <v>25</v>
      </c>
      <c r="C82">
        <v>4</v>
      </c>
      <c r="D82" t="s">
        <v>86</v>
      </c>
      <c r="E82">
        <v>131</v>
      </c>
      <c r="F82">
        <v>0</v>
      </c>
      <c r="H82">
        <v>81</v>
      </c>
      <c r="I82">
        <f>COUNTIF(B:B,"=81")</f>
        <v>0</v>
      </c>
    </row>
    <row r="83" spans="1:9" x14ac:dyDescent="0.2">
      <c r="A83" s="16">
        <v>42668.60416665487</v>
      </c>
      <c r="B83">
        <v>25</v>
      </c>
      <c r="C83">
        <v>4</v>
      </c>
      <c r="D83" t="s">
        <v>86</v>
      </c>
      <c r="E83">
        <v>106</v>
      </c>
      <c r="F83">
        <v>0</v>
      </c>
      <c r="H83">
        <v>82</v>
      </c>
      <c r="I83">
        <f>COUNTIF(B:B,"=82")</f>
        <v>0</v>
      </c>
    </row>
    <row r="84" spans="1:9" x14ac:dyDescent="0.2">
      <c r="A84" s="16">
        <v>42668.60416665487</v>
      </c>
      <c r="B84">
        <v>25</v>
      </c>
      <c r="C84">
        <v>4</v>
      </c>
      <c r="D84" t="s">
        <v>86</v>
      </c>
      <c r="E84">
        <v>120</v>
      </c>
      <c r="F84">
        <v>0</v>
      </c>
      <c r="H84">
        <v>83</v>
      </c>
      <c r="I84">
        <f>COUNTIF(B:B,"=83")</f>
        <v>0</v>
      </c>
    </row>
    <row r="85" spans="1:9" x14ac:dyDescent="0.2">
      <c r="A85" s="16">
        <v>42668.60416665487</v>
      </c>
      <c r="B85">
        <v>25</v>
      </c>
      <c r="C85">
        <v>4</v>
      </c>
      <c r="D85" t="s">
        <v>86</v>
      </c>
      <c r="E85">
        <v>131</v>
      </c>
      <c r="F85">
        <v>0</v>
      </c>
      <c r="H85">
        <v>84</v>
      </c>
      <c r="I85">
        <f>COUNTIF(B:B,"=84")</f>
        <v>0</v>
      </c>
    </row>
    <row r="86" spans="1:9" x14ac:dyDescent="0.2">
      <c r="A86" s="16">
        <v>42668.60416665487</v>
      </c>
      <c r="B86">
        <v>25</v>
      </c>
      <c r="C86">
        <v>4</v>
      </c>
      <c r="D86" t="s">
        <v>86</v>
      </c>
      <c r="E86">
        <v>141</v>
      </c>
      <c r="F86">
        <v>0</v>
      </c>
      <c r="H86">
        <v>85</v>
      </c>
      <c r="I86">
        <f>COUNTIF(B:B,"=85")</f>
        <v>0</v>
      </c>
    </row>
    <row r="87" spans="1:9" x14ac:dyDescent="0.2">
      <c r="A87" s="16">
        <v>42668.60416665487</v>
      </c>
      <c r="B87">
        <v>25</v>
      </c>
      <c r="C87">
        <v>4</v>
      </c>
      <c r="D87" t="s">
        <v>86</v>
      </c>
      <c r="E87">
        <v>138</v>
      </c>
      <c r="F87">
        <v>0</v>
      </c>
      <c r="H87">
        <v>86</v>
      </c>
      <c r="I87">
        <f>COUNTIF(B:B,"=86")</f>
        <v>0</v>
      </c>
    </row>
    <row r="88" spans="1:9" x14ac:dyDescent="0.2">
      <c r="A88" s="16">
        <v>42668.60416665487</v>
      </c>
      <c r="B88">
        <v>25</v>
      </c>
      <c r="C88">
        <v>4</v>
      </c>
      <c r="D88" t="s">
        <v>86</v>
      </c>
      <c r="E88">
        <v>132</v>
      </c>
      <c r="F88">
        <v>0</v>
      </c>
      <c r="H88">
        <v>87</v>
      </c>
      <c r="I88">
        <f>COUNTIF(B:B,"=87")</f>
        <v>0</v>
      </c>
    </row>
    <row r="89" spans="1:9" x14ac:dyDescent="0.2">
      <c r="A89" s="16">
        <v>42668.60416665487</v>
      </c>
      <c r="B89">
        <v>25</v>
      </c>
      <c r="C89">
        <v>4</v>
      </c>
      <c r="D89" t="s">
        <v>86</v>
      </c>
      <c r="E89">
        <v>134</v>
      </c>
      <c r="F89">
        <v>0</v>
      </c>
      <c r="H89">
        <v>88</v>
      </c>
      <c r="I89">
        <f>COUNTIF(B:B,"=88")</f>
        <v>0</v>
      </c>
    </row>
    <row r="90" spans="1:9" x14ac:dyDescent="0.2">
      <c r="A90" s="16">
        <v>42668.60416665487</v>
      </c>
      <c r="B90">
        <v>25</v>
      </c>
      <c r="C90">
        <v>4</v>
      </c>
      <c r="D90" t="s">
        <v>86</v>
      </c>
      <c r="E90">
        <v>132</v>
      </c>
      <c r="F90">
        <v>0</v>
      </c>
      <c r="H90">
        <v>89</v>
      </c>
      <c r="I90">
        <f>COUNTIF(B:B,"=89")</f>
        <v>0</v>
      </c>
    </row>
    <row r="91" spans="1:9" x14ac:dyDescent="0.2">
      <c r="A91" s="16">
        <v>42668.60416665487</v>
      </c>
      <c r="B91">
        <v>25</v>
      </c>
      <c r="C91">
        <v>4</v>
      </c>
      <c r="D91" t="s">
        <v>86</v>
      </c>
      <c r="E91">
        <v>141</v>
      </c>
      <c r="F91">
        <v>0</v>
      </c>
      <c r="H91">
        <v>90</v>
      </c>
      <c r="I91">
        <f>COUNTIF(B:B,"=90")</f>
        <v>0</v>
      </c>
    </row>
    <row r="92" spans="1:9" x14ac:dyDescent="0.2">
      <c r="A92" s="16">
        <v>42668.60416665487</v>
      </c>
      <c r="B92">
        <v>25</v>
      </c>
      <c r="C92">
        <v>4</v>
      </c>
      <c r="D92" t="s">
        <v>86</v>
      </c>
      <c r="E92">
        <v>134</v>
      </c>
      <c r="F92">
        <v>0</v>
      </c>
      <c r="H92">
        <v>91</v>
      </c>
      <c r="I92">
        <f>COUNTIF(B:B,"=91")</f>
        <v>0</v>
      </c>
    </row>
    <row r="93" spans="1:9" x14ac:dyDescent="0.2">
      <c r="A93" s="16">
        <v>42668.60416665487</v>
      </c>
      <c r="B93">
        <v>25</v>
      </c>
      <c r="C93">
        <v>4</v>
      </c>
      <c r="D93" t="s">
        <v>86</v>
      </c>
      <c r="E93">
        <v>129</v>
      </c>
      <c r="F93">
        <v>0</v>
      </c>
      <c r="H93">
        <v>92</v>
      </c>
      <c r="I93">
        <f>COUNTIF(B:B,"=92")</f>
        <v>0</v>
      </c>
    </row>
    <row r="94" spans="1:9" x14ac:dyDescent="0.2">
      <c r="A94" s="16">
        <v>42668.60416665487</v>
      </c>
      <c r="B94">
        <v>25</v>
      </c>
      <c r="C94">
        <v>4</v>
      </c>
      <c r="D94" t="s">
        <v>86</v>
      </c>
      <c r="E94">
        <v>141</v>
      </c>
      <c r="F94">
        <v>0</v>
      </c>
      <c r="H94">
        <v>93</v>
      </c>
      <c r="I94">
        <f>COUNTIF(B:B,"=93")</f>
        <v>0</v>
      </c>
    </row>
    <row r="95" spans="1:9" x14ac:dyDescent="0.2">
      <c r="A95" s="16">
        <v>42668.60416665487</v>
      </c>
      <c r="B95">
        <v>25</v>
      </c>
      <c r="C95">
        <v>4</v>
      </c>
      <c r="D95" t="s">
        <v>86</v>
      </c>
      <c r="E95">
        <v>140</v>
      </c>
      <c r="F95">
        <v>0</v>
      </c>
      <c r="H95">
        <v>94</v>
      </c>
      <c r="I95">
        <f>COUNTIF(B:B,"=94")</f>
        <v>0</v>
      </c>
    </row>
    <row r="96" spans="1:9" x14ac:dyDescent="0.2">
      <c r="A96" s="16">
        <v>42668.60416665487</v>
      </c>
      <c r="B96">
        <v>25</v>
      </c>
      <c r="C96">
        <v>4</v>
      </c>
      <c r="D96" t="s">
        <v>86</v>
      </c>
      <c r="E96">
        <v>106</v>
      </c>
      <c r="F96">
        <v>0</v>
      </c>
      <c r="H96">
        <v>95</v>
      </c>
      <c r="I96">
        <f>COUNTIF(B:B,"=95")</f>
        <v>0</v>
      </c>
    </row>
    <row r="97" spans="1:9" x14ac:dyDescent="0.2">
      <c r="A97" s="16">
        <v>42668.60416665487</v>
      </c>
      <c r="B97">
        <v>25</v>
      </c>
      <c r="C97">
        <v>4</v>
      </c>
      <c r="D97" t="s">
        <v>86</v>
      </c>
      <c r="E97">
        <v>129</v>
      </c>
      <c r="F97">
        <v>0</v>
      </c>
      <c r="H97">
        <v>96</v>
      </c>
      <c r="I97">
        <f>COUNTIF(B:B,"=96")</f>
        <v>0</v>
      </c>
    </row>
    <row r="98" spans="1:9" x14ac:dyDescent="0.2">
      <c r="A98" s="16">
        <v>42668.60416665487</v>
      </c>
      <c r="B98">
        <v>25</v>
      </c>
      <c r="C98">
        <v>4</v>
      </c>
      <c r="D98" t="s">
        <v>86</v>
      </c>
      <c r="E98">
        <v>104</v>
      </c>
      <c r="F98">
        <v>0</v>
      </c>
    </row>
    <row r="99" spans="1:9" x14ac:dyDescent="0.2">
      <c r="A99" s="16">
        <v>42668.60416665487</v>
      </c>
      <c r="B99">
        <v>25</v>
      </c>
      <c r="C99">
        <v>4</v>
      </c>
      <c r="D99" t="s">
        <v>86</v>
      </c>
      <c r="E99">
        <v>118</v>
      </c>
      <c r="F99">
        <v>0</v>
      </c>
    </row>
    <row r="100" spans="1:9" x14ac:dyDescent="0.2">
      <c r="A100" s="16">
        <v>42668.614583333489</v>
      </c>
      <c r="B100">
        <v>26</v>
      </c>
      <c r="C100">
        <v>4</v>
      </c>
      <c r="D100" t="s">
        <v>86</v>
      </c>
      <c r="E100">
        <v>118</v>
      </c>
      <c r="F100">
        <v>0</v>
      </c>
    </row>
    <row r="101" spans="1:9" x14ac:dyDescent="0.2">
      <c r="A101" s="16">
        <v>42668.614583333489</v>
      </c>
      <c r="B101">
        <v>26</v>
      </c>
      <c r="C101">
        <v>4</v>
      </c>
      <c r="D101" t="s">
        <v>86</v>
      </c>
      <c r="E101">
        <v>155</v>
      </c>
      <c r="F101">
        <v>0</v>
      </c>
    </row>
    <row r="102" spans="1:9" x14ac:dyDescent="0.2">
      <c r="A102" s="16">
        <v>42668.614583333489</v>
      </c>
      <c r="B102">
        <v>26</v>
      </c>
      <c r="C102">
        <v>4</v>
      </c>
      <c r="D102" t="s">
        <v>86</v>
      </c>
      <c r="E102">
        <v>150</v>
      </c>
      <c r="F102">
        <v>0</v>
      </c>
    </row>
    <row r="103" spans="1:9" x14ac:dyDescent="0.2">
      <c r="A103" s="16">
        <v>42668.614583333489</v>
      </c>
      <c r="B103">
        <v>26</v>
      </c>
      <c r="C103">
        <v>4</v>
      </c>
      <c r="D103" t="s">
        <v>86</v>
      </c>
      <c r="E103">
        <v>120</v>
      </c>
      <c r="F103">
        <v>0</v>
      </c>
    </row>
    <row r="104" spans="1:9" x14ac:dyDescent="0.2">
      <c r="A104" s="16">
        <v>42668.614583333489</v>
      </c>
      <c r="B104">
        <v>26</v>
      </c>
      <c r="C104">
        <v>4</v>
      </c>
      <c r="D104" t="s">
        <v>86</v>
      </c>
      <c r="E104">
        <v>129</v>
      </c>
      <c r="F104">
        <v>0</v>
      </c>
    </row>
    <row r="105" spans="1:9" x14ac:dyDescent="0.2">
      <c r="A105" s="16">
        <v>42668.614583333489</v>
      </c>
      <c r="B105">
        <v>26</v>
      </c>
      <c r="C105">
        <v>4</v>
      </c>
      <c r="D105" t="s">
        <v>86</v>
      </c>
      <c r="E105">
        <v>130</v>
      </c>
      <c r="F105">
        <v>0</v>
      </c>
    </row>
    <row r="106" spans="1:9" x14ac:dyDescent="0.2">
      <c r="A106" s="16">
        <v>42668.63541665487</v>
      </c>
      <c r="B106">
        <v>27</v>
      </c>
      <c r="C106">
        <v>4</v>
      </c>
      <c r="D106" t="s">
        <v>86</v>
      </c>
      <c r="E106">
        <v>108</v>
      </c>
      <c r="F106">
        <v>0</v>
      </c>
    </row>
    <row r="107" spans="1:9" x14ac:dyDescent="0.2">
      <c r="A107" s="16">
        <v>42668.63541665487</v>
      </c>
      <c r="B107">
        <v>27</v>
      </c>
      <c r="C107">
        <v>4</v>
      </c>
      <c r="D107" t="s">
        <v>86</v>
      </c>
      <c r="E107">
        <v>131</v>
      </c>
      <c r="F107">
        <v>0</v>
      </c>
    </row>
    <row r="108" spans="1:9" x14ac:dyDescent="0.2">
      <c r="A108" s="16">
        <v>42668.63541665487</v>
      </c>
      <c r="B108">
        <v>27</v>
      </c>
      <c r="C108">
        <v>4</v>
      </c>
      <c r="D108" t="s">
        <v>86</v>
      </c>
      <c r="E108">
        <v>135</v>
      </c>
      <c r="F108">
        <v>0</v>
      </c>
    </row>
    <row r="109" spans="1:9" x14ac:dyDescent="0.2">
      <c r="A109" s="16">
        <v>42668.63541665487</v>
      </c>
      <c r="B109">
        <v>27</v>
      </c>
      <c r="C109">
        <v>4</v>
      </c>
      <c r="D109" t="s">
        <v>86</v>
      </c>
      <c r="E109">
        <v>134</v>
      </c>
      <c r="F109">
        <v>0</v>
      </c>
    </row>
    <row r="110" spans="1:9" x14ac:dyDescent="0.2">
      <c r="A110" s="16">
        <v>42668.63541665487</v>
      </c>
      <c r="B110">
        <v>27</v>
      </c>
      <c r="C110">
        <v>4</v>
      </c>
      <c r="D110" t="s">
        <v>86</v>
      </c>
      <c r="E110">
        <v>102</v>
      </c>
      <c r="F110">
        <v>0</v>
      </c>
    </row>
    <row r="111" spans="1:9" x14ac:dyDescent="0.2">
      <c r="A111" s="16">
        <v>42668.63541665487</v>
      </c>
      <c r="B111">
        <v>27</v>
      </c>
      <c r="C111">
        <v>4</v>
      </c>
      <c r="D111" t="s">
        <v>86</v>
      </c>
      <c r="E111">
        <v>157</v>
      </c>
      <c r="F111">
        <v>0</v>
      </c>
    </row>
    <row r="112" spans="1:9" x14ac:dyDescent="0.2">
      <c r="A112" s="16">
        <v>42668.63541665487</v>
      </c>
      <c r="B112">
        <v>27</v>
      </c>
      <c r="C112">
        <v>4</v>
      </c>
      <c r="D112" t="s">
        <v>86</v>
      </c>
      <c r="E112">
        <v>145</v>
      </c>
      <c r="F112">
        <v>0</v>
      </c>
    </row>
    <row r="113" spans="1:6" x14ac:dyDescent="0.2">
      <c r="A113" s="16">
        <v>42669.673611099366</v>
      </c>
      <c r="B113">
        <v>30</v>
      </c>
      <c r="C113">
        <v>4</v>
      </c>
      <c r="D113" t="s">
        <v>86</v>
      </c>
      <c r="E113">
        <v>132</v>
      </c>
      <c r="F113">
        <v>0</v>
      </c>
    </row>
    <row r="114" spans="1:6" x14ac:dyDescent="0.2">
      <c r="A114" s="16">
        <v>42669.673611099366</v>
      </c>
      <c r="B114">
        <v>30</v>
      </c>
      <c r="C114">
        <v>4</v>
      </c>
      <c r="D114" t="s">
        <v>86</v>
      </c>
      <c r="E114">
        <v>140</v>
      </c>
      <c r="F114">
        <v>0</v>
      </c>
    </row>
    <row r="115" spans="1:6" x14ac:dyDescent="0.2">
      <c r="A115" s="16">
        <v>42669.673611099366</v>
      </c>
      <c r="B115">
        <v>30</v>
      </c>
      <c r="C115">
        <v>4</v>
      </c>
      <c r="D115" t="s">
        <v>86</v>
      </c>
      <c r="E115">
        <v>136</v>
      </c>
      <c r="F115">
        <v>0</v>
      </c>
    </row>
    <row r="116" spans="1:6" x14ac:dyDescent="0.2">
      <c r="A116" s="16">
        <v>42669.673611099366</v>
      </c>
      <c r="B116">
        <v>30</v>
      </c>
      <c r="C116">
        <v>4</v>
      </c>
      <c r="D116" t="s">
        <v>86</v>
      </c>
      <c r="E116">
        <v>126</v>
      </c>
      <c r="F116">
        <v>0</v>
      </c>
    </row>
    <row r="117" spans="1:6" x14ac:dyDescent="0.2">
      <c r="A117" s="16">
        <v>42669.680555543862</v>
      </c>
      <c r="B117">
        <v>31</v>
      </c>
      <c r="C117">
        <v>3</v>
      </c>
      <c r="D117" t="s">
        <v>86</v>
      </c>
      <c r="E117">
        <v>108</v>
      </c>
      <c r="F117">
        <v>0</v>
      </c>
    </row>
    <row r="118" spans="1:6" x14ac:dyDescent="0.2">
      <c r="A118" s="16">
        <v>42669.680555543862</v>
      </c>
      <c r="B118">
        <v>31</v>
      </c>
      <c r="C118">
        <v>3</v>
      </c>
      <c r="D118" t="s">
        <v>86</v>
      </c>
      <c r="E118">
        <v>105</v>
      </c>
      <c r="F118">
        <v>0</v>
      </c>
    </row>
    <row r="119" spans="1:6" x14ac:dyDescent="0.2">
      <c r="A119" s="16">
        <v>42669.680555543862</v>
      </c>
      <c r="B119">
        <v>31</v>
      </c>
      <c r="C119">
        <v>3</v>
      </c>
      <c r="D119" t="s">
        <v>86</v>
      </c>
      <c r="E119">
        <v>110</v>
      </c>
      <c r="F119">
        <v>0</v>
      </c>
    </row>
    <row r="120" spans="1:6" x14ac:dyDescent="0.2">
      <c r="A120" s="16">
        <v>42669.680555543862</v>
      </c>
      <c r="B120">
        <v>31</v>
      </c>
      <c r="C120">
        <v>3</v>
      </c>
      <c r="D120" t="s">
        <v>86</v>
      </c>
      <c r="E120">
        <v>111</v>
      </c>
      <c r="F120">
        <v>0</v>
      </c>
    </row>
    <row r="121" spans="1:6" x14ac:dyDescent="0.2">
      <c r="A121" s="16">
        <v>42669.680555543862</v>
      </c>
      <c r="B121">
        <v>31</v>
      </c>
      <c r="C121">
        <v>3</v>
      </c>
      <c r="D121" t="s">
        <v>86</v>
      </c>
      <c r="E121">
        <v>104</v>
      </c>
      <c r="F121">
        <v>0</v>
      </c>
    </row>
    <row r="122" spans="1:6" x14ac:dyDescent="0.2">
      <c r="A122" s="16">
        <v>42669.680555543862</v>
      </c>
      <c r="B122">
        <v>31</v>
      </c>
      <c r="C122">
        <v>3</v>
      </c>
      <c r="D122" t="s">
        <v>86</v>
      </c>
      <c r="E122">
        <v>100</v>
      </c>
      <c r="F122">
        <v>0</v>
      </c>
    </row>
    <row r="123" spans="1:6" x14ac:dyDescent="0.2">
      <c r="A123" s="16">
        <v>42669.680555543862</v>
      </c>
      <c r="B123">
        <v>31</v>
      </c>
      <c r="C123">
        <v>3</v>
      </c>
      <c r="D123" t="s">
        <v>86</v>
      </c>
      <c r="E123">
        <v>108</v>
      </c>
      <c r="F123">
        <v>0</v>
      </c>
    </row>
    <row r="124" spans="1:6" x14ac:dyDescent="0.2">
      <c r="A124" s="16">
        <v>42669.6875</v>
      </c>
      <c r="B124">
        <v>32</v>
      </c>
      <c r="C124">
        <v>4</v>
      </c>
      <c r="D124" t="s">
        <v>86</v>
      </c>
      <c r="E124">
        <v>90</v>
      </c>
      <c r="F124">
        <v>0</v>
      </c>
    </row>
    <row r="125" spans="1:6" x14ac:dyDescent="0.2">
      <c r="A125" s="16">
        <v>42669.6875</v>
      </c>
      <c r="B125">
        <v>32</v>
      </c>
      <c r="C125">
        <v>4</v>
      </c>
      <c r="D125" t="s">
        <v>86</v>
      </c>
      <c r="E125">
        <v>136</v>
      </c>
      <c r="F125">
        <v>0</v>
      </c>
    </row>
    <row r="126" spans="1:6" x14ac:dyDescent="0.2">
      <c r="A126" s="16">
        <v>42669.6875</v>
      </c>
      <c r="B126">
        <v>32</v>
      </c>
      <c r="C126">
        <v>4</v>
      </c>
      <c r="D126" t="s">
        <v>86</v>
      </c>
      <c r="E126">
        <v>118</v>
      </c>
      <c r="F126">
        <v>0</v>
      </c>
    </row>
    <row r="127" spans="1:6" x14ac:dyDescent="0.2">
      <c r="A127" s="16">
        <v>42675.522916666698</v>
      </c>
      <c r="B127">
        <v>37</v>
      </c>
      <c r="C127">
        <v>3</v>
      </c>
      <c r="D127" t="s">
        <v>86</v>
      </c>
      <c r="E127">
        <v>108</v>
      </c>
      <c r="F127">
        <v>0</v>
      </c>
    </row>
    <row r="128" spans="1:6" x14ac:dyDescent="0.2">
      <c r="A128" s="16">
        <v>42675.522916666698</v>
      </c>
      <c r="B128">
        <v>37</v>
      </c>
      <c r="C128">
        <v>3</v>
      </c>
      <c r="D128" t="s">
        <v>86</v>
      </c>
      <c r="E128">
        <v>110</v>
      </c>
      <c r="F128">
        <v>0</v>
      </c>
    </row>
    <row r="129" spans="1:6" x14ac:dyDescent="0.2">
      <c r="A129" s="16">
        <v>42675.522916666698</v>
      </c>
      <c r="B129">
        <v>37</v>
      </c>
      <c r="C129">
        <v>3</v>
      </c>
      <c r="D129" t="s">
        <v>86</v>
      </c>
      <c r="E129">
        <v>112</v>
      </c>
      <c r="F129">
        <v>0</v>
      </c>
    </row>
    <row r="130" spans="1:6" x14ac:dyDescent="0.2">
      <c r="A130" s="16">
        <v>42675.511805555783</v>
      </c>
      <c r="B130">
        <v>38</v>
      </c>
      <c r="C130">
        <v>3</v>
      </c>
      <c r="D130" t="s">
        <v>86</v>
      </c>
      <c r="E130">
        <v>99</v>
      </c>
      <c r="F130">
        <v>0</v>
      </c>
    </row>
    <row r="131" spans="1:6" x14ac:dyDescent="0.2">
      <c r="A131" s="16">
        <v>42675.511805555783</v>
      </c>
      <c r="B131">
        <v>38</v>
      </c>
      <c r="C131">
        <v>3</v>
      </c>
      <c r="D131" t="s">
        <v>86</v>
      </c>
      <c r="E131">
        <v>119</v>
      </c>
      <c r="F131">
        <v>0</v>
      </c>
    </row>
    <row r="132" spans="1:6" x14ac:dyDescent="0.2">
      <c r="A132" s="16">
        <v>42675.545833333395</v>
      </c>
      <c r="B132">
        <v>39</v>
      </c>
      <c r="C132">
        <v>3</v>
      </c>
      <c r="D132" t="s">
        <v>86</v>
      </c>
      <c r="E132">
        <v>142</v>
      </c>
      <c r="F132">
        <v>0</v>
      </c>
    </row>
    <row r="133" spans="1:6" x14ac:dyDescent="0.2">
      <c r="A133" s="16">
        <v>42675.555555543862</v>
      </c>
      <c r="B133">
        <v>40</v>
      </c>
      <c r="C133">
        <v>3</v>
      </c>
      <c r="D133" t="s">
        <v>86</v>
      </c>
      <c r="E133">
        <v>102</v>
      </c>
      <c r="F133">
        <v>0</v>
      </c>
    </row>
    <row r="134" spans="1:6" x14ac:dyDescent="0.2">
      <c r="A134" s="16">
        <v>42675.555555543862</v>
      </c>
      <c r="B134">
        <v>40</v>
      </c>
      <c r="C134">
        <v>3</v>
      </c>
      <c r="D134" t="s">
        <v>86</v>
      </c>
      <c r="E134">
        <v>130</v>
      </c>
      <c r="F134">
        <v>0</v>
      </c>
    </row>
    <row r="135" spans="1:6" x14ac:dyDescent="0.2">
      <c r="A135" s="16">
        <v>42675.555555543862</v>
      </c>
      <c r="B135">
        <v>40</v>
      </c>
      <c r="C135">
        <v>3</v>
      </c>
      <c r="D135" t="s">
        <v>86</v>
      </c>
      <c r="E135">
        <v>106</v>
      </c>
      <c r="F135">
        <v>0</v>
      </c>
    </row>
    <row r="136" spans="1:6" x14ac:dyDescent="0.2">
      <c r="A136" s="16">
        <v>42675.569444444496</v>
      </c>
      <c r="B136">
        <v>41</v>
      </c>
      <c r="C136">
        <v>3</v>
      </c>
      <c r="D136" t="s">
        <v>86</v>
      </c>
      <c r="E136">
        <v>111</v>
      </c>
      <c r="F136">
        <v>0</v>
      </c>
    </row>
    <row r="137" spans="1:6" x14ac:dyDescent="0.2">
      <c r="A137" s="16">
        <v>42675.569444444496</v>
      </c>
      <c r="B137">
        <v>41</v>
      </c>
      <c r="C137">
        <v>3</v>
      </c>
      <c r="D137" t="s">
        <v>86</v>
      </c>
      <c r="E137">
        <v>104</v>
      </c>
      <c r="F137">
        <v>0</v>
      </c>
    </row>
    <row r="138" spans="1:6" x14ac:dyDescent="0.2">
      <c r="A138" s="16">
        <v>42675.569444444496</v>
      </c>
      <c r="B138">
        <v>41</v>
      </c>
      <c r="C138">
        <v>3</v>
      </c>
      <c r="D138" t="s">
        <v>86</v>
      </c>
      <c r="E138">
        <v>110</v>
      </c>
      <c r="F138">
        <v>0</v>
      </c>
    </row>
    <row r="139" spans="1:6" x14ac:dyDescent="0.2">
      <c r="A139" s="16">
        <v>42675.569444444496</v>
      </c>
      <c r="B139">
        <v>41</v>
      </c>
      <c r="C139">
        <v>3</v>
      </c>
      <c r="D139" t="s">
        <v>86</v>
      </c>
      <c r="E139">
        <v>109</v>
      </c>
      <c r="F139">
        <v>0</v>
      </c>
    </row>
    <row r="140" spans="1:6" x14ac:dyDescent="0.2">
      <c r="A140" s="16">
        <v>42675.569444444496</v>
      </c>
      <c r="B140">
        <v>41</v>
      </c>
      <c r="C140">
        <v>3</v>
      </c>
      <c r="D140" t="s">
        <v>86</v>
      </c>
      <c r="E140">
        <v>108</v>
      </c>
      <c r="F140">
        <v>0</v>
      </c>
    </row>
    <row r="141" spans="1:6" x14ac:dyDescent="0.2">
      <c r="A141" s="16">
        <v>42696.461805543862</v>
      </c>
      <c r="B141">
        <v>42</v>
      </c>
      <c r="C141">
        <v>1</v>
      </c>
      <c r="D141" t="s">
        <v>86</v>
      </c>
      <c r="E141">
        <v>104</v>
      </c>
      <c r="F141">
        <v>6</v>
      </c>
    </row>
    <row r="142" spans="1:6" x14ac:dyDescent="0.2">
      <c r="A142" s="16">
        <v>42696.461805543862</v>
      </c>
      <c r="B142">
        <v>42</v>
      </c>
      <c r="C142">
        <v>1</v>
      </c>
      <c r="D142" t="s">
        <v>86</v>
      </c>
      <c r="E142">
        <v>110</v>
      </c>
      <c r="F142">
        <v>8</v>
      </c>
    </row>
    <row r="143" spans="1:6" x14ac:dyDescent="0.2">
      <c r="A143" s="16">
        <v>42676.613888889086</v>
      </c>
      <c r="B143">
        <v>43</v>
      </c>
      <c r="C143">
        <v>1</v>
      </c>
      <c r="D143" t="s">
        <v>86</v>
      </c>
      <c r="E143">
        <v>121</v>
      </c>
      <c r="F143">
        <v>10</v>
      </c>
    </row>
    <row r="144" spans="1:6" x14ac:dyDescent="0.2">
      <c r="A144" s="16">
        <v>42676.613888889086</v>
      </c>
      <c r="B144">
        <v>43</v>
      </c>
      <c r="C144">
        <v>1</v>
      </c>
      <c r="D144" t="s">
        <v>86</v>
      </c>
      <c r="E144">
        <v>115</v>
      </c>
      <c r="F144">
        <v>9</v>
      </c>
    </row>
    <row r="145" spans="1:6" x14ac:dyDescent="0.2">
      <c r="A145" s="16">
        <v>42676.613888889086</v>
      </c>
      <c r="B145">
        <v>43</v>
      </c>
      <c r="C145">
        <v>1</v>
      </c>
      <c r="D145" t="s">
        <v>86</v>
      </c>
      <c r="E145">
        <v>113</v>
      </c>
      <c r="F145">
        <v>9</v>
      </c>
    </row>
    <row r="146" spans="1:6" x14ac:dyDescent="0.2">
      <c r="A146" s="16">
        <v>42676.613888889086</v>
      </c>
      <c r="B146">
        <v>43</v>
      </c>
      <c r="C146">
        <v>1</v>
      </c>
      <c r="D146" t="s">
        <v>86</v>
      </c>
      <c r="E146">
        <v>107</v>
      </c>
      <c r="F146">
        <v>8</v>
      </c>
    </row>
    <row r="147" spans="1:6" x14ac:dyDescent="0.2">
      <c r="A147" s="16">
        <v>42676.613888889086</v>
      </c>
      <c r="B147">
        <v>43</v>
      </c>
      <c r="C147">
        <v>1</v>
      </c>
      <c r="D147" t="s">
        <v>86</v>
      </c>
      <c r="E147">
        <v>112</v>
      </c>
      <c r="F147">
        <v>7</v>
      </c>
    </row>
    <row r="148" spans="1:6" x14ac:dyDescent="0.2">
      <c r="A148" s="16">
        <v>42676.637500000186</v>
      </c>
      <c r="B148">
        <v>44</v>
      </c>
      <c r="C148">
        <v>1</v>
      </c>
      <c r="D148" t="s">
        <v>86</v>
      </c>
      <c r="E148">
        <v>109</v>
      </c>
      <c r="F148">
        <v>7</v>
      </c>
    </row>
    <row r="149" spans="1:6" x14ac:dyDescent="0.2">
      <c r="A149" s="16">
        <v>42676.637500000186</v>
      </c>
      <c r="B149">
        <v>44</v>
      </c>
      <c r="C149">
        <v>1</v>
      </c>
      <c r="D149" t="s">
        <v>86</v>
      </c>
      <c r="E149">
        <v>107</v>
      </c>
      <c r="F149">
        <v>7</v>
      </c>
    </row>
    <row r="150" spans="1:6" x14ac:dyDescent="0.2">
      <c r="A150" s="16">
        <v>42676.637500000186</v>
      </c>
      <c r="B150">
        <v>44</v>
      </c>
      <c r="C150">
        <v>1</v>
      </c>
      <c r="D150" t="s">
        <v>86</v>
      </c>
      <c r="E150">
        <v>109</v>
      </c>
      <c r="F150">
        <v>7</v>
      </c>
    </row>
    <row r="151" spans="1:6" x14ac:dyDescent="0.2">
      <c r="A151" s="16">
        <v>42676.637500000186</v>
      </c>
      <c r="B151">
        <v>44</v>
      </c>
      <c r="C151">
        <v>1</v>
      </c>
      <c r="D151" t="s">
        <v>86</v>
      </c>
      <c r="E151">
        <v>106</v>
      </c>
      <c r="F151">
        <v>7</v>
      </c>
    </row>
    <row r="152" spans="1:6" x14ac:dyDescent="0.2">
      <c r="A152" s="16">
        <v>42676.637500000186</v>
      </c>
      <c r="B152">
        <v>44</v>
      </c>
      <c r="C152">
        <v>1</v>
      </c>
      <c r="D152" t="s">
        <v>86</v>
      </c>
      <c r="E152">
        <v>100</v>
      </c>
      <c r="F152">
        <v>6</v>
      </c>
    </row>
    <row r="153" spans="1:6" x14ac:dyDescent="0.2">
      <c r="A153" s="16">
        <v>42676.637500000186</v>
      </c>
      <c r="B153">
        <v>44</v>
      </c>
      <c r="C153">
        <v>1</v>
      </c>
      <c r="D153" t="s">
        <v>86</v>
      </c>
      <c r="E153">
        <v>104</v>
      </c>
      <c r="F153">
        <v>8</v>
      </c>
    </row>
    <row r="154" spans="1:6" x14ac:dyDescent="0.2">
      <c r="A154" s="16">
        <v>42676.637500000186</v>
      </c>
      <c r="B154">
        <v>44</v>
      </c>
      <c r="C154">
        <v>1</v>
      </c>
      <c r="D154" t="s">
        <v>86</v>
      </c>
      <c r="E154">
        <v>105</v>
      </c>
      <c r="F154">
        <v>7</v>
      </c>
    </row>
    <row r="155" spans="1:6" x14ac:dyDescent="0.2">
      <c r="A155" s="16">
        <v>42676.637500000186</v>
      </c>
      <c r="B155">
        <v>44</v>
      </c>
      <c r="C155">
        <v>1</v>
      </c>
      <c r="D155" t="s">
        <v>86</v>
      </c>
      <c r="E155">
        <v>116</v>
      </c>
      <c r="F155">
        <v>9</v>
      </c>
    </row>
    <row r="156" spans="1:6" x14ac:dyDescent="0.2">
      <c r="A156" s="16">
        <v>42676.637500000186</v>
      </c>
      <c r="B156">
        <v>44</v>
      </c>
      <c r="C156">
        <v>1</v>
      </c>
      <c r="D156" t="s">
        <v>86</v>
      </c>
      <c r="E156">
        <v>114</v>
      </c>
      <c r="F156">
        <v>9</v>
      </c>
    </row>
    <row r="157" spans="1:6" x14ac:dyDescent="0.2">
      <c r="A157" s="16">
        <v>42676.637500000186</v>
      </c>
      <c r="B157">
        <v>44</v>
      </c>
      <c r="C157">
        <v>1</v>
      </c>
      <c r="D157" t="s">
        <v>86</v>
      </c>
      <c r="E157">
        <v>113</v>
      </c>
      <c r="F157">
        <v>8</v>
      </c>
    </row>
    <row r="158" spans="1:6" x14ac:dyDescent="0.2">
      <c r="A158" s="16">
        <v>42676.637500000186</v>
      </c>
      <c r="B158">
        <v>44</v>
      </c>
      <c r="C158">
        <v>1</v>
      </c>
      <c r="D158" t="s">
        <v>86</v>
      </c>
      <c r="E158">
        <v>100</v>
      </c>
      <c r="F158">
        <v>6</v>
      </c>
    </row>
    <row r="159" spans="1:6" x14ac:dyDescent="0.2">
      <c r="A159" s="16">
        <v>42676.637500000186</v>
      </c>
      <c r="B159">
        <v>44</v>
      </c>
      <c r="C159">
        <v>1</v>
      </c>
      <c r="D159" t="s">
        <v>86</v>
      </c>
      <c r="E159">
        <v>103</v>
      </c>
      <c r="F159">
        <v>8</v>
      </c>
    </row>
    <row r="160" spans="1:6" x14ac:dyDescent="0.2">
      <c r="A160" s="16">
        <v>42676.637500000186</v>
      </c>
      <c r="B160">
        <v>44</v>
      </c>
      <c r="C160">
        <v>1</v>
      </c>
      <c r="D160" t="s">
        <v>86</v>
      </c>
      <c r="E160">
        <v>135</v>
      </c>
      <c r="F160">
        <v>16</v>
      </c>
    </row>
    <row r="161" spans="1:6" x14ac:dyDescent="0.2">
      <c r="A161" s="16">
        <v>42676.637500000186</v>
      </c>
      <c r="B161">
        <v>44</v>
      </c>
      <c r="C161">
        <v>1</v>
      </c>
      <c r="D161" t="s">
        <v>86</v>
      </c>
      <c r="E161">
        <v>133</v>
      </c>
      <c r="F161">
        <v>15</v>
      </c>
    </row>
    <row r="162" spans="1:6" x14ac:dyDescent="0.2">
      <c r="A162" s="16">
        <v>42676.637500000186</v>
      </c>
      <c r="B162">
        <v>44</v>
      </c>
      <c r="C162">
        <v>1</v>
      </c>
      <c r="D162" t="s">
        <v>86</v>
      </c>
      <c r="E162">
        <v>140</v>
      </c>
      <c r="F162">
        <v>16</v>
      </c>
    </row>
    <row r="163" spans="1:6" x14ac:dyDescent="0.2">
      <c r="A163" s="16">
        <v>42676.651388877537</v>
      </c>
      <c r="B163">
        <v>45</v>
      </c>
      <c r="C163">
        <v>1</v>
      </c>
      <c r="D163" t="s">
        <v>86</v>
      </c>
      <c r="E163">
        <v>117</v>
      </c>
      <c r="F163">
        <v>9</v>
      </c>
    </row>
    <row r="164" spans="1:6" x14ac:dyDescent="0.2">
      <c r="A164" s="16">
        <v>42676.651388877537</v>
      </c>
      <c r="B164">
        <v>45</v>
      </c>
      <c r="C164">
        <v>1</v>
      </c>
      <c r="D164" t="s">
        <v>86</v>
      </c>
      <c r="E164">
        <v>112</v>
      </c>
      <c r="F164">
        <v>8</v>
      </c>
    </row>
    <row r="165" spans="1:6" x14ac:dyDescent="0.2">
      <c r="A165" s="16">
        <v>42676.651388877537</v>
      </c>
      <c r="B165">
        <v>45</v>
      </c>
      <c r="C165">
        <v>1</v>
      </c>
      <c r="D165" t="s">
        <v>86</v>
      </c>
      <c r="E165">
        <v>120</v>
      </c>
      <c r="F165">
        <v>9</v>
      </c>
    </row>
    <row r="166" spans="1:6" x14ac:dyDescent="0.2">
      <c r="A166" s="16">
        <v>42676.651388877537</v>
      </c>
      <c r="B166">
        <v>45</v>
      </c>
      <c r="C166">
        <v>1</v>
      </c>
      <c r="D166" t="s">
        <v>86</v>
      </c>
      <c r="E166">
        <v>112</v>
      </c>
      <c r="F166">
        <v>8</v>
      </c>
    </row>
    <row r="167" spans="1:6" x14ac:dyDescent="0.2">
      <c r="A167" s="16">
        <v>42676.651388877537</v>
      </c>
      <c r="B167">
        <v>45</v>
      </c>
      <c r="C167">
        <v>1</v>
      </c>
      <c r="D167" t="s">
        <v>86</v>
      </c>
      <c r="E167">
        <v>105</v>
      </c>
      <c r="F167">
        <v>6</v>
      </c>
    </row>
    <row r="168" spans="1:6" x14ac:dyDescent="0.2">
      <c r="A168" s="16">
        <v>42676.651388877537</v>
      </c>
      <c r="B168">
        <v>45</v>
      </c>
      <c r="C168">
        <v>1</v>
      </c>
      <c r="D168" t="s">
        <v>86</v>
      </c>
      <c r="E168">
        <v>120</v>
      </c>
      <c r="F168">
        <v>9</v>
      </c>
    </row>
    <row r="169" spans="1:6" x14ac:dyDescent="0.2">
      <c r="A169" s="16">
        <v>42676.651388877537</v>
      </c>
      <c r="B169">
        <v>45</v>
      </c>
      <c r="C169">
        <v>1</v>
      </c>
      <c r="D169" t="s">
        <v>86</v>
      </c>
      <c r="E169">
        <v>108</v>
      </c>
      <c r="F169">
        <v>7</v>
      </c>
    </row>
    <row r="170" spans="1:6" x14ac:dyDescent="0.2">
      <c r="A170" s="16">
        <v>42676.651388877537</v>
      </c>
      <c r="B170">
        <v>45</v>
      </c>
      <c r="C170">
        <v>1</v>
      </c>
      <c r="D170" t="s">
        <v>86</v>
      </c>
      <c r="E170">
        <v>105</v>
      </c>
      <c r="F170">
        <v>6</v>
      </c>
    </row>
    <row r="171" spans="1:6" x14ac:dyDescent="0.2">
      <c r="A171" s="16">
        <v>42676.651388877537</v>
      </c>
      <c r="B171">
        <v>45</v>
      </c>
      <c r="C171">
        <v>1</v>
      </c>
      <c r="D171" t="s">
        <v>86</v>
      </c>
      <c r="E171">
        <v>115</v>
      </c>
      <c r="F171">
        <v>9</v>
      </c>
    </row>
    <row r="172" spans="1:6" x14ac:dyDescent="0.2">
      <c r="A172" s="16">
        <v>42676.651388877537</v>
      </c>
      <c r="B172">
        <v>45</v>
      </c>
      <c r="C172">
        <v>1</v>
      </c>
      <c r="D172" t="s">
        <v>86</v>
      </c>
      <c r="E172">
        <v>101</v>
      </c>
      <c r="F172">
        <v>6</v>
      </c>
    </row>
    <row r="173" spans="1:6" x14ac:dyDescent="0.2">
      <c r="A173" s="16">
        <v>42676.651388877537</v>
      </c>
      <c r="B173">
        <v>45</v>
      </c>
      <c r="C173">
        <v>1</v>
      </c>
      <c r="D173" t="s">
        <v>86</v>
      </c>
      <c r="E173">
        <v>117</v>
      </c>
      <c r="F173">
        <v>9</v>
      </c>
    </row>
    <row r="174" spans="1:6" x14ac:dyDescent="0.2">
      <c r="A174" s="16">
        <v>42676.651388877537</v>
      </c>
      <c r="B174">
        <v>45</v>
      </c>
      <c r="C174">
        <v>1</v>
      </c>
      <c r="D174" t="s">
        <v>86</v>
      </c>
      <c r="E174">
        <v>133</v>
      </c>
      <c r="F174">
        <v>14</v>
      </c>
    </row>
    <row r="175" spans="1:6" x14ac:dyDescent="0.2">
      <c r="A175" s="16">
        <v>42676.651388877537</v>
      </c>
      <c r="B175">
        <v>45</v>
      </c>
      <c r="C175">
        <v>1</v>
      </c>
      <c r="D175" t="s">
        <v>86</v>
      </c>
      <c r="E175">
        <v>136</v>
      </c>
      <c r="F175">
        <v>16</v>
      </c>
    </row>
    <row r="176" spans="1:6" x14ac:dyDescent="0.2">
      <c r="A176" s="16">
        <v>42676.651388877537</v>
      </c>
      <c r="B176">
        <v>45</v>
      </c>
      <c r="C176">
        <v>1</v>
      </c>
      <c r="D176" t="s">
        <v>86</v>
      </c>
      <c r="E176">
        <v>142</v>
      </c>
      <c r="F176">
        <v>21</v>
      </c>
    </row>
    <row r="177" spans="1:6" x14ac:dyDescent="0.2">
      <c r="A177" s="16">
        <v>42676.651388877537</v>
      </c>
      <c r="B177">
        <v>45</v>
      </c>
      <c r="C177">
        <v>1</v>
      </c>
      <c r="D177" t="s">
        <v>86</v>
      </c>
      <c r="E177">
        <v>143</v>
      </c>
      <c r="F177">
        <v>23</v>
      </c>
    </row>
    <row r="178" spans="1:6" x14ac:dyDescent="0.2">
      <c r="A178" s="16">
        <v>42676.651388877537</v>
      </c>
      <c r="B178">
        <v>45</v>
      </c>
      <c r="C178">
        <v>1</v>
      </c>
      <c r="D178" t="s">
        <v>86</v>
      </c>
      <c r="E178">
        <v>130</v>
      </c>
      <c r="F178">
        <v>15</v>
      </c>
    </row>
    <row r="179" spans="1:6" x14ac:dyDescent="0.2">
      <c r="A179" s="16">
        <v>42676.651388877537</v>
      </c>
      <c r="B179">
        <v>45</v>
      </c>
      <c r="C179">
        <v>1</v>
      </c>
      <c r="D179" t="s">
        <v>86</v>
      </c>
      <c r="E179">
        <v>138</v>
      </c>
      <c r="F179">
        <v>14</v>
      </c>
    </row>
    <row r="180" spans="1:6" x14ac:dyDescent="0.2">
      <c r="A180" s="16">
        <v>42676.651388877537</v>
      </c>
      <c r="B180">
        <v>45</v>
      </c>
      <c r="C180">
        <v>1</v>
      </c>
      <c r="D180" t="s">
        <v>86</v>
      </c>
      <c r="E180">
        <v>130</v>
      </c>
      <c r="F180">
        <v>13</v>
      </c>
    </row>
    <row r="181" spans="1:6" x14ac:dyDescent="0.2">
      <c r="A181" s="16">
        <v>42676.651388877537</v>
      </c>
      <c r="B181">
        <v>45</v>
      </c>
      <c r="C181">
        <v>1</v>
      </c>
      <c r="D181" t="s">
        <v>86</v>
      </c>
      <c r="E181">
        <v>125</v>
      </c>
      <c r="F181">
        <v>14</v>
      </c>
    </row>
    <row r="182" spans="1:6" x14ac:dyDescent="0.2">
      <c r="A182" s="16">
        <v>42676.651388877537</v>
      </c>
      <c r="B182">
        <v>45</v>
      </c>
      <c r="C182">
        <v>1</v>
      </c>
      <c r="D182" t="s">
        <v>86</v>
      </c>
      <c r="E182">
        <v>132</v>
      </c>
      <c r="F182">
        <v>16</v>
      </c>
    </row>
    <row r="183" spans="1:6" x14ac:dyDescent="0.2">
      <c r="A183" s="16">
        <v>42676.651388877537</v>
      </c>
      <c r="B183">
        <v>45</v>
      </c>
      <c r="C183">
        <v>1</v>
      </c>
      <c r="D183" t="s">
        <v>86</v>
      </c>
      <c r="E183">
        <v>126</v>
      </c>
      <c r="F183">
        <v>14</v>
      </c>
    </row>
    <row r="184" spans="1:6" x14ac:dyDescent="0.2">
      <c r="A184" s="16">
        <v>42676.651388877537</v>
      </c>
      <c r="B184">
        <v>45</v>
      </c>
      <c r="C184">
        <v>1</v>
      </c>
      <c r="D184" t="s">
        <v>86</v>
      </c>
      <c r="E184">
        <v>126</v>
      </c>
      <c r="F184">
        <v>12</v>
      </c>
    </row>
    <row r="185" spans="1:6" x14ac:dyDescent="0.2">
      <c r="A185" s="16">
        <v>42676.651388877537</v>
      </c>
      <c r="B185">
        <v>45</v>
      </c>
      <c r="C185">
        <v>1</v>
      </c>
      <c r="D185" t="s">
        <v>86</v>
      </c>
      <c r="E185">
        <v>132</v>
      </c>
      <c r="F185">
        <v>14</v>
      </c>
    </row>
    <row r="186" spans="1:6" x14ac:dyDescent="0.2">
      <c r="A186" s="16">
        <v>42676.651388877537</v>
      </c>
      <c r="B186">
        <v>45</v>
      </c>
      <c r="C186">
        <v>1</v>
      </c>
      <c r="D186" t="s">
        <v>86</v>
      </c>
      <c r="E186">
        <v>130</v>
      </c>
      <c r="F186">
        <v>13</v>
      </c>
    </row>
    <row r="187" spans="1:6" x14ac:dyDescent="0.2">
      <c r="A187" s="16">
        <v>42676.651388877537</v>
      </c>
      <c r="B187">
        <v>45</v>
      </c>
      <c r="C187">
        <v>1</v>
      </c>
      <c r="D187" t="s">
        <v>86</v>
      </c>
      <c r="E187">
        <v>136</v>
      </c>
      <c r="F187">
        <v>14</v>
      </c>
    </row>
    <row r="188" spans="1:6" x14ac:dyDescent="0.2">
      <c r="A188" s="16">
        <v>42676.651388877537</v>
      </c>
      <c r="B188">
        <v>45</v>
      </c>
      <c r="C188">
        <v>1</v>
      </c>
      <c r="D188" t="s">
        <v>86</v>
      </c>
      <c r="E188">
        <v>133</v>
      </c>
      <c r="F188">
        <v>14</v>
      </c>
    </row>
    <row r="189" spans="1:6" x14ac:dyDescent="0.2">
      <c r="A189" s="16">
        <v>42676.659722210839</v>
      </c>
      <c r="B189">
        <v>46</v>
      </c>
      <c r="C189">
        <v>1</v>
      </c>
      <c r="D189" t="s">
        <v>86</v>
      </c>
      <c r="E189">
        <v>115</v>
      </c>
      <c r="F189">
        <v>9</v>
      </c>
    </row>
    <row r="190" spans="1:6" x14ac:dyDescent="0.2">
      <c r="A190" s="16">
        <v>42676.659722210839</v>
      </c>
      <c r="B190">
        <v>46</v>
      </c>
      <c r="C190">
        <v>1</v>
      </c>
      <c r="D190" t="s">
        <v>86</v>
      </c>
      <c r="E190">
        <v>122</v>
      </c>
      <c r="F190">
        <v>10</v>
      </c>
    </row>
    <row r="191" spans="1:6" x14ac:dyDescent="0.2">
      <c r="A191" s="16">
        <v>42676.659722210839</v>
      </c>
      <c r="B191">
        <v>46</v>
      </c>
      <c r="C191">
        <v>1</v>
      </c>
      <c r="D191" t="s">
        <v>86</v>
      </c>
      <c r="E191">
        <v>118</v>
      </c>
      <c r="F191">
        <v>10</v>
      </c>
    </row>
    <row r="192" spans="1:6" x14ac:dyDescent="0.2">
      <c r="A192" s="16">
        <v>42676.659722210839</v>
      </c>
      <c r="B192">
        <v>46</v>
      </c>
      <c r="C192">
        <v>1</v>
      </c>
      <c r="D192" t="s">
        <v>86</v>
      </c>
      <c r="E192">
        <v>110</v>
      </c>
      <c r="F192">
        <v>7</v>
      </c>
    </row>
    <row r="193" spans="1:6" x14ac:dyDescent="0.2">
      <c r="A193" s="16">
        <v>42676.659722210839</v>
      </c>
      <c r="B193">
        <v>46</v>
      </c>
      <c r="C193">
        <v>1</v>
      </c>
      <c r="D193" t="s">
        <v>86</v>
      </c>
      <c r="E193">
        <v>114</v>
      </c>
      <c r="F193">
        <v>9</v>
      </c>
    </row>
    <row r="194" spans="1:6" x14ac:dyDescent="0.2">
      <c r="A194" s="16">
        <v>42676.659722210839</v>
      </c>
      <c r="B194">
        <v>46</v>
      </c>
      <c r="C194">
        <v>1</v>
      </c>
      <c r="D194" t="s">
        <v>86</v>
      </c>
      <c r="E194">
        <v>105</v>
      </c>
      <c r="F194">
        <v>6</v>
      </c>
    </row>
    <row r="195" spans="1:6" x14ac:dyDescent="0.2">
      <c r="A195" s="16">
        <v>42676.659722210839</v>
      </c>
      <c r="B195">
        <v>46</v>
      </c>
      <c r="C195">
        <v>1</v>
      </c>
      <c r="D195" t="s">
        <v>86</v>
      </c>
      <c r="E195">
        <v>99</v>
      </c>
      <c r="F195">
        <v>5</v>
      </c>
    </row>
    <row r="196" spans="1:6" x14ac:dyDescent="0.2">
      <c r="A196" s="16">
        <v>42676.659722210839</v>
      </c>
      <c r="B196">
        <v>46</v>
      </c>
      <c r="C196">
        <v>1</v>
      </c>
      <c r="D196" t="s">
        <v>86</v>
      </c>
      <c r="E196">
        <v>100</v>
      </c>
      <c r="F196">
        <v>5</v>
      </c>
    </row>
    <row r="197" spans="1:6" x14ac:dyDescent="0.2">
      <c r="A197" s="16">
        <v>42676.659722210839</v>
      </c>
      <c r="B197">
        <v>46</v>
      </c>
      <c r="C197">
        <v>1</v>
      </c>
      <c r="D197" t="s">
        <v>86</v>
      </c>
      <c r="E197">
        <v>140</v>
      </c>
      <c r="F197">
        <v>17</v>
      </c>
    </row>
    <row r="198" spans="1:6" x14ac:dyDescent="0.2">
      <c r="A198" s="16">
        <v>42676.659722210839</v>
      </c>
      <c r="B198">
        <v>46</v>
      </c>
      <c r="C198">
        <v>1</v>
      </c>
      <c r="D198" t="s">
        <v>86</v>
      </c>
      <c r="E198">
        <v>122</v>
      </c>
      <c r="F198">
        <v>12</v>
      </c>
    </row>
    <row r="199" spans="1:6" x14ac:dyDescent="0.2">
      <c r="A199" s="16">
        <v>42676.659722210839</v>
      </c>
      <c r="B199">
        <v>46</v>
      </c>
      <c r="C199">
        <v>1</v>
      </c>
      <c r="D199" t="s">
        <v>86</v>
      </c>
      <c r="E199">
        <v>140</v>
      </c>
      <c r="F199">
        <v>19</v>
      </c>
    </row>
    <row r="200" spans="1:6" x14ac:dyDescent="0.2">
      <c r="A200" s="16">
        <v>42676.659722210839</v>
      </c>
      <c r="B200">
        <v>46</v>
      </c>
      <c r="C200">
        <v>1</v>
      </c>
      <c r="D200" t="s">
        <v>86</v>
      </c>
      <c r="E200">
        <v>135</v>
      </c>
      <c r="F200">
        <v>15</v>
      </c>
    </row>
    <row r="201" spans="1:6" x14ac:dyDescent="0.2">
      <c r="A201" s="16">
        <v>42677.465277777985</v>
      </c>
      <c r="B201">
        <v>48</v>
      </c>
      <c r="C201">
        <v>1</v>
      </c>
      <c r="D201" t="s">
        <v>86</v>
      </c>
      <c r="E201">
        <v>107</v>
      </c>
      <c r="F201">
        <v>8</v>
      </c>
    </row>
    <row r="202" spans="1:6" x14ac:dyDescent="0.2">
      <c r="A202" s="16">
        <v>42677.465277777985</v>
      </c>
      <c r="B202">
        <v>48</v>
      </c>
      <c r="C202">
        <v>1</v>
      </c>
      <c r="D202" t="s">
        <v>86</v>
      </c>
      <c r="E202">
        <v>100</v>
      </c>
      <c r="F202">
        <v>6</v>
      </c>
    </row>
    <row r="203" spans="1:6" x14ac:dyDescent="0.2">
      <c r="A203" s="16">
        <v>42677.465277777985</v>
      </c>
      <c r="B203">
        <v>48</v>
      </c>
      <c r="C203">
        <v>1</v>
      </c>
      <c r="D203" t="s">
        <v>86</v>
      </c>
      <c r="E203">
        <v>125</v>
      </c>
      <c r="F203">
        <v>11</v>
      </c>
    </row>
    <row r="204" spans="1:6" x14ac:dyDescent="0.2">
      <c r="A204" s="16">
        <v>42677.465277777985</v>
      </c>
      <c r="B204">
        <v>48</v>
      </c>
      <c r="C204">
        <v>1</v>
      </c>
      <c r="D204" t="s">
        <v>86</v>
      </c>
      <c r="E204">
        <v>109</v>
      </c>
      <c r="F204">
        <v>7</v>
      </c>
    </row>
    <row r="205" spans="1:6" x14ac:dyDescent="0.2">
      <c r="A205" s="16">
        <v>42677.465277777985</v>
      </c>
      <c r="B205">
        <v>48</v>
      </c>
      <c r="C205">
        <v>1</v>
      </c>
      <c r="D205" t="s">
        <v>86</v>
      </c>
      <c r="E205">
        <v>108</v>
      </c>
      <c r="F205">
        <v>7</v>
      </c>
    </row>
    <row r="206" spans="1:6" x14ac:dyDescent="0.2">
      <c r="A206" s="16">
        <v>42677.465277777985</v>
      </c>
      <c r="B206">
        <v>48</v>
      </c>
      <c r="C206">
        <v>1</v>
      </c>
      <c r="D206" t="s">
        <v>86</v>
      </c>
      <c r="E206">
        <v>121</v>
      </c>
      <c r="F206">
        <v>11</v>
      </c>
    </row>
    <row r="207" spans="1:6" x14ac:dyDescent="0.2">
      <c r="A207" s="16">
        <v>42677.465277777985</v>
      </c>
      <c r="B207">
        <v>48</v>
      </c>
      <c r="C207">
        <v>1</v>
      </c>
      <c r="D207" t="s">
        <v>86</v>
      </c>
      <c r="E207">
        <v>126</v>
      </c>
      <c r="F207">
        <v>12</v>
      </c>
    </row>
    <row r="208" spans="1:6" x14ac:dyDescent="0.2">
      <c r="A208" s="16">
        <v>42677.465277777985</v>
      </c>
      <c r="B208">
        <v>48</v>
      </c>
      <c r="C208">
        <v>1</v>
      </c>
      <c r="D208" t="s">
        <v>86</v>
      </c>
      <c r="E208">
        <v>106</v>
      </c>
      <c r="F208">
        <v>7</v>
      </c>
    </row>
    <row r="209" spans="1:6" x14ac:dyDescent="0.2">
      <c r="A209" s="16">
        <v>42677.465277777985</v>
      </c>
      <c r="B209">
        <v>48</v>
      </c>
      <c r="C209">
        <v>1</v>
      </c>
      <c r="D209" t="s">
        <v>86</v>
      </c>
      <c r="E209">
        <v>103</v>
      </c>
      <c r="F209">
        <v>6</v>
      </c>
    </row>
    <row r="210" spans="1:6" x14ac:dyDescent="0.2">
      <c r="A210" s="16">
        <v>42677.465277777985</v>
      </c>
      <c r="B210">
        <v>48</v>
      </c>
      <c r="C210">
        <v>1</v>
      </c>
      <c r="D210" t="s">
        <v>86</v>
      </c>
      <c r="E210">
        <v>107</v>
      </c>
      <c r="F210">
        <v>8</v>
      </c>
    </row>
    <row r="211" spans="1:6" x14ac:dyDescent="0.2">
      <c r="A211" s="16">
        <v>42677.465277777985</v>
      </c>
      <c r="B211">
        <v>48</v>
      </c>
      <c r="C211">
        <v>1</v>
      </c>
      <c r="D211" t="s">
        <v>86</v>
      </c>
      <c r="E211">
        <v>112</v>
      </c>
      <c r="F211">
        <v>9</v>
      </c>
    </row>
    <row r="212" spans="1:6" x14ac:dyDescent="0.2">
      <c r="A212" s="16">
        <v>42677.465277777985</v>
      </c>
      <c r="B212">
        <v>48</v>
      </c>
      <c r="C212">
        <v>1</v>
      </c>
      <c r="D212" t="s">
        <v>86</v>
      </c>
      <c r="E212">
        <v>122</v>
      </c>
      <c r="F212">
        <v>10</v>
      </c>
    </row>
    <row r="213" spans="1:6" x14ac:dyDescent="0.2">
      <c r="A213" s="16">
        <v>42677.465277777985</v>
      </c>
      <c r="B213">
        <v>48</v>
      </c>
      <c r="C213">
        <v>1</v>
      </c>
      <c r="D213" t="s">
        <v>86</v>
      </c>
      <c r="E213">
        <v>111</v>
      </c>
      <c r="F213">
        <v>8</v>
      </c>
    </row>
    <row r="214" spans="1:6" x14ac:dyDescent="0.2">
      <c r="A214" s="16">
        <v>42677.465277777985</v>
      </c>
      <c r="B214">
        <v>48</v>
      </c>
      <c r="C214">
        <v>1</v>
      </c>
      <c r="D214" t="s">
        <v>86</v>
      </c>
      <c r="E214">
        <v>105</v>
      </c>
      <c r="F214">
        <v>0</v>
      </c>
    </row>
    <row r="215" spans="1:6" x14ac:dyDescent="0.2">
      <c r="A215" s="16">
        <v>42677.465277777985</v>
      </c>
      <c r="B215">
        <v>48</v>
      </c>
      <c r="C215">
        <v>1</v>
      </c>
      <c r="D215" t="s">
        <v>86</v>
      </c>
      <c r="E215">
        <v>133</v>
      </c>
      <c r="F215">
        <v>16</v>
      </c>
    </row>
    <row r="216" spans="1:6" x14ac:dyDescent="0.2">
      <c r="A216" s="16">
        <v>42677.465277777985</v>
      </c>
      <c r="B216">
        <v>48</v>
      </c>
      <c r="C216">
        <v>1</v>
      </c>
      <c r="D216" t="s">
        <v>86</v>
      </c>
      <c r="E216">
        <v>150</v>
      </c>
      <c r="F216">
        <v>19</v>
      </c>
    </row>
    <row r="217" spans="1:6" x14ac:dyDescent="0.2">
      <c r="A217" s="16">
        <v>42677.465277777985</v>
      </c>
      <c r="B217">
        <v>48</v>
      </c>
      <c r="C217">
        <v>1</v>
      </c>
      <c r="D217" t="s">
        <v>86</v>
      </c>
      <c r="E217">
        <v>137</v>
      </c>
      <c r="F217">
        <v>18</v>
      </c>
    </row>
    <row r="218" spans="1:6" x14ac:dyDescent="0.2">
      <c r="A218" s="16">
        <v>42677.465277777985</v>
      </c>
      <c r="B218">
        <v>48</v>
      </c>
      <c r="C218">
        <v>1</v>
      </c>
      <c r="D218" t="s">
        <v>86</v>
      </c>
      <c r="E218">
        <v>130</v>
      </c>
      <c r="F218">
        <v>16</v>
      </c>
    </row>
    <row r="219" spans="1:6" x14ac:dyDescent="0.2">
      <c r="A219" s="16">
        <v>42677.465277777985</v>
      </c>
      <c r="B219">
        <v>48</v>
      </c>
      <c r="C219">
        <v>1</v>
      </c>
      <c r="D219" t="s">
        <v>86</v>
      </c>
      <c r="E219">
        <v>145</v>
      </c>
      <c r="F219">
        <v>22</v>
      </c>
    </row>
    <row r="220" spans="1:6" x14ac:dyDescent="0.2">
      <c r="A220" s="16">
        <v>42677.465277777985</v>
      </c>
      <c r="B220">
        <v>48</v>
      </c>
      <c r="C220">
        <v>1</v>
      </c>
      <c r="D220" t="s">
        <v>86</v>
      </c>
      <c r="E220">
        <v>144</v>
      </c>
      <c r="F220">
        <v>19</v>
      </c>
    </row>
    <row r="221" spans="1:6" x14ac:dyDescent="0.2">
      <c r="A221" s="16">
        <v>42677.465277777985</v>
      </c>
      <c r="B221">
        <v>48</v>
      </c>
      <c r="C221">
        <v>1</v>
      </c>
      <c r="D221" t="s">
        <v>86</v>
      </c>
      <c r="E221">
        <v>132</v>
      </c>
      <c r="F221">
        <v>15</v>
      </c>
    </row>
    <row r="222" spans="1:6" x14ac:dyDescent="0.2">
      <c r="A222" s="16">
        <v>42677.465277777985</v>
      </c>
      <c r="B222">
        <v>48</v>
      </c>
      <c r="C222">
        <v>1</v>
      </c>
      <c r="D222" t="s">
        <v>86</v>
      </c>
      <c r="E222">
        <v>137</v>
      </c>
      <c r="F222">
        <v>19</v>
      </c>
    </row>
    <row r="223" spans="1:6" x14ac:dyDescent="0.2">
      <c r="A223" s="16">
        <v>42677.465277777985</v>
      </c>
      <c r="B223">
        <v>48</v>
      </c>
      <c r="C223">
        <v>1</v>
      </c>
      <c r="D223" t="s">
        <v>86</v>
      </c>
      <c r="E223">
        <v>141</v>
      </c>
      <c r="F223">
        <v>19</v>
      </c>
    </row>
    <row r="224" spans="1:6" x14ac:dyDescent="0.2">
      <c r="A224" s="16">
        <v>42677.465277777985</v>
      </c>
      <c r="B224">
        <v>48</v>
      </c>
      <c r="C224">
        <v>1</v>
      </c>
      <c r="D224" t="s">
        <v>86</v>
      </c>
      <c r="E224">
        <v>152</v>
      </c>
      <c r="F224">
        <v>23</v>
      </c>
    </row>
    <row r="225" spans="1:6" x14ac:dyDescent="0.2">
      <c r="A225" s="16">
        <v>42677.465277777985</v>
      </c>
      <c r="B225">
        <v>48</v>
      </c>
      <c r="C225">
        <v>1</v>
      </c>
      <c r="D225" t="s">
        <v>86</v>
      </c>
      <c r="E225">
        <v>138</v>
      </c>
      <c r="F225">
        <v>19</v>
      </c>
    </row>
    <row r="226" spans="1:6" x14ac:dyDescent="0.2">
      <c r="A226" s="16">
        <v>42677.465277777985</v>
      </c>
      <c r="B226">
        <v>48</v>
      </c>
      <c r="C226">
        <v>1</v>
      </c>
      <c r="D226" t="s">
        <v>86</v>
      </c>
      <c r="E226">
        <v>144</v>
      </c>
      <c r="F226">
        <v>23</v>
      </c>
    </row>
    <row r="227" spans="1:6" x14ac:dyDescent="0.2">
      <c r="A227" s="16">
        <v>42677.465277777985</v>
      </c>
      <c r="B227">
        <v>48</v>
      </c>
      <c r="C227">
        <v>1</v>
      </c>
      <c r="D227" t="s">
        <v>86</v>
      </c>
      <c r="E227">
        <v>143</v>
      </c>
      <c r="F227">
        <v>22</v>
      </c>
    </row>
    <row r="228" spans="1:6" x14ac:dyDescent="0.2">
      <c r="A228" s="16">
        <v>42677.472916666884</v>
      </c>
      <c r="B228">
        <v>49</v>
      </c>
      <c r="C228">
        <v>1</v>
      </c>
      <c r="D228" t="s">
        <v>86</v>
      </c>
      <c r="E228">
        <v>139</v>
      </c>
      <c r="F228">
        <v>17</v>
      </c>
    </row>
    <row r="229" spans="1:6" x14ac:dyDescent="0.2">
      <c r="A229" s="16">
        <v>42677.472916666884</v>
      </c>
      <c r="B229">
        <v>49</v>
      </c>
      <c r="C229">
        <v>1</v>
      </c>
      <c r="D229" t="s">
        <v>86</v>
      </c>
      <c r="E229">
        <v>131</v>
      </c>
      <c r="F229">
        <v>16</v>
      </c>
    </row>
    <row r="230" spans="1:6" x14ac:dyDescent="0.2">
      <c r="A230" s="16">
        <v>42677.472916666884</v>
      </c>
      <c r="B230">
        <v>49</v>
      </c>
      <c r="C230">
        <v>1</v>
      </c>
      <c r="D230" t="s">
        <v>86</v>
      </c>
      <c r="E230">
        <v>142</v>
      </c>
      <c r="F230">
        <v>21</v>
      </c>
    </row>
    <row r="231" spans="1:6" x14ac:dyDescent="0.2">
      <c r="A231" s="16">
        <v>42677.472916666884</v>
      </c>
      <c r="B231">
        <v>49</v>
      </c>
      <c r="C231">
        <v>1</v>
      </c>
      <c r="D231" t="s">
        <v>86</v>
      </c>
      <c r="E231">
        <v>143</v>
      </c>
      <c r="F231">
        <v>20</v>
      </c>
    </row>
    <row r="232" spans="1:6" x14ac:dyDescent="0.2">
      <c r="A232" s="16">
        <v>42677.472916666884</v>
      </c>
      <c r="B232">
        <v>49</v>
      </c>
      <c r="C232">
        <v>1</v>
      </c>
      <c r="D232" t="s">
        <v>86</v>
      </c>
      <c r="E232">
        <v>135</v>
      </c>
      <c r="F232">
        <v>18</v>
      </c>
    </row>
    <row r="233" spans="1:6" x14ac:dyDescent="0.2">
      <c r="A233" s="16">
        <v>42677.472916666884</v>
      </c>
      <c r="B233">
        <v>49</v>
      </c>
      <c r="C233">
        <v>1</v>
      </c>
      <c r="D233" t="s">
        <v>86</v>
      </c>
      <c r="E233">
        <v>130</v>
      </c>
      <c r="F233">
        <v>15</v>
      </c>
    </row>
    <row r="234" spans="1:6" x14ac:dyDescent="0.2">
      <c r="A234" s="16">
        <v>42677.472916666884</v>
      </c>
      <c r="B234">
        <v>49</v>
      </c>
      <c r="C234">
        <v>1</v>
      </c>
      <c r="D234" t="s">
        <v>86</v>
      </c>
      <c r="E234">
        <v>136</v>
      </c>
      <c r="F234">
        <v>17</v>
      </c>
    </row>
    <row r="235" spans="1:6" x14ac:dyDescent="0.2">
      <c r="A235" s="16">
        <v>42677.472916666884</v>
      </c>
      <c r="B235">
        <v>49</v>
      </c>
      <c r="C235">
        <v>1</v>
      </c>
      <c r="D235" t="s">
        <v>86</v>
      </c>
      <c r="E235">
        <v>150</v>
      </c>
      <c r="F235">
        <v>18</v>
      </c>
    </row>
    <row r="236" spans="1:6" x14ac:dyDescent="0.2">
      <c r="A236" s="16">
        <v>42677.472916666884</v>
      </c>
      <c r="B236">
        <v>49</v>
      </c>
      <c r="C236">
        <v>1</v>
      </c>
      <c r="D236" t="s">
        <v>86</v>
      </c>
      <c r="E236">
        <v>131</v>
      </c>
      <c r="F236">
        <v>13</v>
      </c>
    </row>
    <row r="237" spans="1:6" x14ac:dyDescent="0.2">
      <c r="A237" s="16">
        <v>42677.472916666884</v>
      </c>
      <c r="B237">
        <v>49</v>
      </c>
      <c r="C237">
        <v>1</v>
      </c>
      <c r="D237" t="s">
        <v>86</v>
      </c>
      <c r="E237">
        <v>113</v>
      </c>
      <c r="F237">
        <v>9</v>
      </c>
    </row>
    <row r="238" spans="1:6" x14ac:dyDescent="0.2">
      <c r="A238" s="16">
        <v>42677.472916666884</v>
      </c>
      <c r="B238">
        <v>49</v>
      </c>
      <c r="C238">
        <v>1</v>
      </c>
      <c r="D238" t="s">
        <v>86</v>
      </c>
      <c r="E238">
        <v>109</v>
      </c>
      <c r="F238">
        <v>6</v>
      </c>
    </row>
    <row r="239" spans="1:6" x14ac:dyDescent="0.2">
      <c r="A239" s="16">
        <v>42677.472916666884</v>
      </c>
      <c r="B239">
        <v>49</v>
      </c>
      <c r="C239">
        <v>1</v>
      </c>
      <c r="D239" t="s">
        <v>86</v>
      </c>
      <c r="E239">
        <v>117</v>
      </c>
      <c r="F239">
        <v>9</v>
      </c>
    </row>
    <row r="240" spans="1:6" x14ac:dyDescent="0.2">
      <c r="A240" s="16">
        <v>42677.472916666884</v>
      </c>
      <c r="B240">
        <v>49</v>
      </c>
      <c r="C240">
        <v>1</v>
      </c>
      <c r="D240" t="s">
        <v>86</v>
      </c>
      <c r="E240">
        <v>110</v>
      </c>
      <c r="F240">
        <v>7</v>
      </c>
    </row>
    <row r="241" spans="1:6" x14ac:dyDescent="0.2">
      <c r="A241" s="16">
        <v>42677.472916666884</v>
      </c>
      <c r="B241">
        <v>49</v>
      </c>
      <c r="C241">
        <v>1</v>
      </c>
      <c r="D241" t="s">
        <v>86</v>
      </c>
      <c r="E241">
        <v>105</v>
      </c>
      <c r="F241">
        <v>7</v>
      </c>
    </row>
    <row r="242" spans="1:6" x14ac:dyDescent="0.2">
      <c r="A242" s="16">
        <v>42677.472916666884</v>
      </c>
      <c r="B242">
        <v>49</v>
      </c>
      <c r="C242">
        <v>1</v>
      </c>
      <c r="D242" t="s">
        <v>86</v>
      </c>
      <c r="E242">
        <v>114</v>
      </c>
      <c r="F242">
        <v>8</v>
      </c>
    </row>
    <row r="243" spans="1:6" x14ac:dyDescent="0.2">
      <c r="A243" s="16">
        <v>42677.472916666884</v>
      </c>
      <c r="B243">
        <v>49</v>
      </c>
      <c r="C243">
        <v>1</v>
      </c>
      <c r="D243" t="s">
        <v>86</v>
      </c>
      <c r="E243">
        <v>103</v>
      </c>
      <c r="F243">
        <v>6</v>
      </c>
    </row>
    <row r="244" spans="1:6" x14ac:dyDescent="0.2">
      <c r="A244" s="16">
        <v>42677.472916666884</v>
      </c>
      <c r="B244">
        <v>49</v>
      </c>
      <c r="C244">
        <v>1</v>
      </c>
      <c r="D244" t="s">
        <v>86</v>
      </c>
      <c r="E244">
        <v>115</v>
      </c>
      <c r="F244">
        <v>7</v>
      </c>
    </row>
    <row r="245" spans="1:6" x14ac:dyDescent="0.2">
      <c r="A245" s="16">
        <v>42677.472916666884</v>
      </c>
      <c r="B245">
        <v>49</v>
      </c>
      <c r="C245">
        <v>1</v>
      </c>
      <c r="D245" t="s">
        <v>86</v>
      </c>
      <c r="E245">
        <v>99</v>
      </c>
      <c r="F245">
        <v>5</v>
      </c>
    </row>
    <row r="246" spans="1:6" x14ac:dyDescent="0.2">
      <c r="A246" s="16">
        <v>42677.472916666884</v>
      </c>
      <c r="B246">
        <v>49</v>
      </c>
      <c r="C246">
        <v>1</v>
      </c>
      <c r="D246" t="s">
        <v>86</v>
      </c>
      <c r="E246">
        <v>106</v>
      </c>
      <c r="F246">
        <v>6</v>
      </c>
    </row>
    <row r="247" spans="1:6" x14ac:dyDescent="0.2">
      <c r="A247" s="16">
        <v>42677.472916666884</v>
      </c>
      <c r="B247">
        <v>49</v>
      </c>
      <c r="C247">
        <v>1</v>
      </c>
      <c r="D247" t="s">
        <v>86</v>
      </c>
      <c r="E247">
        <v>104</v>
      </c>
      <c r="F247">
        <v>6</v>
      </c>
    </row>
    <row r="248" spans="1:6" x14ac:dyDescent="0.2">
      <c r="A248" s="16">
        <v>42677.472916666884</v>
      </c>
      <c r="B248">
        <v>49</v>
      </c>
      <c r="C248">
        <v>1</v>
      </c>
      <c r="D248" t="s">
        <v>86</v>
      </c>
      <c r="E248">
        <v>116</v>
      </c>
      <c r="F248">
        <v>9</v>
      </c>
    </row>
    <row r="249" spans="1:6" x14ac:dyDescent="0.2">
      <c r="A249" s="16">
        <v>42677.472916666884</v>
      </c>
      <c r="B249">
        <v>49</v>
      </c>
      <c r="C249">
        <v>1</v>
      </c>
      <c r="D249" t="s">
        <v>86</v>
      </c>
      <c r="E249">
        <v>110</v>
      </c>
      <c r="F249">
        <v>7</v>
      </c>
    </row>
    <row r="250" spans="1:6" x14ac:dyDescent="0.2">
      <c r="A250" s="16">
        <v>42677.472916666884</v>
      </c>
      <c r="B250">
        <v>49</v>
      </c>
      <c r="C250">
        <v>1</v>
      </c>
      <c r="D250" t="s">
        <v>86</v>
      </c>
      <c r="E250">
        <v>100</v>
      </c>
      <c r="F250">
        <v>6</v>
      </c>
    </row>
    <row r="251" spans="1:6" x14ac:dyDescent="0.2">
      <c r="A251" s="16">
        <v>42677.472916666884</v>
      </c>
      <c r="B251">
        <v>49</v>
      </c>
      <c r="C251">
        <v>1</v>
      </c>
      <c r="D251" t="s">
        <v>86</v>
      </c>
      <c r="E251">
        <v>103</v>
      </c>
      <c r="F251">
        <v>6</v>
      </c>
    </row>
    <row r="252" spans="1:6" x14ac:dyDescent="0.2">
      <c r="A252" s="16">
        <v>42677.472916666884</v>
      </c>
      <c r="B252">
        <v>49</v>
      </c>
      <c r="C252">
        <v>1</v>
      </c>
      <c r="D252" t="s">
        <v>86</v>
      </c>
      <c r="E252">
        <v>148</v>
      </c>
      <c r="F252">
        <v>20</v>
      </c>
    </row>
    <row r="253" spans="1:6" x14ac:dyDescent="0.2">
      <c r="A253" s="16">
        <v>42677.486111099366</v>
      </c>
      <c r="B253">
        <v>50</v>
      </c>
      <c r="C253">
        <v>1</v>
      </c>
      <c r="D253" t="s">
        <v>86</v>
      </c>
      <c r="E253">
        <v>178</v>
      </c>
      <c r="F253">
        <v>46</v>
      </c>
    </row>
    <row r="254" spans="1:6" x14ac:dyDescent="0.2">
      <c r="A254" s="16">
        <v>42677.486111099366</v>
      </c>
      <c r="B254">
        <v>50</v>
      </c>
      <c r="C254">
        <v>1</v>
      </c>
      <c r="D254" t="s">
        <v>86</v>
      </c>
      <c r="E254">
        <v>176</v>
      </c>
      <c r="F254">
        <v>47</v>
      </c>
    </row>
    <row r="255" spans="1:6" x14ac:dyDescent="0.2">
      <c r="A255" s="16">
        <v>42677.486111099366</v>
      </c>
      <c r="B255">
        <v>50</v>
      </c>
      <c r="C255">
        <v>1</v>
      </c>
      <c r="D255" t="s">
        <v>86</v>
      </c>
      <c r="E255">
        <v>178</v>
      </c>
      <c r="F255">
        <v>43</v>
      </c>
    </row>
    <row r="256" spans="1:6" x14ac:dyDescent="0.2">
      <c r="A256" s="16">
        <v>42682.614583333489</v>
      </c>
      <c r="B256">
        <v>51</v>
      </c>
      <c r="C256">
        <v>2</v>
      </c>
      <c r="D256" t="s">
        <v>86</v>
      </c>
      <c r="E256">
        <v>136</v>
      </c>
      <c r="F256">
        <v>15</v>
      </c>
    </row>
    <row r="257" spans="1:6" x14ac:dyDescent="0.2">
      <c r="A257" s="16">
        <v>42682.607638888992</v>
      </c>
      <c r="B257">
        <v>52</v>
      </c>
      <c r="C257">
        <v>2</v>
      </c>
      <c r="D257" t="s">
        <v>86</v>
      </c>
      <c r="E257">
        <v>127</v>
      </c>
      <c r="F257">
        <v>15</v>
      </c>
    </row>
    <row r="258" spans="1:6" x14ac:dyDescent="0.2">
      <c r="A258" s="16">
        <v>42682.607638888992</v>
      </c>
      <c r="B258">
        <v>52</v>
      </c>
      <c r="C258">
        <v>2</v>
      </c>
      <c r="D258" t="s">
        <v>86</v>
      </c>
      <c r="E258">
        <v>133</v>
      </c>
      <c r="F258">
        <v>18</v>
      </c>
    </row>
    <row r="259" spans="1:6" x14ac:dyDescent="0.2">
      <c r="A259" s="16">
        <v>42682.607638888992</v>
      </c>
      <c r="B259">
        <v>52</v>
      </c>
      <c r="C259">
        <v>2</v>
      </c>
      <c r="D259" t="s">
        <v>86</v>
      </c>
      <c r="E259">
        <v>133</v>
      </c>
      <c r="F259">
        <v>18</v>
      </c>
    </row>
    <row r="260" spans="1:6" x14ac:dyDescent="0.2">
      <c r="A260" s="16">
        <v>42682.607638888992</v>
      </c>
      <c r="B260">
        <v>52</v>
      </c>
      <c r="C260">
        <v>2</v>
      </c>
      <c r="D260" t="s">
        <v>86</v>
      </c>
      <c r="E260">
        <v>124</v>
      </c>
      <c r="F260">
        <v>11</v>
      </c>
    </row>
    <row r="261" spans="1:6" x14ac:dyDescent="0.2">
      <c r="A261" s="16">
        <v>42682.607638888992</v>
      </c>
      <c r="B261">
        <v>52</v>
      </c>
      <c r="C261">
        <v>2</v>
      </c>
      <c r="D261" t="s">
        <v>86</v>
      </c>
      <c r="E261">
        <v>126</v>
      </c>
      <c r="F261">
        <v>13</v>
      </c>
    </row>
    <row r="262" spans="1:6" x14ac:dyDescent="0.2">
      <c r="A262" s="16">
        <v>42682.607638888992</v>
      </c>
      <c r="B262">
        <v>52</v>
      </c>
      <c r="C262">
        <v>2</v>
      </c>
      <c r="D262" t="s">
        <v>86</v>
      </c>
      <c r="E262">
        <v>130</v>
      </c>
      <c r="F262">
        <v>14</v>
      </c>
    </row>
    <row r="263" spans="1:6" x14ac:dyDescent="0.2">
      <c r="A263" s="16">
        <v>42682.607638888992</v>
      </c>
      <c r="B263">
        <v>52</v>
      </c>
      <c r="C263">
        <v>2</v>
      </c>
      <c r="D263" t="s">
        <v>86</v>
      </c>
      <c r="E263">
        <v>126</v>
      </c>
      <c r="F263">
        <v>14</v>
      </c>
    </row>
    <row r="264" spans="1:6" x14ac:dyDescent="0.2">
      <c r="A264" s="16">
        <v>42682.607638888992</v>
      </c>
      <c r="B264">
        <v>52</v>
      </c>
      <c r="C264">
        <v>2</v>
      </c>
      <c r="D264" t="s">
        <v>86</v>
      </c>
      <c r="E264">
        <v>144</v>
      </c>
      <c r="F264">
        <v>20</v>
      </c>
    </row>
    <row r="265" spans="1:6" x14ac:dyDescent="0.2">
      <c r="A265" s="16">
        <v>42682.607638888992</v>
      </c>
      <c r="B265">
        <v>52</v>
      </c>
      <c r="C265">
        <v>2</v>
      </c>
      <c r="D265" t="s">
        <v>86</v>
      </c>
      <c r="E265">
        <v>120</v>
      </c>
      <c r="F265">
        <v>13</v>
      </c>
    </row>
    <row r="266" spans="1:6" x14ac:dyDescent="0.2">
      <c r="A266" s="16">
        <v>42682.607638888992</v>
      </c>
      <c r="B266">
        <v>52</v>
      </c>
      <c r="C266">
        <v>2</v>
      </c>
      <c r="D266" t="s">
        <v>86</v>
      </c>
      <c r="E266">
        <v>126</v>
      </c>
      <c r="F266">
        <v>13</v>
      </c>
    </row>
    <row r="267" spans="1:6" x14ac:dyDescent="0.2">
      <c r="A267" s="16">
        <v>42682.607638888992</v>
      </c>
      <c r="B267">
        <v>52</v>
      </c>
      <c r="C267">
        <v>2</v>
      </c>
      <c r="D267" t="s">
        <v>86</v>
      </c>
      <c r="E267">
        <v>127</v>
      </c>
      <c r="F267">
        <v>14</v>
      </c>
    </row>
    <row r="268" spans="1:6" x14ac:dyDescent="0.2">
      <c r="A268" s="16">
        <v>42682.607638888992</v>
      </c>
      <c r="B268">
        <v>52</v>
      </c>
      <c r="C268">
        <v>2</v>
      </c>
      <c r="D268" t="s">
        <v>86</v>
      </c>
      <c r="E268">
        <v>145</v>
      </c>
      <c r="F268">
        <v>18</v>
      </c>
    </row>
    <row r="269" spans="1:6" x14ac:dyDescent="0.2">
      <c r="A269" s="16">
        <v>42682.607638888992</v>
      </c>
      <c r="B269">
        <v>52</v>
      </c>
      <c r="C269">
        <v>2</v>
      </c>
      <c r="D269" t="s">
        <v>86</v>
      </c>
      <c r="E269">
        <v>146</v>
      </c>
      <c r="F269">
        <v>22</v>
      </c>
    </row>
    <row r="270" spans="1:6" x14ac:dyDescent="0.2">
      <c r="A270" s="16">
        <v>42682.607638888992</v>
      </c>
      <c r="B270">
        <v>52</v>
      </c>
      <c r="C270">
        <v>2</v>
      </c>
      <c r="D270" t="s">
        <v>86</v>
      </c>
      <c r="E270">
        <v>130</v>
      </c>
      <c r="F270">
        <v>14</v>
      </c>
    </row>
    <row r="271" spans="1:6" x14ac:dyDescent="0.2">
      <c r="A271" s="16">
        <v>42682.607638888992</v>
      </c>
      <c r="B271">
        <v>52</v>
      </c>
      <c r="C271">
        <v>2</v>
      </c>
      <c r="D271" t="s">
        <v>86</v>
      </c>
      <c r="E271">
        <v>132</v>
      </c>
      <c r="F271">
        <v>12</v>
      </c>
    </row>
    <row r="272" spans="1:6" x14ac:dyDescent="0.2">
      <c r="A272" s="16">
        <v>42682.607638888992</v>
      </c>
      <c r="B272">
        <v>52</v>
      </c>
      <c r="C272">
        <v>2</v>
      </c>
      <c r="D272" t="s">
        <v>86</v>
      </c>
      <c r="E272">
        <v>125</v>
      </c>
      <c r="F272">
        <v>13</v>
      </c>
    </row>
    <row r="273" spans="1:6" x14ac:dyDescent="0.2">
      <c r="A273" s="16">
        <v>42682.607638888992</v>
      </c>
      <c r="B273">
        <v>52</v>
      </c>
      <c r="C273">
        <v>2</v>
      </c>
      <c r="D273" t="s">
        <v>86</v>
      </c>
      <c r="E273">
        <v>143</v>
      </c>
      <c r="F273">
        <v>18</v>
      </c>
    </row>
    <row r="274" spans="1:6" x14ac:dyDescent="0.2">
      <c r="A274" s="16">
        <v>42682.618055543862</v>
      </c>
      <c r="B274">
        <v>53</v>
      </c>
      <c r="C274">
        <v>2</v>
      </c>
      <c r="D274" t="s">
        <v>86</v>
      </c>
      <c r="E274">
        <v>190</v>
      </c>
      <c r="F274">
        <v>45</v>
      </c>
    </row>
    <row r="275" spans="1:6" x14ac:dyDescent="0.2">
      <c r="A275" s="16">
        <v>42682.618055543862</v>
      </c>
      <c r="B275">
        <v>53</v>
      </c>
      <c r="C275">
        <v>2</v>
      </c>
      <c r="D275" t="s">
        <v>86</v>
      </c>
      <c r="E275">
        <v>110</v>
      </c>
      <c r="F275">
        <v>7</v>
      </c>
    </row>
    <row r="276" spans="1:6" x14ac:dyDescent="0.2">
      <c r="A276" s="16">
        <v>42682.618055543862</v>
      </c>
      <c r="B276">
        <v>53</v>
      </c>
      <c r="C276">
        <v>2</v>
      </c>
      <c r="D276" t="s">
        <v>86</v>
      </c>
      <c r="E276">
        <v>131</v>
      </c>
      <c r="F276">
        <v>15</v>
      </c>
    </row>
    <row r="277" spans="1:6" x14ac:dyDescent="0.2">
      <c r="A277" s="16">
        <v>42682.618055543862</v>
      </c>
      <c r="B277">
        <v>53</v>
      </c>
      <c r="C277">
        <v>2</v>
      </c>
      <c r="D277" t="s">
        <v>86</v>
      </c>
      <c r="E277">
        <v>126</v>
      </c>
      <c r="F277">
        <v>14</v>
      </c>
    </row>
    <row r="278" spans="1:6" x14ac:dyDescent="0.2">
      <c r="A278" s="16">
        <v>42682.628472210839</v>
      </c>
      <c r="B278">
        <v>54</v>
      </c>
      <c r="C278">
        <v>2</v>
      </c>
      <c r="D278" t="s">
        <v>86</v>
      </c>
      <c r="E278">
        <v>150</v>
      </c>
      <c r="F278">
        <v>20</v>
      </c>
    </row>
    <row r="279" spans="1:6" x14ac:dyDescent="0.2">
      <c r="A279" s="16">
        <v>42682.628472210839</v>
      </c>
      <c r="B279">
        <v>54</v>
      </c>
      <c r="C279">
        <v>2</v>
      </c>
      <c r="D279" t="s">
        <v>86</v>
      </c>
      <c r="E279">
        <v>131</v>
      </c>
      <c r="F279">
        <v>16</v>
      </c>
    </row>
    <row r="280" spans="1:6" x14ac:dyDescent="0.2">
      <c r="A280" s="16">
        <v>42683.472222210839</v>
      </c>
      <c r="B280">
        <v>55</v>
      </c>
      <c r="C280">
        <v>2</v>
      </c>
      <c r="D280" t="s">
        <v>86</v>
      </c>
      <c r="E280">
        <v>136</v>
      </c>
      <c r="F280">
        <v>17</v>
      </c>
    </row>
    <row r="281" spans="1:6" x14ac:dyDescent="0.2">
      <c r="A281" s="16">
        <v>42683.472222210839</v>
      </c>
      <c r="B281">
        <v>55</v>
      </c>
      <c r="C281">
        <v>2</v>
      </c>
      <c r="D281" t="s">
        <v>86</v>
      </c>
      <c r="E281">
        <v>122</v>
      </c>
      <c r="F281">
        <v>13</v>
      </c>
    </row>
    <row r="282" spans="1:6" x14ac:dyDescent="0.2">
      <c r="A282" s="16">
        <v>42683.472222210839</v>
      </c>
      <c r="B282">
        <v>55</v>
      </c>
      <c r="C282">
        <v>2</v>
      </c>
      <c r="D282" t="s">
        <v>86</v>
      </c>
      <c r="E282">
        <v>137</v>
      </c>
      <c r="F282">
        <v>18</v>
      </c>
    </row>
    <row r="283" spans="1:6" x14ac:dyDescent="0.2">
      <c r="A283" s="16">
        <v>42683.472222210839</v>
      </c>
      <c r="B283">
        <v>55</v>
      </c>
      <c r="C283">
        <v>2</v>
      </c>
      <c r="D283" t="s">
        <v>86</v>
      </c>
      <c r="E283">
        <v>112</v>
      </c>
      <c r="F283">
        <v>8</v>
      </c>
    </row>
    <row r="284" spans="1:6" x14ac:dyDescent="0.2">
      <c r="A284" s="16">
        <v>42683.472222210839</v>
      </c>
      <c r="B284">
        <v>55</v>
      </c>
      <c r="C284">
        <v>2</v>
      </c>
      <c r="D284" t="s">
        <v>86</v>
      </c>
      <c r="E284">
        <v>116</v>
      </c>
      <c r="F284">
        <v>8</v>
      </c>
    </row>
    <row r="285" spans="1:6" x14ac:dyDescent="0.2">
      <c r="A285" s="16">
        <v>42683.472222210839</v>
      </c>
      <c r="B285">
        <v>55</v>
      </c>
      <c r="C285">
        <v>2</v>
      </c>
      <c r="D285" t="s">
        <v>86</v>
      </c>
      <c r="E285">
        <v>113</v>
      </c>
      <c r="F285">
        <v>9</v>
      </c>
    </row>
    <row r="286" spans="1:6" x14ac:dyDescent="0.2">
      <c r="A286" s="16">
        <v>42683.47916665487</v>
      </c>
      <c r="B286">
        <v>56</v>
      </c>
      <c r="C286">
        <v>2</v>
      </c>
      <c r="D286" t="s">
        <v>86</v>
      </c>
      <c r="E286">
        <v>110</v>
      </c>
      <c r="F286">
        <v>8</v>
      </c>
    </row>
    <row r="287" spans="1:6" x14ac:dyDescent="0.2">
      <c r="A287" s="16">
        <v>42683.47916665487</v>
      </c>
      <c r="B287">
        <v>56</v>
      </c>
      <c r="C287">
        <v>2</v>
      </c>
      <c r="D287" t="s">
        <v>86</v>
      </c>
      <c r="E287">
        <v>110</v>
      </c>
      <c r="F287">
        <v>7</v>
      </c>
    </row>
    <row r="288" spans="1:6" x14ac:dyDescent="0.2">
      <c r="A288" s="16">
        <v>42683.489583333489</v>
      </c>
      <c r="B288">
        <v>57</v>
      </c>
      <c r="C288">
        <v>2</v>
      </c>
      <c r="D288" t="s">
        <v>86</v>
      </c>
      <c r="E288">
        <v>133</v>
      </c>
      <c r="F288">
        <v>17</v>
      </c>
    </row>
    <row r="289" spans="1:6" x14ac:dyDescent="0.2">
      <c r="A289" s="16">
        <v>42683.489583333489</v>
      </c>
      <c r="B289">
        <v>57</v>
      </c>
      <c r="C289">
        <v>2</v>
      </c>
      <c r="D289" t="s">
        <v>86</v>
      </c>
      <c r="E289">
        <v>130</v>
      </c>
      <c r="F289">
        <v>16</v>
      </c>
    </row>
    <row r="290" spans="1:6" x14ac:dyDescent="0.2">
      <c r="A290" s="16">
        <v>42683.489583333489</v>
      </c>
      <c r="B290">
        <v>57</v>
      </c>
      <c r="C290">
        <v>2</v>
      </c>
      <c r="D290" t="s">
        <v>86</v>
      </c>
      <c r="E290">
        <v>130</v>
      </c>
      <c r="F290">
        <v>16</v>
      </c>
    </row>
    <row r="291" spans="1:6" x14ac:dyDescent="0.2">
      <c r="A291" s="16">
        <v>42683.489583333489</v>
      </c>
      <c r="B291">
        <v>57</v>
      </c>
      <c r="C291">
        <v>2</v>
      </c>
      <c r="D291" t="s">
        <v>86</v>
      </c>
      <c r="E291">
        <v>127</v>
      </c>
      <c r="F291">
        <v>14</v>
      </c>
    </row>
    <row r="292" spans="1:6" x14ac:dyDescent="0.2">
      <c r="A292" s="16">
        <v>42683.489583333489</v>
      </c>
      <c r="B292">
        <v>57</v>
      </c>
      <c r="C292">
        <v>2</v>
      </c>
      <c r="D292" t="s">
        <v>86</v>
      </c>
      <c r="E292">
        <v>128</v>
      </c>
      <c r="F292">
        <v>14</v>
      </c>
    </row>
    <row r="293" spans="1:6" x14ac:dyDescent="0.2">
      <c r="A293" s="16">
        <v>42683.489583333489</v>
      </c>
      <c r="B293">
        <v>57</v>
      </c>
      <c r="C293">
        <v>2</v>
      </c>
      <c r="D293" t="s">
        <v>86</v>
      </c>
      <c r="E293">
        <v>123</v>
      </c>
      <c r="F293">
        <v>15</v>
      </c>
    </row>
    <row r="294" spans="1:6" x14ac:dyDescent="0.2">
      <c r="A294" s="16">
        <v>42683.489583333489</v>
      </c>
      <c r="B294">
        <v>57</v>
      </c>
      <c r="C294">
        <v>2</v>
      </c>
      <c r="D294" t="s">
        <v>86</v>
      </c>
      <c r="E294">
        <v>128</v>
      </c>
      <c r="F294">
        <v>14</v>
      </c>
    </row>
    <row r="295" spans="1:6" x14ac:dyDescent="0.2">
      <c r="A295" s="16">
        <v>42683.489583333489</v>
      </c>
      <c r="B295">
        <v>57</v>
      </c>
      <c r="C295">
        <v>2</v>
      </c>
      <c r="D295" t="s">
        <v>86</v>
      </c>
      <c r="E295">
        <v>131</v>
      </c>
      <c r="F295">
        <v>13</v>
      </c>
    </row>
    <row r="296" spans="1:6" x14ac:dyDescent="0.2">
      <c r="A296" s="16">
        <v>42683.496527777985</v>
      </c>
      <c r="B296">
        <v>58</v>
      </c>
      <c r="C296">
        <v>2</v>
      </c>
      <c r="D296" t="s">
        <v>86</v>
      </c>
      <c r="E296">
        <v>161</v>
      </c>
      <c r="F296">
        <v>37</v>
      </c>
    </row>
    <row r="297" spans="1:6" x14ac:dyDescent="0.2">
      <c r="A297" s="16">
        <v>42683.496527777985</v>
      </c>
      <c r="B297">
        <v>58</v>
      </c>
      <c r="C297">
        <v>2</v>
      </c>
      <c r="D297" t="s">
        <v>86</v>
      </c>
      <c r="E297">
        <v>120</v>
      </c>
      <c r="F297">
        <v>11</v>
      </c>
    </row>
    <row r="298" spans="1:6" x14ac:dyDescent="0.2">
      <c r="A298" s="16">
        <v>42683.496527777985</v>
      </c>
      <c r="B298">
        <v>58</v>
      </c>
      <c r="C298">
        <v>2</v>
      </c>
      <c r="D298" t="s">
        <v>86</v>
      </c>
      <c r="E298">
        <v>135</v>
      </c>
      <c r="F298">
        <v>16</v>
      </c>
    </row>
    <row r="299" spans="1:6" x14ac:dyDescent="0.2">
      <c r="A299" s="16">
        <v>42683.496527777985</v>
      </c>
      <c r="B299">
        <v>58</v>
      </c>
      <c r="C299">
        <v>2</v>
      </c>
      <c r="D299" t="s">
        <v>86</v>
      </c>
      <c r="E299">
        <v>137</v>
      </c>
      <c r="F299">
        <v>19</v>
      </c>
    </row>
    <row r="300" spans="1:6" x14ac:dyDescent="0.2">
      <c r="A300" s="16">
        <v>42683.496527777985</v>
      </c>
      <c r="B300">
        <v>58</v>
      </c>
      <c r="C300">
        <v>2</v>
      </c>
      <c r="D300" t="s">
        <v>86</v>
      </c>
      <c r="E300">
        <v>136</v>
      </c>
      <c r="F300">
        <v>20</v>
      </c>
    </row>
    <row r="301" spans="1:6" x14ac:dyDescent="0.2">
      <c r="A301" s="16">
        <v>42683.496527777985</v>
      </c>
      <c r="B301">
        <v>58</v>
      </c>
      <c r="C301">
        <v>2</v>
      </c>
      <c r="D301" t="s">
        <v>86</v>
      </c>
      <c r="E301">
        <v>141</v>
      </c>
      <c r="F301">
        <v>21</v>
      </c>
    </row>
    <row r="302" spans="1:6" x14ac:dyDescent="0.2">
      <c r="A302" s="16">
        <v>42683.496527777985</v>
      </c>
      <c r="B302">
        <v>58</v>
      </c>
      <c r="C302">
        <v>2</v>
      </c>
      <c r="D302" t="s">
        <v>86</v>
      </c>
      <c r="E302">
        <v>136</v>
      </c>
      <c r="F302">
        <v>19</v>
      </c>
    </row>
    <row r="303" spans="1:6" x14ac:dyDescent="0.2">
      <c r="A303" s="16">
        <v>42683.496527777985</v>
      </c>
      <c r="B303">
        <v>58</v>
      </c>
      <c r="C303">
        <v>2</v>
      </c>
      <c r="D303" t="s">
        <v>86</v>
      </c>
      <c r="E303">
        <v>124</v>
      </c>
      <c r="F303">
        <v>15</v>
      </c>
    </row>
    <row r="304" spans="1:6" x14ac:dyDescent="0.2">
      <c r="A304" s="16">
        <v>42683.496527777985</v>
      </c>
      <c r="B304">
        <v>58</v>
      </c>
      <c r="C304">
        <v>2</v>
      </c>
      <c r="D304" t="s">
        <v>86</v>
      </c>
      <c r="E304">
        <v>130</v>
      </c>
      <c r="F304">
        <v>16</v>
      </c>
    </row>
    <row r="305" spans="1:6" x14ac:dyDescent="0.2">
      <c r="A305" s="16">
        <v>42689.454861099366</v>
      </c>
      <c r="B305">
        <v>59</v>
      </c>
      <c r="C305">
        <v>2</v>
      </c>
      <c r="D305" t="s">
        <v>86</v>
      </c>
      <c r="E305">
        <v>143</v>
      </c>
      <c r="F305">
        <v>17</v>
      </c>
    </row>
    <row r="306" spans="1:6" x14ac:dyDescent="0.2">
      <c r="A306" s="16">
        <v>42689.454861099366</v>
      </c>
      <c r="B306">
        <v>59</v>
      </c>
      <c r="C306">
        <v>2</v>
      </c>
      <c r="D306" t="s">
        <v>86</v>
      </c>
      <c r="E306">
        <v>136</v>
      </c>
      <c r="F306">
        <v>17</v>
      </c>
    </row>
    <row r="307" spans="1:6" x14ac:dyDescent="0.2">
      <c r="A307" s="16">
        <v>42689.454861099366</v>
      </c>
      <c r="B307">
        <v>59</v>
      </c>
      <c r="C307">
        <v>2</v>
      </c>
      <c r="D307" t="s">
        <v>86</v>
      </c>
      <c r="E307">
        <v>133</v>
      </c>
      <c r="F307">
        <v>15</v>
      </c>
    </row>
    <row r="308" spans="1:6" x14ac:dyDescent="0.2">
      <c r="A308" s="16">
        <v>42689.454861099366</v>
      </c>
      <c r="B308">
        <v>59</v>
      </c>
      <c r="C308">
        <v>2</v>
      </c>
      <c r="D308" t="s">
        <v>86</v>
      </c>
      <c r="E308">
        <v>132</v>
      </c>
      <c r="F308">
        <v>14</v>
      </c>
    </row>
    <row r="309" spans="1:6" x14ac:dyDescent="0.2">
      <c r="A309" s="16">
        <v>42689.454861099366</v>
      </c>
      <c r="B309">
        <v>59</v>
      </c>
      <c r="C309">
        <v>2</v>
      </c>
      <c r="D309" t="s">
        <v>86</v>
      </c>
      <c r="E309">
        <v>106</v>
      </c>
      <c r="F309">
        <v>7</v>
      </c>
    </row>
    <row r="310" spans="1:6" x14ac:dyDescent="0.2">
      <c r="A310" s="16">
        <v>42689.454861099366</v>
      </c>
      <c r="B310">
        <v>59</v>
      </c>
      <c r="C310">
        <v>2</v>
      </c>
      <c r="D310" t="s">
        <v>86</v>
      </c>
      <c r="E310">
        <v>92</v>
      </c>
      <c r="F310">
        <v>6</v>
      </c>
    </row>
    <row r="311" spans="1:6" x14ac:dyDescent="0.2">
      <c r="A311" s="16">
        <v>42689.46875</v>
      </c>
      <c r="B311">
        <v>61</v>
      </c>
      <c r="C311">
        <v>0</v>
      </c>
      <c r="D311" t="s">
        <v>86</v>
      </c>
      <c r="E311">
        <v>127</v>
      </c>
      <c r="F311">
        <v>14</v>
      </c>
    </row>
    <row r="312" spans="1:6" x14ac:dyDescent="0.2">
      <c r="A312" s="16">
        <v>42689.46875</v>
      </c>
      <c r="B312">
        <v>61</v>
      </c>
      <c r="C312">
        <v>0</v>
      </c>
      <c r="D312" t="s">
        <v>86</v>
      </c>
      <c r="E312">
        <v>124</v>
      </c>
      <c r="F312">
        <v>14</v>
      </c>
    </row>
    <row r="313" spans="1:6" x14ac:dyDescent="0.2">
      <c r="A313" s="16">
        <v>42689.46875</v>
      </c>
      <c r="B313">
        <v>61</v>
      </c>
      <c r="C313">
        <v>0</v>
      </c>
      <c r="D313" t="s">
        <v>86</v>
      </c>
      <c r="E313">
        <v>128</v>
      </c>
      <c r="F313">
        <v>13</v>
      </c>
    </row>
    <row r="314" spans="1:6" x14ac:dyDescent="0.2">
      <c r="A314" s="16">
        <v>42689.46875</v>
      </c>
      <c r="B314">
        <v>61</v>
      </c>
      <c r="C314">
        <v>0</v>
      </c>
      <c r="D314" t="s">
        <v>86</v>
      </c>
      <c r="E314">
        <v>134</v>
      </c>
      <c r="F314">
        <v>16</v>
      </c>
    </row>
    <row r="315" spans="1:6" x14ac:dyDescent="0.2">
      <c r="A315" s="16">
        <v>42689.46875</v>
      </c>
      <c r="B315">
        <v>61</v>
      </c>
      <c r="C315">
        <v>0</v>
      </c>
      <c r="D315" t="s">
        <v>86</v>
      </c>
      <c r="E315">
        <v>136</v>
      </c>
      <c r="F315">
        <v>16</v>
      </c>
    </row>
    <row r="316" spans="1:6" x14ac:dyDescent="0.2">
      <c r="A316" s="16">
        <v>42689.46875</v>
      </c>
      <c r="B316">
        <v>61</v>
      </c>
      <c r="C316">
        <v>0</v>
      </c>
      <c r="D316" t="s">
        <v>86</v>
      </c>
      <c r="E316">
        <v>135</v>
      </c>
      <c r="F316">
        <v>22</v>
      </c>
    </row>
    <row r="317" spans="1:6" x14ac:dyDescent="0.2">
      <c r="A317" s="16">
        <v>42689.46875</v>
      </c>
      <c r="B317">
        <v>61</v>
      </c>
      <c r="C317">
        <v>0</v>
      </c>
      <c r="D317" t="s">
        <v>86</v>
      </c>
      <c r="E317">
        <v>127</v>
      </c>
      <c r="F317">
        <v>15</v>
      </c>
    </row>
    <row r="318" spans="1:6" x14ac:dyDescent="0.2">
      <c r="A318" s="16">
        <v>42689.46875</v>
      </c>
      <c r="B318">
        <v>61</v>
      </c>
      <c r="C318">
        <v>0</v>
      </c>
      <c r="D318" t="s">
        <v>86</v>
      </c>
      <c r="E318">
        <v>133</v>
      </c>
      <c r="F318">
        <v>16</v>
      </c>
    </row>
    <row r="319" spans="1:6" x14ac:dyDescent="0.2">
      <c r="A319" s="16">
        <v>42689.46875</v>
      </c>
      <c r="B319">
        <v>61</v>
      </c>
      <c r="C319">
        <v>0</v>
      </c>
      <c r="D319" t="s">
        <v>86</v>
      </c>
      <c r="E319">
        <v>133</v>
      </c>
      <c r="F319">
        <v>17</v>
      </c>
    </row>
    <row r="320" spans="1:6" x14ac:dyDescent="0.2">
      <c r="A320" s="16">
        <v>42689.46875</v>
      </c>
      <c r="B320">
        <v>61</v>
      </c>
      <c r="C320">
        <v>0</v>
      </c>
      <c r="D320" t="s">
        <v>86</v>
      </c>
      <c r="E320">
        <v>141</v>
      </c>
      <c r="F320">
        <v>23</v>
      </c>
    </row>
    <row r="321" spans="1:6" x14ac:dyDescent="0.2">
      <c r="A321" s="16">
        <v>42689.46875</v>
      </c>
      <c r="B321">
        <v>61</v>
      </c>
      <c r="C321">
        <v>0</v>
      </c>
      <c r="D321" t="s">
        <v>86</v>
      </c>
      <c r="E321">
        <v>126</v>
      </c>
      <c r="F321">
        <v>14</v>
      </c>
    </row>
    <row r="322" spans="1:6" x14ac:dyDescent="0.2">
      <c r="A322" s="16">
        <v>42689.46875</v>
      </c>
      <c r="B322">
        <v>61</v>
      </c>
      <c r="C322">
        <v>0</v>
      </c>
      <c r="D322" t="s">
        <v>86</v>
      </c>
      <c r="E322">
        <v>138</v>
      </c>
      <c r="F322">
        <v>20</v>
      </c>
    </row>
    <row r="323" spans="1:6" x14ac:dyDescent="0.2">
      <c r="A323" s="16">
        <v>42689.46875</v>
      </c>
      <c r="B323">
        <v>61</v>
      </c>
      <c r="C323">
        <v>0</v>
      </c>
      <c r="D323" t="s">
        <v>86</v>
      </c>
      <c r="E323">
        <v>134</v>
      </c>
      <c r="F323">
        <v>18</v>
      </c>
    </row>
    <row r="324" spans="1:6" x14ac:dyDescent="0.2">
      <c r="A324" s="16">
        <v>42689.46875</v>
      </c>
      <c r="B324">
        <v>61</v>
      </c>
      <c r="C324">
        <v>0</v>
      </c>
      <c r="D324" t="s">
        <v>86</v>
      </c>
      <c r="E324">
        <v>136</v>
      </c>
      <c r="F324">
        <v>18</v>
      </c>
    </row>
    <row r="325" spans="1:6" x14ac:dyDescent="0.2">
      <c r="A325" s="16">
        <v>42689.46875</v>
      </c>
      <c r="B325">
        <v>61</v>
      </c>
      <c r="C325">
        <v>0</v>
      </c>
      <c r="D325" t="s">
        <v>86</v>
      </c>
      <c r="E325">
        <v>136</v>
      </c>
      <c r="F325">
        <v>17</v>
      </c>
    </row>
    <row r="326" spans="1:6" x14ac:dyDescent="0.2">
      <c r="A326" s="16">
        <v>42689.46875</v>
      </c>
      <c r="B326">
        <v>61</v>
      </c>
      <c r="C326">
        <v>0</v>
      </c>
      <c r="D326" t="s">
        <v>86</v>
      </c>
      <c r="E326">
        <v>138</v>
      </c>
      <c r="F326">
        <v>16</v>
      </c>
    </row>
    <row r="327" spans="1:6" x14ac:dyDescent="0.2">
      <c r="A327" s="16">
        <v>42689.46875</v>
      </c>
      <c r="B327">
        <v>61</v>
      </c>
      <c r="C327">
        <v>0</v>
      </c>
      <c r="D327" t="s">
        <v>86</v>
      </c>
      <c r="E327">
        <v>123</v>
      </c>
      <c r="F327">
        <v>12</v>
      </c>
    </row>
    <row r="328" spans="1:6" x14ac:dyDescent="0.2">
      <c r="A328" s="16">
        <v>42689.46875</v>
      </c>
      <c r="B328">
        <v>61</v>
      </c>
      <c r="C328">
        <v>0</v>
      </c>
      <c r="D328" t="s">
        <v>86</v>
      </c>
      <c r="E328">
        <v>129</v>
      </c>
      <c r="F328">
        <v>16</v>
      </c>
    </row>
    <row r="329" spans="1:6" x14ac:dyDescent="0.2">
      <c r="A329" s="16">
        <v>42689.46875</v>
      </c>
      <c r="B329">
        <v>61</v>
      </c>
      <c r="C329">
        <v>0</v>
      </c>
      <c r="D329" t="s">
        <v>86</v>
      </c>
      <c r="E329">
        <v>134</v>
      </c>
      <c r="F329">
        <v>17</v>
      </c>
    </row>
    <row r="330" spans="1:6" x14ac:dyDescent="0.2">
      <c r="A330" s="16">
        <v>42689.46875</v>
      </c>
      <c r="B330">
        <v>61</v>
      </c>
      <c r="C330">
        <v>0</v>
      </c>
      <c r="D330" t="s">
        <v>86</v>
      </c>
      <c r="E330">
        <v>118</v>
      </c>
      <c r="F330">
        <v>12</v>
      </c>
    </row>
    <row r="331" spans="1:6" x14ac:dyDescent="0.2">
      <c r="A331" s="16">
        <v>42689.46875</v>
      </c>
      <c r="B331">
        <v>61</v>
      </c>
      <c r="C331">
        <v>0</v>
      </c>
      <c r="D331" t="s">
        <v>86</v>
      </c>
      <c r="E331">
        <v>133</v>
      </c>
      <c r="F331">
        <v>16</v>
      </c>
    </row>
    <row r="332" spans="1:6" x14ac:dyDescent="0.2">
      <c r="A332" s="16">
        <v>42689.46875</v>
      </c>
      <c r="B332">
        <v>61</v>
      </c>
      <c r="C332">
        <v>0</v>
      </c>
      <c r="D332" t="s">
        <v>86</v>
      </c>
      <c r="E332">
        <v>134</v>
      </c>
      <c r="F332">
        <v>18</v>
      </c>
    </row>
    <row r="333" spans="1:6" x14ac:dyDescent="0.2">
      <c r="A333" s="16">
        <v>42689.46875</v>
      </c>
      <c r="B333">
        <v>61</v>
      </c>
      <c r="C333">
        <v>0</v>
      </c>
      <c r="D333" t="s">
        <v>86</v>
      </c>
      <c r="E333">
        <v>139</v>
      </c>
      <c r="F333">
        <v>20</v>
      </c>
    </row>
    <row r="334" spans="1:6" x14ac:dyDescent="0.2">
      <c r="A334" s="16">
        <v>42689.46875</v>
      </c>
      <c r="B334">
        <v>61</v>
      </c>
      <c r="C334">
        <v>0</v>
      </c>
      <c r="D334" t="s">
        <v>86</v>
      </c>
      <c r="E334">
        <v>128</v>
      </c>
      <c r="F334">
        <v>15</v>
      </c>
    </row>
    <row r="335" spans="1:6" x14ac:dyDescent="0.2">
      <c r="A335" s="16">
        <v>42689.46875</v>
      </c>
      <c r="B335">
        <v>61</v>
      </c>
      <c r="C335">
        <v>0</v>
      </c>
      <c r="D335" t="s">
        <v>86</v>
      </c>
      <c r="E335">
        <v>127</v>
      </c>
      <c r="F335">
        <v>13</v>
      </c>
    </row>
    <row r="336" spans="1:6" x14ac:dyDescent="0.2">
      <c r="A336" s="16">
        <v>42689.46875</v>
      </c>
      <c r="B336">
        <v>61</v>
      </c>
      <c r="C336">
        <v>0</v>
      </c>
      <c r="D336" t="s">
        <v>86</v>
      </c>
      <c r="E336">
        <v>127</v>
      </c>
      <c r="F336">
        <v>14</v>
      </c>
    </row>
    <row r="337" spans="1:6" x14ac:dyDescent="0.2">
      <c r="A337" s="16">
        <v>42689.46875</v>
      </c>
      <c r="B337">
        <v>61</v>
      </c>
      <c r="C337">
        <v>0</v>
      </c>
      <c r="D337" t="s">
        <v>86</v>
      </c>
      <c r="E337">
        <v>103</v>
      </c>
      <c r="F337">
        <v>7</v>
      </c>
    </row>
    <row r="338" spans="1:6" x14ac:dyDescent="0.2">
      <c r="A338" s="16">
        <v>42689.46875</v>
      </c>
      <c r="B338">
        <v>61</v>
      </c>
      <c r="C338">
        <v>0</v>
      </c>
      <c r="D338" t="s">
        <v>86</v>
      </c>
      <c r="E338">
        <v>108</v>
      </c>
      <c r="F338">
        <v>8</v>
      </c>
    </row>
    <row r="339" spans="1:6" x14ac:dyDescent="0.2">
      <c r="A339" s="16">
        <v>42689.46875</v>
      </c>
      <c r="B339">
        <v>61</v>
      </c>
      <c r="C339">
        <v>0</v>
      </c>
      <c r="D339" t="s">
        <v>86</v>
      </c>
      <c r="E339">
        <v>106</v>
      </c>
      <c r="F339">
        <v>8</v>
      </c>
    </row>
    <row r="340" spans="1:6" x14ac:dyDescent="0.2">
      <c r="A340" s="16">
        <v>42689.46875</v>
      </c>
      <c r="B340">
        <v>61</v>
      </c>
      <c r="C340">
        <v>0</v>
      </c>
      <c r="D340" t="s">
        <v>86</v>
      </c>
      <c r="E340">
        <v>103</v>
      </c>
      <c r="F340">
        <v>7</v>
      </c>
    </row>
    <row r="341" spans="1:6" x14ac:dyDescent="0.2">
      <c r="A341" s="16">
        <v>42689.46875</v>
      </c>
      <c r="B341">
        <v>61</v>
      </c>
      <c r="C341">
        <v>0</v>
      </c>
      <c r="D341" t="s">
        <v>86</v>
      </c>
      <c r="E341">
        <v>106</v>
      </c>
      <c r="F341">
        <v>8</v>
      </c>
    </row>
    <row r="342" spans="1:6" x14ac:dyDescent="0.2">
      <c r="A342" s="16">
        <v>42689.46875</v>
      </c>
      <c r="B342">
        <v>61</v>
      </c>
      <c r="C342">
        <v>0</v>
      </c>
      <c r="D342" t="s">
        <v>86</v>
      </c>
      <c r="E342">
        <v>114</v>
      </c>
      <c r="F342">
        <v>10</v>
      </c>
    </row>
    <row r="343" spans="1:6" x14ac:dyDescent="0.2">
      <c r="A343" s="16">
        <v>42689.46875</v>
      </c>
      <c r="B343">
        <v>61</v>
      </c>
      <c r="C343">
        <v>0</v>
      </c>
      <c r="D343" t="s">
        <v>86</v>
      </c>
      <c r="E343">
        <v>106</v>
      </c>
      <c r="F343">
        <v>7</v>
      </c>
    </row>
    <row r="344" spans="1:6" x14ac:dyDescent="0.2">
      <c r="A344" s="16">
        <v>42689.482638888992</v>
      </c>
      <c r="B344">
        <v>62</v>
      </c>
      <c r="C344">
        <v>0</v>
      </c>
      <c r="D344" t="s">
        <v>86</v>
      </c>
      <c r="E344">
        <v>0</v>
      </c>
      <c r="F344">
        <v>14</v>
      </c>
    </row>
    <row r="345" spans="1:6" x14ac:dyDescent="0.2">
      <c r="A345" s="16">
        <v>42689.482638888992</v>
      </c>
      <c r="B345">
        <v>62</v>
      </c>
      <c r="C345">
        <v>0</v>
      </c>
      <c r="D345" t="s">
        <v>86</v>
      </c>
      <c r="E345">
        <v>135</v>
      </c>
      <c r="F345">
        <v>18</v>
      </c>
    </row>
    <row r="346" spans="1:6" x14ac:dyDescent="0.2">
      <c r="A346" s="16">
        <v>42689.482638888992</v>
      </c>
      <c r="B346">
        <v>62</v>
      </c>
      <c r="C346">
        <v>0</v>
      </c>
      <c r="D346" t="s">
        <v>86</v>
      </c>
      <c r="E346">
        <v>120</v>
      </c>
      <c r="F346">
        <v>15</v>
      </c>
    </row>
    <row r="347" spans="1:6" x14ac:dyDescent="0.2">
      <c r="A347" s="16">
        <v>42691.461805543862</v>
      </c>
      <c r="B347">
        <v>63</v>
      </c>
      <c r="C347">
        <v>2</v>
      </c>
      <c r="D347" t="s">
        <v>86</v>
      </c>
      <c r="E347">
        <v>0</v>
      </c>
      <c r="F347">
        <v>7</v>
      </c>
    </row>
    <row r="348" spans="1:6" x14ac:dyDescent="0.2">
      <c r="A348" s="16">
        <v>42691.461805543862</v>
      </c>
      <c r="B348">
        <v>63</v>
      </c>
      <c r="C348">
        <v>2</v>
      </c>
      <c r="D348" t="s">
        <v>86</v>
      </c>
      <c r="E348">
        <v>135</v>
      </c>
      <c r="F348">
        <v>16</v>
      </c>
    </row>
    <row r="349" spans="1:6" x14ac:dyDescent="0.2">
      <c r="A349" s="16">
        <v>42691.461805543862</v>
      </c>
      <c r="B349">
        <v>63</v>
      </c>
      <c r="C349">
        <v>2</v>
      </c>
      <c r="D349" t="s">
        <v>86</v>
      </c>
      <c r="E349">
        <v>126</v>
      </c>
      <c r="F349">
        <v>13</v>
      </c>
    </row>
    <row r="350" spans="1:6" x14ac:dyDescent="0.2">
      <c r="A350" s="16">
        <v>42691.461805543862</v>
      </c>
      <c r="B350">
        <v>63</v>
      </c>
      <c r="C350">
        <v>2</v>
      </c>
      <c r="D350" t="s">
        <v>86</v>
      </c>
      <c r="E350">
        <v>124</v>
      </c>
      <c r="F350">
        <v>14</v>
      </c>
    </row>
    <row r="351" spans="1:6" x14ac:dyDescent="0.2">
      <c r="A351" s="16">
        <v>42691.461805543862</v>
      </c>
      <c r="B351">
        <v>63</v>
      </c>
      <c r="C351">
        <v>2</v>
      </c>
      <c r="D351" t="s">
        <v>86</v>
      </c>
      <c r="E351">
        <v>133</v>
      </c>
      <c r="F351">
        <v>15</v>
      </c>
    </row>
    <row r="352" spans="1:6" x14ac:dyDescent="0.2">
      <c r="A352" s="16">
        <v>42691.461805543862</v>
      </c>
      <c r="B352">
        <v>63</v>
      </c>
      <c r="C352">
        <v>2</v>
      </c>
      <c r="D352" t="s">
        <v>86</v>
      </c>
      <c r="E352">
        <v>129</v>
      </c>
      <c r="F352">
        <v>16</v>
      </c>
    </row>
    <row r="353" spans="1:6" x14ac:dyDescent="0.2">
      <c r="A353" s="16">
        <v>42691.461805543862</v>
      </c>
      <c r="B353">
        <v>63</v>
      </c>
      <c r="C353">
        <v>2</v>
      </c>
      <c r="D353" t="s">
        <v>86</v>
      </c>
      <c r="E353">
        <v>132</v>
      </c>
      <c r="F353">
        <v>16</v>
      </c>
    </row>
    <row r="354" spans="1:6" x14ac:dyDescent="0.2">
      <c r="A354" s="16">
        <v>42691.461805543862</v>
      </c>
      <c r="B354">
        <v>63</v>
      </c>
      <c r="C354">
        <v>2</v>
      </c>
      <c r="D354" t="s">
        <v>86</v>
      </c>
      <c r="E354">
        <v>0</v>
      </c>
      <c r="F354">
        <v>13</v>
      </c>
    </row>
    <row r="355" spans="1:6" x14ac:dyDescent="0.2">
      <c r="A355" s="16">
        <v>42691.461805543862</v>
      </c>
      <c r="B355">
        <v>63</v>
      </c>
      <c r="C355">
        <v>2</v>
      </c>
      <c r="D355" t="s">
        <v>86</v>
      </c>
      <c r="E355">
        <v>132</v>
      </c>
      <c r="F355">
        <v>15</v>
      </c>
    </row>
    <row r="356" spans="1:6" x14ac:dyDescent="0.2">
      <c r="A356" s="16">
        <v>42691.461805543862</v>
      </c>
      <c r="B356">
        <v>63</v>
      </c>
      <c r="C356">
        <v>2</v>
      </c>
      <c r="D356" t="s">
        <v>86</v>
      </c>
      <c r="E356">
        <v>142</v>
      </c>
      <c r="F356">
        <v>24</v>
      </c>
    </row>
    <row r="357" spans="1:6" x14ac:dyDescent="0.2">
      <c r="A357" s="16">
        <v>42691.461805543862</v>
      </c>
      <c r="B357">
        <v>63</v>
      </c>
      <c r="C357">
        <v>2</v>
      </c>
      <c r="D357" t="s">
        <v>86</v>
      </c>
      <c r="E357">
        <v>133</v>
      </c>
      <c r="F357">
        <v>15</v>
      </c>
    </row>
    <row r="358" spans="1:6" x14ac:dyDescent="0.2">
      <c r="A358" s="16">
        <v>42691.461805543862</v>
      </c>
      <c r="B358">
        <v>63</v>
      </c>
      <c r="C358">
        <v>2</v>
      </c>
      <c r="D358" t="s">
        <v>86</v>
      </c>
      <c r="E358">
        <v>141</v>
      </c>
      <c r="F358">
        <v>22</v>
      </c>
    </row>
    <row r="359" spans="1:6" x14ac:dyDescent="0.2">
      <c r="A359" s="16">
        <v>42691.461805543862</v>
      </c>
      <c r="B359">
        <v>63</v>
      </c>
      <c r="C359">
        <v>2</v>
      </c>
      <c r="D359" t="s">
        <v>86</v>
      </c>
      <c r="E359">
        <v>134</v>
      </c>
      <c r="F359">
        <v>16</v>
      </c>
    </row>
    <row r="360" spans="1:6" x14ac:dyDescent="0.2">
      <c r="A360" s="16">
        <v>42691.461805543862</v>
      </c>
      <c r="B360">
        <v>63</v>
      </c>
      <c r="C360">
        <v>2</v>
      </c>
      <c r="D360" t="s">
        <v>86</v>
      </c>
      <c r="E360">
        <v>130</v>
      </c>
      <c r="F360">
        <v>16</v>
      </c>
    </row>
    <row r="361" spans="1:6" x14ac:dyDescent="0.2">
      <c r="A361" s="16">
        <v>42691.461805543862</v>
      </c>
      <c r="B361">
        <v>63</v>
      </c>
      <c r="C361">
        <v>2</v>
      </c>
      <c r="D361" t="s">
        <v>86</v>
      </c>
      <c r="E361">
        <v>125</v>
      </c>
      <c r="F361">
        <v>14</v>
      </c>
    </row>
    <row r="362" spans="1:6" x14ac:dyDescent="0.2">
      <c r="A362" s="16">
        <v>42691.461805543862</v>
      </c>
      <c r="B362">
        <v>63</v>
      </c>
      <c r="C362">
        <v>2</v>
      </c>
      <c r="D362" t="s">
        <v>86</v>
      </c>
      <c r="E362">
        <v>140</v>
      </c>
      <c r="F362">
        <v>19</v>
      </c>
    </row>
    <row r="363" spans="1:6" x14ac:dyDescent="0.2">
      <c r="A363" s="16">
        <v>42691.461805543862</v>
      </c>
      <c r="B363">
        <v>63</v>
      </c>
      <c r="C363">
        <v>2</v>
      </c>
      <c r="D363" t="s">
        <v>86</v>
      </c>
      <c r="E363">
        <v>142</v>
      </c>
      <c r="F363">
        <v>21</v>
      </c>
    </row>
    <row r="364" spans="1:6" x14ac:dyDescent="0.2">
      <c r="A364" s="16">
        <v>42691.461805543862</v>
      </c>
      <c r="B364">
        <v>63</v>
      </c>
      <c r="C364">
        <v>2</v>
      </c>
      <c r="D364" t="s">
        <v>86</v>
      </c>
      <c r="E364">
        <v>140</v>
      </c>
      <c r="F364">
        <v>16</v>
      </c>
    </row>
    <row r="365" spans="1:6" x14ac:dyDescent="0.2">
      <c r="A365" s="16">
        <v>42691.461805543862</v>
      </c>
      <c r="B365">
        <v>63</v>
      </c>
      <c r="C365">
        <v>2</v>
      </c>
      <c r="D365" t="s">
        <v>86</v>
      </c>
      <c r="E365">
        <v>132</v>
      </c>
      <c r="F365">
        <v>17</v>
      </c>
    </row>
    <row r="366" spans="1:6" x14ac:dyDescent="0.2">
      <c r="A366" s="16">
        <v>42691.461805543862</v>
      </c>
      <c r="B366">
        <v>63</v>
      </c>
      <c r="C366">
        <v>2</v>
      </c>
      <c r="D366" t="s">
        <v>86</v>
      </c>
      <c r="E366">
        <v>127</v>
      </c>
      <c r="F366">
        <v>14</v>
      </c>
    </row>
    <row r="367" spans="1:6" x14ac:dyDescent="0.2">
      <c r="A367" s="16">
        <v>42691.461805543862</v>
      </c>
      <c r="B367">
        <v>63</v>
      </c>
      <c r="C367">
        <v>2</v>
      </c>
      <c r="D367" t="s">
        <v>86</v>
      </c>
      <c r="E367">
        <v>133</v>
      </c>
      <c r="F367">
        <v>18</v>
      </c>
    </row>
    <row r="368" spans="1:6" x14ac:dyDescent="0.2">
      <c r="A368" s="16">
        <v>42691.461805543862</v>
      </c>
      <c r="B368">
        <v>63</v>
      </c>
      <c r="C368">
        <v>2</v>
      </c>
      <c r="D368" t="s">
        <v>86</v>
      </c>
      <c r="E368">
        <v>133</v>
      </c>
      <c r="F368">
        <v>15</v>
      </c>
    </row>
    <row r="369" spans="1:6" x14ac:dyDescent="0.2">
      <c r="A369" s="16">
        <v>42691.461805543862</v>
      </c>
      <c r="B369">
        <v>63</v>
      </c>
      <c r="C369">
        <v>2</v>
      </c>
      <c r="D369" t="s">
        <v>86</v>
      </c>
      <c r="E369">
        <v>143</v>
      </c>
      <c r="F369">
        <v>22</v>
      </c>
    </row>
    <row r="370" spans="1:6" x14ac:dyDescent="0.2">
      <c r="A370" s="16">
        <v>42691.461805543862</v>
      </c>
      <c r="B370">
        <v>63</v>
      </c>
      <c r="C370">
        <v>2</v>
      </c>
      <c r="D370" t="s">
        <v>86</v>
      </c>
      <c r="E370">
        <v>156</v>
      </c>
      <c r="F370">
        <v>27</v>
      </c>
    </row>
    <row r="371" spans="1:6" x14ac:dyDescent="0.2">
      <c r="A371" s="16">
        <v>42691.461805543862</v>
      </c>
      <c r="B371">
        <v>63</v>
      </c>
      <c r="C371">
        <v>2</v>
      </c>
      <c r="D371" t="s">
        <v>86</v>
      </c>
      <c r="E371">
        <v>132</v>
      </c>
      <c r="F371">
        <v>19</v>
      </c>
    </row>
    <row r="372" spans="1:6" x14ac:dyDescent="0.2">
      <c r="A372" s="16">
        <v>42691.461805543862</v>
      </c>
      <c r="B372">
        <v>63</v>
      </c>
      <c r="C372">
        <v>2</v>
      </c>
      <c r="D372" t="s">
        <v>86</v>
      </c>
      <c r="E372">
        <v>137</v>
      </c>
      <c r="F372">
        <v>16</v>
      </c>
    </row>
    <row r="373" spans="1:6" x14ac:dyDescent="0.2">
      <c r="A373" s="16">
        <v>42691.461805543862</v>
      </c>
      <c r="B373">
        <v>63</v>
      </c>
      <c r="C373">
        <v>2</v>
      </c>
      <c r="D373" t="s">
        <v>86</v>
      </c>
      <c r="E373">
        <v>129</v>
      </c>
      <c r="F373">
        <v>14</v>
      </c>
    </row>
    <row r="374" spans="1:6" x14ac:dyDescent="0.2">
      <c r="A374" s="16">
        <v>42691.470833321568</v>
      </c>
      <c r="B374">
        <v>64</v>
      </c>
      <c r="C374">
        <v>1</v>
      </c>
      <c r="D374" t="s">
        <v>86</v>
      </c>
      <c r="E374">
        <v>110</v>
      </c>
      <c r="F374">
        <v>8</v>
      </c>
    </row>
    <row r="375" spans="1:6" x14ac:dyDescent="0.2">
      <c r="A375" s="16">
        <v>42691.470833321568</v>
      </c>
      <c r="B375">
        <v>64</v>
      </c>
      <c r="C375">
        <v>1</v>
      </c>
      <c r="D375" t="s">
        <v>86</v>
      </c>
      <c r="E375">
        <v>144</v>
      </c>
      <c r="F375">
        <v>20</v>
      </c>
    </row>
    <row r="376" spans="1:6" x14ac:dyDescent="0.2">
      <c r="A376" s="16">
        <v>42691.470833321568</v>
      </c>
      <c r="B376">
        <v>64</v>
      </c>
      <c r="C376">
        <v>1</v>
      </c>
      <c r="D376" t="s">
        <v>86</v>
      </c>
      <c r="E376">
        <v>133</v>
      </c>
      <c r="F376">
        <v>16</v>
      </c>
    </row>
    <row r="377" spans="1:6" x14ac:dyDescent="0.2">
      <c r="A377" s="16">
        <v>42691.470833321568</v>
      </c>
      <c r="B377">
        <v>64</v>
      </c>
      <c r="C377">
        <v>1</v>
      </c>
      <c r="D377" t="s">
        <v>86</v>
      </c>
      <c r="E377">
        <v>149</v>
      </c>
      <c r="F377">
        <v>20</v>
      </c>
    </row>
    <row r="378" spans="1:6" x14ac:dyDescent="0.2">
      <c r="A378" s="16">
        <v>42691.47916665487</v>
      </c>
      <c r="B378">
        <v>65</v>
      </c>
      <c r="C378">
        <v>1</v>
      </c>
      <c r="D378" t="s">
        <v>86</v>
      </c>
      <c r="E378">
        <v>102</v>
      </c>
      <c r="F378">
        <v>6</v>
      </c>
    </row>
    <row r="379" spans="1:6" x14ac:dyDescent="0.2">
      <c r="A379" s="16">
        <v>42691.47916665487</v>
      </c>
      <c r="B379">
        <v>65</v>
      </c>
      <c r="C379">
        <v>1</v>
      </c>
      <c r="D379" t="s">
        <v>86</v>
      </c>
      <c r="E379">
        <v>131</v>
      </c>
      <c r="F379">
        <v>14</v>
      </c>
    </row>
    <row r="380" spans="1:6" x14ac:dyDescent="0.2">
      <c r="A380" s="16">
        <v>42691.47916665487</v>
      </c>
      <c r="B380">
        <v>65</v>
      </c>
      <c r="C380">
        <v>1</v>
      </c>
      <c r="D380" t="s">
        <v>86</v>
      </c>
      <c r="E380">
        <v>147</v>
      </c>
      <c r="F380">
        <v>19</v>
      </c>
    </row>
    <row r="381" spans="1:6" x14ac:dyDescent="0.2">
      <c r="A381" s="16">
        <v>42691.47916665487</v>
      </c>
      <c r="B381">
        <v>65</v>
      </c>
      <c r="C381">
        <v>1</v>
      </c>
      <c r="D381" t="s">
        <v>86</v>
      </c>
      <c r="E381">
        <v>139</v>
      </c>
      <c r="F381">
        <v>14</v>
      </c>
    </row>
    <row r="382" spans="1:6" x14ac:dyDescent="0.2">
      <c r="A382" s="16">
        <v>42691.47916665487</v>
      </c>
      <c r="B382">
        <v>65</v>
      </c>
      <c r="C382">
        <v>1</v>
      </c>
      <c r="D382" t="s">
        <v>86</v>
      </c>
      <c r="E382">
        <v>138</v>
      </c>
      <c r="F382">
        <v>16</v>
      </c>
    </row>
    <row r="383" spans="1:6" x14ac:dyDescent="0.2">
      <c r="A383" s="16">
        <v>42691.489583333489</v>
      </c>
      <c r="B383">
        <v>66</v>
      </c>
      <c r="C383">
        <v>1</v>
      </c>
      <c r="D383" t="s">
        <v>86</v>
      </c>
      <c r="E383">
        <v>111</v>
      </c>
      <c r="F383">
        <v>7</v>
      </c>
    </row>
    <row r="384" spans="1:6" x14ac:dyDescent="0.2">
      <c r="A384" s="16">
        <v>42691.489583333489</v>
      </c>
      <c r="B384">
        <v>66</v>
      </c>
      <c r="C384">
        <v>1</v>
      </c>
      <c r="D384" t="s">
        <v>86</v>
      </c>
      <c r="E384">
        <v>110</v>
      </c>
      <c r="F384">
        <v>8</v>
      </c>
    </row>
    <row r="385" spans="1:6" x14ac:dyDescent="0.2">
      <c r="A385" s="16">
        <v>42691.489583333489</v>
      </c>
      <c r="B385">
        <v>66</v>
      </c>
      <c r="C385">
        <v>1</v>
      </c>
      <c r="D385" t="s">
        <v>86</v>
      </c>
      <c r="E385">
        <v>122</v>
      </c>
      <c r="F385">
        <v>11</v>
      </c>
    </row>
    <row r="386" spans="1:6" x14ac:dyDescent="0.2">
      <c r="A386" s="16">
        <v>42691.489583333489</v>
      </c>
      <c r="B386">
        <v>66</v>
      </c>
      <c r="C386">
        <v>1</v>
      </c>
      <c r="D386" t="s">
        <v>86</v>
      </c>
      <c r="E386">
        <v>99</v>
      </c>
      <c r="F386">
        <v>6</v>
      </c>
    </row>
    <row r="387" spans="1:6" x14ac:dyDescent="0.2">
      <c r="A387" s="16">
        <v>42695.576388888992</v>
      </c>
      <c r="B387">
        <v>67</v>
      </c>
      <c r="C387">
        <v>1</v>
      </c>
      <c r="D387" t="s">
        <v>86</v>
      </c>
      <c r="E387">
        <v>111</v>
      </c>
      <c r="F387">
        <v>7</v>
      </c>
    </row>
    <row r="388" spans="1:6" x14ac:dyDescent="0.2">
      <c r="A388" s="16">
        <v>42695.576388888992</v>
      </c>
      <c r="B388">
        <v>67</v>
      </c>
      <c r="C388">
        <v>1</v>
      </c>
      <c r="D388" t="s">
        <v>86</v>
      </c>
      <c r="E388">
        <v>109</v>
      </c>
      <c r="F388">
        <v>7</v>
      </c>
    </row>
    <row r="389" spans="1:6" x14ac:dyDescent="0.2">
      <c r="A389" s="16">
        <v>42695.576388888992</v>
      </c>
      <c r="B389">
        <v>67</v>
      </c>
      <c r="C389">
        <v>1</v>
      </c>
      <c r="D389" t="s">
        <v>86</v>
      </c>
      <c r="E389">
        <v>119</v>
      </c>
      <c r="F389">
        <v>9</v>
      </c>
    </row>
    <row r="390" spans="1:6" x14ac:dyDescent="0.2">
      <c r="A390" s="16">
        <v>42695.576388888992</v>
      </c>
      <c r="B390">
        <v>67</v>
      </c>
      <c r="C390">
        <v>1</v>
      </c>
      <c r="D390" t="s">
        <v>86</v>
      </c>
      <c r="E390">
        <v>106</v>
      </c>
      <c r="F390">
        <v>7</v>
      </c>
    </row>
    <row r="391" spans="1:6" x14ac:dyDescent="0.2">
      <c r="A391" s="16">
        <v>42695.576388888992</v>
      </c>
      <c r="B391">
        <v>67</v>
      </c>
      <c r="C391">
        <v>1</v>
      </c>
      <c r="D391" t="s">
        <v>86</v>
      </c>
      <c r="E391">
        <v>103</v>
      </c>
      <c r="F391">
        <v>6</v>
      </c>
    </row>
    <row r="392" spans="1:6" x14ac:dyDescent="0.2">
      <c r="A392" s="16">
        <v>42695.576388888992</v>
      </c>
      <c r="B392">
        <v>67</v>
      </c>
      <c r="C392">
        <v>1</v>
      </c>
      <c r="D392" t="s">
        <v>86</v>
      </c>
      <c r="E392">
        <v>100</v>
      </c>
      <c r="F392">
        <v>5</v>
      </c>
    </row>
    <row r="393" spans="1:6" x14ac:dyDescent="0.2">
      <c r="A393" s="16">
        <v>42695.576388888992</v>
      </c>
      <c r="B393">
        <v>67</v>
      </c>
      <c r="C393">
        <v>1</v>
      </c>
      <c r="D393" t="s">
        <v>86</v>
      </c>
      <c r="E393">
        <v>104</v>
      </c>
      <c r="F393">
        <v>6</v>
      </c>
    </row>
    <row r="394" spans="1:6" x14ac:dyDescent="0.2">
      <c r="A394" s="16">
        <v>42695.576388888992</v>
      </c>
      <c r="B394">
        <v>67</v>
      </c>
      <c r="C394">
        <v>1</v>
      </c>
      <c r="D394" t="s">
        <v>86</v>
      </c>
      <c r="E394">
        <v>109</v>
      </c>
      <c r="F394">
        <v>7</v>
      </c>
    </row>
    <row r="395" spans="1:6" x14ac:dyDescent="0.2">
      <c r="A395" s="16">
        <v>42695.576388888992</v>
      </c>
      <c r="B395">
        <v>67</v>
      </c>
      <c r="C395">
        <v>1</v>
      </c>
      <c r="D395" t="s">
        <v>86</v>
      </c>
      <c r="E395">
        <v>0</v>
      </c>
      <c r="F395">
        <v>5</v>
      </c>
    </row>
    <row r="396" spans="1:6" x14ac:dyDescent="0.2">
      <c r="A396" s="16">
        <v>42695.576388888992</v>
      </c>
      <c r="B396">
        <v>67</v>
      </c>
      <c r="C396">
        <v>1</v>
      </c>
      <c r="D396" t="s">
        <v>86</v>
      </c>
      <c r="E396">
        <v>137</v>
      </c>
      <c r="F396">
        <v>16</v>
      </c>
    </row>
    <row r="397" spans="1:6" x14ac:dyDescent="0.2">
      <c r="A397" s="16">
        <v>42695.576388888992</v>
      </c>
      <c r="B397">
        <v>67</v>
      </c>
      <c r="C397">
        <v>1</v>
      </c>
      <c r="D397" t="s">
        <v>86</v>
      </c>
      <c r="E397">
        <v>143</v>
      </c>
      <c r="F397">
        <v>18</v>
      </c>
    </row>
    <row r="398" spans="1:6" x14ac:dyDescent="0.2">
      <c r="A398" s="16">
        <v>42695.576388888992</v>
      </c>
      <c r="B398">
        <v>67</v>
      </c>
      <c r="C398">
        <v>1</v>
      </c>
      <c r="D398" t="s">
        <v>86</v>
      </c>
      <c r="E398">
        <v>141</v>
      </c>
      <c r="F398">
        <v>18</v>
      </c>
    </row>
    <row r="399" spans="1:6" x14ac:dyDescent="0.2">
      <c r="A399" s="16">
        <v>42695.576388888992</v>
      </c>
      <c r="B399">
        <v>67</v>
      </c>
      <c r="C399">
        <v>1</v>
      </c>
      <c r="D399" t="s">
        <v>86</v>
      </c>
      <c r="E399">
        <v>139</v>
      </c>
      <c r="F399">
        <v>18</v>
      </c>
    </row>
    <row r="400" spans="1:6" x14ac:dyDescent="0.2">
      <c r="A400" s="16">
        <v>42695.576388888992</v>
      </c>
      <c r="B400">
        <v>67</v>
      </c>
      <c r="C400">
        <v>1</v>
      </c>
      <c r="D400" t="s">
        <v>86</v>
      </c>
      <c r="E400">
        <v>129</v>
      </c>
      <c r="F400">
        <v>14</v>
      </c>
    </row>
    <row r="401" spans="1:6" x14ac:dyDescent="0.2">
      <c r="A401" s="16">
        <v>42695.576388888992</v>
      </c>
      <c r="B401">
        <v>67</v>
      </c>
      <c r="C401">
        <v>1</v>
      </c>
      <c r="D401" t="s">
        <v>86</v>
      </c>
      <c r="E401">
        <v>137</v>
      </c>
      <c r="F401">
        <v>13</v>
      </c>
    </row>
    <row r="402" spans="1:6" x14ac:dyDescent="0.2">
      <c r="A402" s="16">
        <v>42695.576388888992</v>
      </c>
      <c r="B402">
        <v>67</v>
      </c>
      <c r="C402">
        <v>1</v>
      </c>
      <c r="D402" t="s">
        <v>86</v>
      </c>
      <c r="E402">
        <v>125</v>
      </c>
      <c r="F402">
        <v>14</v>
      </c>
    </row>
    <row r="403" spans="1:6" x14ac:dyDescent="0.2">
      <c r="A403" s="16">
        <v>42695.576388888992</v>
      </c>
      <c r="B403">
        <v>67</v>
      </c>
      <c r="C403">
        <v>1</v>
      </c>
      <c r="D403" t="s">
        <v>86</v>
      </c>
      <c r="E403">
        <v>0</v>
      </c>
      <c r="F403">
        <v>13</v>
      </c>
    </row>
    <row r="404" spans="1:6" x14ac:dyDescent="0.2">
      <c r="A404" s="16">
        <v>42695.583333333489</v>
      </c>
      <c r="B404">
        <v>68</v>
      </c>
      <c r="C404">
        <v>1</v>
      </c>
      <c r="D404" t="s">
        <v>86</v>
      </c>
      <c r="E404">
        <v>126</v>
      </c>
      <c r="F404">
        <v>13</v>
      </c>
    </row>
    <row r="405" spans="1:6" x14ac:dyDescent="0.2">
      <c r="A405" s="16">
        <v>42695.583333333489</v>
      </c>
      <c r="B405">
        <v>68</v>
      </c>
      <c r="C405">
        <v>1</v>
      </c>
      <c r="D405" t="s">
        <v>86</v>
      </c>
      <c r="E405">
        <v>134</v>
      </c>
      <c r="F405">
        <v>15</v>
      </c>
    </row>
    <row r="406" spans="1:6" x14ac:dyDescent="0.2">
      <c r="A406" s="16">
        <v>42695.583333333489</v>
      </c>
      <c r="B406">
        <v>68</v>
      </c>
      <c r="C406">
        <v>1</v>
      </c>
      <c r="D406" t="s">
        <v>86</v>
      </c>
      <c r="E406">
        <v>136</v>
      </c>
      <c r="F406">
        <v>15</v>
      </c>
    </row>
    <row r="407" spans="1:6" x14ac:dyDescent="0.2">
      <c r="A407" s="16">
        <v>42695.583333333489</v>
      </c>
      <c r="B407">
        <v>68</v>
      </c>
      <c r="C407">
        <v>1</v>
      </c>
      <c r="D407" t="s">
        <v>86</v>
      </c>
      <c r="E407">
        <v>104</v>
      </c>
      <c r="F407">
        <v>6</v>
      </c>
    </row>
    <row r="408" spans="1:6" x14ac:dyDescent="0.2">
      <c r="A408" s="16">
        <v>42695.583333333489</v>
      </c>
      <c r="B408">
        <v>68</v>
      </c>
      <c r="C408">
        <v>1</v>
      </c>
      <c r="D408" t="s">
        <v>86</v>
      </c>
      <c r="E408">
        <v>118</v>
      </c>
      <c r="F408">
        <v>10</v>
      </c>
    </row>
    <row r="409" spans="1:6" x14ac:dyDescent="0.2">
      <c r="A409" s="16">
        <v>42695.583333333489</v>
      </c>
      <c r="B409">
        <v>68</v>
      </c>
      <c r="C409">
        <v>1</v>
      </c>
      <c r="D409" t="s">
        <v>86</v>
      </c>
      <c r="E409">
        <v>104</v>
      </c>
      <c r="F409">
        <v>7</v>
      </c>
    </row>
    <row r="410" spans="1:6" x14ac:dyDescent="0.2">
      <c r="A410" s="16">
        <v>42696.444444444496</v>
      </c>
      <c r="B410">
        <v>71</v>
      </c>
      <c r="C410">
        <v>1</v>
      </c>
      <c r="D410" t="s">
        <v>86</v>
      </c>
      <c r="E410">
        <v>102</v>
      </c>
      <c r="F410">
        <v>6</v>
      </c>
    </row>
    <row r="411" spans="1:6" x14ac:dyDescent="0.2">
      <c r="A411" s="16">
        <v>42696.444444444496</v>
      </c>
      <c r="B411">
        <v>71</v>
      </c>
      <c r="C411">
        <v>1</v>
      </c>
      <c r="D411" t="s">
        <v>86</v>
      </c>
      <c r="E411">
        <v>98</v>
      </c>
      <c r="F411">
        <v>5</v>
      </c>
    </row>
    <row r="412" spans="1:6" x14ac:dyDescent="0.2">
      <c r="A412" s="16">
        <v>42696.444444444496</v>
      </c>
      <c r="B412">
        <v>71</v>
      </c>
      <c r="C412">
        <v>1</v>
      </c>
      <c r="D412" t="s">
        <v>86</v>
      </c>
      <c r="E412">
        <v>100</v>
      </c>
      <c r="F412">
        <v>5</v>
      </c>
    </row>
    <row r="413" spans="1:6" x14ac:dyDescent="0.2">
      <c r="A413" s="16">
        <v>42696.444444444496</v>
      </c>
      <c r="B413">
        <v>71</v>
      </c>
      <c r="C413">
        <v>1</v>
      </c>
      <c r="D413" t="s">
        <v>86</v>
      </c>
      <c r="E413">
        <v>122</v>
      </c>
      <c r="F413">
        <v>13</v>
      </c>
    </row>
    <row r="414" spans="1:6" x14ac:dyDescent="0.2">
      <c r="A414" s="16">
        <v>42696.444444444496</v>
      </c>
      <c r="B414">
        <v>71</v>
      </c>
      <c r="C414">
        <v>1</v>
      </c>
      <c r="D414" t="s">
        <v>86</v>
      </c>
      <c r="E414">
        <v>135</v>
      </c>
      <c r="F414">
        <v>17</v>
      </c>
    </row>
    <row r="415" spans="1:6" x14ac:dyDescent="0.2">
      <c r="A415" s="16">
        <v>42696.451388888992</v>
      </c>
      <c r="B415">
        <v>72</v>
      </c>
      <c r="C415">
        <v>1</v>
      </c>
      <c r="D415" t="s">
        <v>86</v>
      </c>
      <c r="E415">
        <v>108</v>
      </c>
      <c r="F415">
        <v>7</v>
      </c>
    </row>
    <row r="416" spans="1:6" x14ac:dyDescent="0.2">
      <c r="A416" s="16">
        <v>42696.451388888992</v>
      </c>
      <c r="B416">
        <v>72</v>
      </c>
      <c r="C416">
        <v>1</v>
      </c>
      <c r="D416" t="s">
        <v>86</v>
      </c>
      <c r="E416">
        <v>109</v>
      </c>
      <c r="F416">
        <v>8</v>
      </c>
    </row>
    <row r="417" spans="1:6" x14ac:dyDescent="0.2">
      <c r="A417" s="16">
        <v>42696.451388888992</v>
      </c>
      <c r="B417">
        <v>72</v>
      </c>
      <c r="C417">
        <v>1</v>
      </c>
      <c r="D417" t="s">
        <v>86</v>
      </c>
      <c r="E417">
        <v>104</v>
      </c>
      <c r="F417">
        <v>6</v>
      </c>
    </row>
    <row r="418" spans="1:6" x14ac:dyDescent="0.2">
      <c r="A418" s="16">
        <v>42696.451388888992</v>
      </c>
      <c r="B418">
        <v>72</v>
      </c>
      <c r="C418">
        <v>1</v>
      </c>
      <c r="D418" t="s">
        <v>86</v>
      </c>
      <c r="E418">
        <v>109</v>
      </c>
      <c r="F418">
        <v>8</v>
      </c>
    </row>
    <row r="419" spans="1:6" x14ac:dyDescent="0.2">
      <c r="A419" s="16">
        <v>42696.451388888992</v>
      </c>
      <c r="B419">
        <v>72</v>
      </c>
      <c r="C419">
        <v>1</v>
      </c>
      <c r="D419" t="s">
        <v>86</v>
      </c>
      <c r="E419">
        <v>107</v>
      </c>
      <c r="F419">
        <v>7</v>
      </c>
    </row>
    <row r="420" spans="1:6" x14ac:dyDescent="0.2">
      <c r="A420" s="16">
        <v>42696.451388888992</v>
      </c>
      <c r="B420">
        <v>72</v>
      </c>
      <c r="C420">
        <v>1</v>
      </c>
      <c r="D420" t="s">
        <v>86</v>
      </c>
      <c r="E420">
        <v>111</v>
      </c>
      <c r="F420">
        <v>8</v>
      </c>
    </row>
    <row r="421" spans="1:6" x14ac:dyDescent="0.2">
      <c r="A421" s="16">
        <v>42696.451388888992</v>
      </c>
      <c r="B421">
        <v>72</v>
      </c>
      <c r="C421">
        <v>1</v>
      </c>
      <c r="D421" t="s">
        <v>86</v>
      </c>
      <c r="E421">
        <v>113</v>
      </c>
      <c r="F421">
        <v>8</v>
      </c>
    </row>
    <row r="422" spans="1:6" x14ac:dyDescent="0.2">
      <c r="A422" s="16">
        <v>42696.451388888992</v>
      </c>
      <c r="B422">
        <v>72</v>
      </c>
      <c r="C422">
        <v>1</v>
      </c>
      <c r="D422" t="s">
        <v>86</v>
      </c>
      <c r="E422">
        <v>134</v>
      </c>
      <c r="F422">
        <v>15</v>
      </c>
    </row>
    <row r="423" spans="1:6" x14ac:dyDescent="0.2">
      <c r="A423" s="16">
        <v>42696.451388888992</v>
      </c>
      <c r="B423">
        <v>72</v>
      </c>
      <c r="C423">
        <v>1</v>
      </c>
      <c r="D423" t="s">
        <v>86</v>
      </c>
      <c r="E423">
        <v>140</v>
      </c>
      <c r="F423">
        <v>19</v>
      </c>
    </row>
  </sheetData>
  <sortState ref="K22:K47">
    <sortCondition ref="K22"/>
  </sortState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5"/>
  <sheetViews>
    <sheetView topLeftCell="A2" workbookViewId="0">
      <selection activeCell="J2" sqref="J2:K17"/>
    </sheetView>
  </sheetViews>
  <sheetFormatPr defaultRowHeight="12.75" x14ac:dyDescent="0.2"/>
  <cols>
    <col min="1" max="1" width="8.5703125" style="20" bestFit="1" customWidth="1"/>
    <col min="2" max="2" width="6.140625" style="7" bestFit="1" customWidth="1"/>
    <col min="3" max="3" width="5.140625" style="7" bestFit="1" customWidth="1"/>
    <col min="4" max="4" width="8.5703125" style="7" bestFit="1" customWidth="1"/>
    <col min="5" max="5" width="6.7109375" style="7" bestFit="1" customWidth="1"/>
    <col min="6" max="6" width="7.140625" style="7" bestFit="1" customWidth="1"/>
    <col min="7" max="7" width="2.5703125" style="7" customWidth="1"/>
    <col min="8" max="8" width="4.85546875" style="7" customWidth="1"/>
    <col min="9" max="9" width="3.42578125" style="7" customWidth="1"/>
    <col min="10" max="16384" width="9.140625" style="7"/>
  </cols>
  <sheetData>
    <row r="1" spans="1:22" s="14" customFormat="1" ht="13.5" thickBot="1" x14ac:dyDescent="0.25">
      <c r="A1" s="19" t="s">
        <v>109</v>
      </c>
      <c r="B1" s="14" t="s">
        <v>2</v>
      </c>
      <c r="C1" s="14" t="s">
        <v>105</v>
      </c>
      <c r="D1" s="14" t="s">
        <v>4</v>
      </c>
      <c r="E1" s="14" t="s">
        <v>5</v>
      </c>
      <c r="F1" s="14" t="s">
        <v>6</v>
      </c>
      <c r="G1"/>
      <c r="H1" t="s">
        <v>53</v>
      </c>
      <c r="I1" t="s">
        <v>54</v>
      </c>
      <c r="J1"/>
      <c r="K1"/>
      <c r="L1">
        <f>SUM(I:I)</f>
        <v>264</v>
      </c>
      <c r="M1"/>
      <c r="N1"/>
      <c r="O1"/>
      <c r="P1"/>
      <c r="Q1"/>
      <c r="R1"/>
      <c r="S1"/>
      <c r="T1"/>
      <c r="U1" s="5"/>
      <c r="V1"/>
    </row>
    <row r="2" spans="1:22" x14ac:dyDescent="0.2">
      <c r="A2" s="20">
        <v>6501.375</v>
      </c>
      <c r="B2" s="7">
        <v>1</v>
      </c>
      <c r="C2" s="7">
        <v>4</v>
      </c>
      <c r="D2" s="7" t="s">
        <v>86</v>
      </c>
      <c r="E2" s="7">
        <v>147</v>
      </c>
      <c r="F2" s="7">
        <v>0</v>
      </c>
      <c r="G2"/>
      <c r="H2">
        <v>1</v>
      </c>
      <c r="I2">
        <f>COUNTIF(B:B,"=1")</f>
        <v>4</v>
      </c>
      <c r="J2" s="10" t="s">
        <v>33</v>
      </c>
      <c r="K2" s="10"/>
      <c r="L2"/>
      <c r="M2"/>
      <c r="N2"/>
      <c r="O2"/>
      <c r="P2"/>
      <c r="Q2"/>
      <c r="R2"/>
      <c r="S2"/>
      <c r="T2"/>
      <c r="U2"/>
      <c r="V2"/>
    </row>
    <row r="3" spans="1:22" x14ac:dyDescent="0.2">
      <c r="A3" s="20">
        <v>6501.375</v>
      </c>
      <c r="B3" s="7">
        <v>1</v>
      </c>
      <c r="C3" s="7">
        <v>4</v>
      </c>
      <c r="D3" s="7" t="s">
        <v>86</v>
      </c>
      <c r="E3" s="7">
        <v>132</v>
      </c>
      <c r="F3" s="7">
        <v>0</v>
      </c>
      <c r="G3"/>
      <c r="H3">
        <v>2</v>
      </c>
      <c r="I3">
        <f>COUNTIF(B:B,"=2")</f>
        <v>0</v>
      </c>
      <c r="J3" s="8"/>
      <c r="K3" s="8"/>
      <c r="L3"/>
      <c r="M3"/>
      <c r="N3"/>
      <c r="O3"/>
      <c r="P3"/>
      <c r="Q3"/>
      <c r="R3"/>
      <c r="S3"/>
      <c r="T3"/>
      <c r="U3"/>
      <c r="V3"/>
    </row>
    <row r="4" spans="1:22" x14ac:dyDescent="0.2">
      <c r="A4" s="20">
        <v>6501.375</v>
      </c>
      <c r="B4" s="7">
        <v>1</v>
      </c>
      <c r="C4" s="7">
        <v>4</v>
      </c>
      <c r="D4" s="7" t="s">
        <v>86</v>
      </c>
      <c r="E4" s="7">
        <v>104</v>
      </c>
      <c r="F4" s="7">
        <v>0</v>
      </c>
      <c r="G4"/>
      <c r="H4">
        <v>3</v>
      </c>
      <c r="I4">
        <f>COUNTIF(B:B,"=3")</f>
        <v>0</v>
      </c>
      <c r="J4" s="8" t="s">
        <v>34</v>
      </c>
      <c r="K4" s="8">
        <v>3.6666666666666665</v>
      </c>
      <c r="L4"/>
      <c r="M4"/>
      <c r="N4"/>
      <c r="O4"/>
      <c r="P4"/>
      <c r="Q4"/>
      <c r="R4"/>
      <c r="S4"/>
      <c r="T4"/>
      <c r="U4"/>
      <c r="V4"/>
    </row>
    <row r="5" spans="1:22" x14ac:dyDescent="0.2">
      <c r="A5" s="20">
        <v>6501.375</v>
      </c>
      <c r="B5" s="7">
        <v>1</v>
      </c>
      <c r="C5" s="7">
        <v>4</v>
      </c>
      <c r="D5" s="7" t="s">
        <v>86</v>
      </c>
      <c r="E5" s="7">
        <v>132</v>
      </c>
      <c r="F5" s="7">
        <v>0</v>
      </c>
      <c r="G5"/>
      <c r="H5">
        <v>4</v>
      </c>
      <c r="I5">
        <f>COUNTIF(B:B,"=4")</f>
        <v>0</v>
      </c>
      <c r="J5" s="8" t="s">
        <v>35</v>
      </c>
      <c r="K5" s="8">
        <v>0.44625024383768763</v>
      </c>
      <c r="L5"/>
      <c r="M5"/>
      <c r="N5"/>
      <c r="O5"/>
      <c r="P5"/>
      <c r="Q5"/>
      <c r="R5"/>
      <c r="S5"/>
      <c r="T5"/>
      <c r="U5"/>
      <c r="V5"/>
    </row>
    <row r="6" spans="1:22" x14ac:dyDescent="0.2">
      <c r="A6" s="20">
        <v>6506.5347222108394</v>
      </c>
      <c r="B6" s="7">
        <v>6</v>
      </c>
      <c r="C6" s="7">
        <v>4</v>
      </c>
      <c r="D6" s="7" t="s">
        <v>86</v>
      </c>
      <c r="E6" s="7">
        <v>148</v>
      </c>
      <c r="F6" s="7">
        <v>0</v>
      </c>
      <c r="G6"/>
      <c r="H6">
        <v>5</v>
      </c>
      <c r="I6">
        <f>COUNTIF(B:B,"=5")</f>
        <v>0</v>
      </c>
      <c r="J6" s="8" t="s">
        <v>36</v>
      </c>
      <c r="K6" s="8">
        <v>2.5</v>
      </c>
      <c r="L6"/>
      <c r="M6"/>
      <c r="N6"/>
      <c r="O6"/>
      <c r="P6"/>
      <c r="Q6"/>
      <c r="R6"/>
      <c r="S6"/>
      <c r="T6"/>
      <c r="U6"/>
      <c r="V6"/>
    </row>
    <row r="7" spans="1:22" x14ac:dyDescent="0.2">
      <c r="A7" s="20">
        <v>6506.5347222108394</v>
      </c>
      <c r="B7" s="7">
        <v>6</v>
      </c>
      <c r="C7" s="7">
        <v>4</v>
      </c>
      <c r="D7" s="7" t="s">
        <v>86</v>
      </c>
      <c r="E7" s="7">
        <v>123</v>
      </c>
      <c r="F7" s="7">
        <v>0</v>
      </c>
      <c r="G7"/>
      <c r="H7">
        <v>6</v>
      </c>
      <c r="I7">
        <f>COUNTIF(B:B,"=6")</f>
        <v>3</v>
      </c>
      <c r="J7" s="8" t="s">
        <v>37</v>
      </c>
      <c r="K7" s="8">
        <v>0</v>
      </c>
      <c r="L7"/>
      <c r="M7"/>
      <c r="N7"/>
      <c r="O7"/>
      <c r="P7"/>
      <c r="Q7"/>
      <c r="R7"/>
      <c r="S7"/>
      <c r="T7"/>
      <c r="U7"/>
      <c r="V7"/>
    </row>
    <row r="8" spans="1:22" x14ac:dyDescent="0.2">
      <c r="A8" s="20">
        <v>6506.5347222108394</v>
      </c>
      <c r="B8" s="7">
        <v>6</v>
      </c>
      <c r="C8" s="7">
        <v>4</v>
      </c>
      <c r="D8" s="7" t="s">
        <v>86</v>
      </c>
      <c r="E8" s="7">
        <v>138</v>
      </c>
      <c r="F8" s="7">
        <v>0</v>
      </c>
      <c r="G8"/>
      <c r="H8">
        <v>7</v>
      </c>
      <c r="I8">
        <f>COUNTIF(B:B,"=7")</f>
        <v>1</v>
      </c>
      <c r="J8" s="8" t="s">
        <v>38</v>
      </c>
      <c r="K8" s="8">
        <v>3.7865588822853509</v>
      </c>
      <c r="L8"/>
      <c r="M8"/>
      <c r="N8"/>
      <c r="O8"/>
      <c r="P8"/>
      <c r="Q8"/>
      <c r="R8"/>
      <c r="S8"/>
      <c r="T8"/>
      <c r="U8"/>
      <c r="V8"/>
    </row>
    <row r="9" spans="1:22" x14ac:dyDescent="0.2">
      <c r="A9" s="20">
        <v>6506.5534722222947</v>
      </c>
      <c r="B9" s="7">
        <v>7</v>
      </c>
      <c r="C9" s="7">
        <v>4</v>
      </c>
      <c r="D9" s="7" t="s">
        <v>86</v>
      </c>
      <c r="E9" s="7">
        <v>103</v>
      </c>
      <c r="F9" s="7">
        <v>0</v>
      </c>
      <c r="G9"/>
      <c r="H9">
        <v>8</v>
      </c>
      <c r="I9">
        <f>COUNTIF(B:B,"=8")</f>
        <v>0</v>
      </c>
      <c r="J9" s="8" t="s">
        <v>39</v>
      </c>
      <c r="K9" s="8">
        <v>14.338028169014084</v>
      </c>
      <c r="L9"/>
      <c r="M9"/>
      <c r="N9"/>
      <c r="O9"/>
      <c r="P9"/>
      <c r="Q9"/>
      <c r="R9"/>
      <c r="S9"/>
      <c r="T9"/>
      <c r="U9"/>
      <c r="V9"/>
    </row>
    <row r="10" spans="1:22" x14ac:dyDescent="0.2">
      <c r="A10" s="20">
        <v>6507.6208333219402</v>
      </c>
      <c r="B10" s="7">
        <v>9</v>
      </c>
      <c r="C10" s="7">
        <v>3</v>
      </c>
      <c r="D10" s="7" t="s">
        <v>86</v>
      </c>
      <c r="E10" s="7">
        <v>156</v>
      </c>
      <c r="F10" s="7">
        <v>0</v>
      </c>
      <c r="G10"/>
      <c r="H10">
        <v>9</v>
      </c>
      <c r="I10">
        <f>COUNTIF(B:B,"=9")</f>
        <v>9</v>
      </c>
      <c r="J10" s="8" t="s">
        <v>40</v>
      </c>
      <c r="K10" s="8">
        <v>0.66458824922999993</v>
      </c>
      <c r="L10"/>
      <c r="M10"/>
      <c r="N10"/>
      <c r="O10"/>
      <c r="P10"/>
      <c r="Q10"/>
      <c r="R10"/>
      <c r="S10"/>
      <c r="T10"/>
      <c r="U10"/>
      <c r="V10"/>
    </row>
    <row r="11" spans="1:22" x14ac:dyDescent="0.2">
      <c r="A11" s="20">
        <v>6507.6208333219402</v>
      </c>
      <c r="B11" s="7">
        <v>9</v>
      </c>
      <c r="C11" s="7">
        <v>3</v>
      </c>
      <c r="D11" s="7" t="s">
        <v>86</v>
      </c>
      <c r="E11" s="7">
        <v>148</v>
      </c>
      <c r="F11" s="7">
        <v>0</v>
      </c>
      <c r="G11"/>
      <c r="H11">
        <v>10</v>
      </c>
      <c r="I11">
        <f>COUNTIF(B:B,"=10")</f>
        <v>1</v>
      </c>
      <c r="J11" s="8" t="s">
        <v>41</v>
      </c>
      <c r="K11" s="8">
        <v>1.1352918092525299</v>
      </c>
      <c r="L11"/>
      <c r="M11"/>
      <c r="N11"/>
      <c r="O11"/>
      <c r="P11"/>
      <c r="Q11"/>
      <c r="R11"/>
      <c r="S11"/>
      <c r="T11"/>
      <c r="U11"/>
      <c r="V11"/>
    </row>
    <row r="12" spans="1:22" x14ac:dyDescent="0.2">
      <c r="A12" s="20">
        <v>6507.6208333219402</v>
      </c>
      <c r="B12" s="7">
        <v>9</v>
      </c>
      <c r="C12" s="7">
        <v>3</v>
      </c>
      <c r="D12" s="7" t="s">
        <v>86</v>
      </c>
      <c r="E12" s="7">
        <v>142</v>
      </c>
      <c r="F12" s="7">
        <v>0</v>
      </c>
      <c r="G12"/>
      <c r="H12">
        <v>11</v>
      </c>
      <c r="I12">
        <f>COUNTIF(B:B,"=11")</f>
        <v>0</v>
      </c>
      <c r="J12" s="8" t="s">
        <v>42</v>
      </c>
      <c r="K12" s="8">
        <v>14</v>
      </c>
      <c r="L12"/>
      <c r="M12"/>
      <c r="N12"/>
      <c r="O12"/>
      <c r="P12"/>
      <c r="Q12"/>
      <c r="R12"/>
      <c r="S12"/>
      <c r="T12"/>
      <c r="U12"/>
      <c r="V12"/>
    </row>
    <row r="13" spans="1:22" x14ac:dyDescent="0.2">
      <c r="A13" s="20">
        <v>6507.6208333219402</v>
      </c>
      <c r="B13" s="7">
        <v>9</v>
      </c>
      <c r="C13" s="7">
        <v>3</v>
      </c>
      <c r="D13" s="7" t="s">
        <v>86</v>
      </c>
      <c r="E13" s="7">
        <v>143</v>
      </c>
      <c r="F13" s="7">
        <v>0</v>
      </c>
      <c r="G13"/>
      <c r="H13">
        <v>12</v>
      </c>
      <c r="I13">
        <f>COUNTIF(B:B,"=12")</f>
        <v>5</v>
      </c>
      <c r="J13" s="8" t="s">
        <v>43</v>
      </c>
      <c r="K13" s="8">
        <v>0</v>
      </c>
      <c r="L13"/>
      <c r="M13"/>
      <c r="N13"/>
      <c r="O13"/>
      <c r="P13"/>
      <c r="Q13"/>
      <c r="R13"/>
      <c r="S13"/>
      <c r="T13"/>
      <c r="U13"/>
      <c r="V13"/>
    </row>
    <row r="14" spans="1:22" x14ac:dyDescent="0.2">
      <c r="A14" s="20">
        <v>6507.6208333219402</v>
      </c>
      <c r="B14" s="7">
        <v>9</v>
      </c>
      <c r="C14" s="7">
        <v>3</v>
      </c>
      <c r="D14" s="7" t="s">
        <v>86</v>
      </c>
      <c r="E14" s="7">
        <v>144</v>
      </c>
      <c r="F14" s="7">
        <v>0</v>
      </c>
      <c r="G14"/>
      <c r="H14">
        <v>13</v>
      </c>
      <c r="I14">
        <f>COUNTIF(B:B,"=13")</f>
        <v>2</v>
      </c>
      <c r="J14" s="8" t="s">
        <v>44</v>
      </c>
      <c r="K14" s="8">
        <v>14</v>
      </c>
      <c r="L14"/>
      <c r="M14"/>
      <c r="N14"/>
      <c r="O14"/>
      <c r="P14"/>
      <c r="Q14"/>
      <c r="R14"/>
      <c r="S14"/>
      <c r="T14"/>
      <c r="U14"/>
      <c r="V14"/>
    </row>
    <row r="15" spans="1:22" x14ac:dyDescent="0.2">
      <c r="A15" s="20">
        <v>6507.6208333219402</v>
      </c>
      <c r="B15" s="7">
        <v>9</v>
      </c>
      <c r="C15" s="7">
        <v>3</v>
      </c>
      <c r="D15" s="7" t="s">
        <v>86</v>
      </c>
      <c r="E15" s="7">
        <v>100</v>
      </c>
      <c r="F15" s="7">
        <v>0</v>
      </c>
      <c r="G15"/>
      <c r="H15">
        <v>14</v>
      </c>
      <c r="I15">
        <f>COUNTIF(B:B,"=14")</f>
        <v>1</v>
      </c>
      <c r="J15" s="8" t="s">
        <v>45</v>
      </c>
      <c r="K15" s="8">
        <v>264</v>
      </c>
      <c r="L15"/>
      <c r="M15"/>
      <c r="N15"/>
      <c r="O15"/>
      <c r="P15"/>
      <c r="Q15"/>
      <c r="R15"/>
      <c r="S15"/>
      <c r="T15"/>
      <c r="U15"/>
      <c r="V15"/>
    </row>
    <row r="16" spans="1:22" x14ac:dyDescent="0.2">
      <c r="A16" s="20">
        <v>6507.6208333219402</v>
      </c>
      <c r="B16" s="7">
        <v>9</v>
      </c>
      <c r="C16" s="7">
        <v>3</v>
      </c>
      <c r="D16" s="7" t="s">
        <v>86</v>
      </c>
      <c r="E16" s="7">
        <v>99</v>
      </c>
      <c r="F16" s="7">
        <v>0</v>
      </c>
      <c r="G16"/>
      <c r="H16">
        <v>15</v>
      </c>
      <c r="I16">
        <f>COUNTIF(B:B,"=15")</f>
        <v>3</v>
      </c>
      <c r="J16" s="8" t="s">
        <v>46</v>
      </c>
      <c r="K16" s="8">
        <v>72</v>
      </c>
      <c r="L16"/>
      <c r="M16"/>
      <c r="N16"/>
      <c r="O16"/>
      <c r="P16"/>
      <c r="Q16"/>
      <c r="R16"/>
      <c r="S16"/>
      <c r="T16"/>
      <c r="U16"/>
      <c r="V16"/>
    </row>
    <row r="17" spans="1:22" ht="13.5" thickBot="1" x14ac:dyDescent="0.25">
      <c r="A17" s="20">
        <v>6507.6208333219402</v>
      </c>
      <c r="B17" s="7">
        <v>9</v>
      </c>
      <c r="C17" s="7">
        <v>3</v>
      </c>
      <c r="D17" s="7" t="s">
        <v>86</v>
      </c>
      <c r="E17" s="7">
        <v>104</v>
      </c>
      <c r="F17" s="7">
        <v>0</v>
      </c>
      <c r="G17"/>
      <c r="H17">
        <v>16</v>
      </c>
      <c r="I17">
        <f>COUNTIF(B:B,"=16")</f>
        <v>6</v>
      </c>
      <c r="J17" s="9" t="s">
        <v>47</v>
      </c>
      <c r="K17" s="9">
        <v>0.88979771409965103</v>
      </c>
      <c r="L17"/>
      <c r="M17"/>
      <c r="N17"/>
      <c r="O17"/>
      <c r="P17"/>
      <c r="Q17"/>
      <c r="R17"/>
      <c r="S17"/>
      <c r="T17"/>
      <c r="U17"/>
      <c r="V17"/>
    </row>
    <row r="18" spans="1:22" x14ac:dyDescent="0.2">
      <c r="A18" s="20">
        <v>6507.6208333219402</v>
      </c>
      <c r="B18" s="7">
        <v>9</v>
      </c>
      <c r="C18" s="7">
        <v>3</v>
      </c>
      <c r="D18" s="7" t="s">
        <v>86</v>
      </c>
      <c r="E18" s="7">
        <v>102</v>
      </c>
      <c r="F18" s="7">
        <v>0</v>
      </c>
      <c r="G18"/>
      <c r="H18">
        <v>17</v>
      </c>
      <c r="I18">
        <f>COUNTIF(B:B,"=17")</f>
        <v>0</v>
      </c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x14ac:dyDescent="0.2">
      <c r="A19" s="20">
        <v>6507.629166666884</v>
      </c>
      <c r="B19" s="7">
        <v>10</v>
      </c>
      <c r="C19" s="7">
        <v>3</v>
      </c>
      <c r="D19" s="7" t="s">
        <v>86</v>
      </c>
      <c r="E19" s="7">
        <v>137</v>
      </c>
      <c r="F19" s="7">
        <v>18</v>
      </c>
      <c r="G19"/>
      <c r="H19">
        <v>18</v>
      </c>
      <c r="I19">
        <f>COUNTIF(B:B,"=18")</f>
        <v>0</v>
      </c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2" ht="13.5" thickBot="1" x14ac:dyDescent="0.25">
      <c r="A20" s="20">
        <v>6507.6451388890855</v>
      </c>
      <c r="B20" s="7">
        <v>12</v>
      </c>
      <c r="C20" s="7">
        <v>3</v>
      </c>
      <c r="D20" s="7" t="s">
        <v>86</v>
      </c>
      <c r="E20" s="7">
        <v>143</v>
      </c>
      <c r="F20" s="7">
        <v>0</v>
      </c>
      <c r="G20"/>
      <c r="H20">
        <v>19</v>
      </c>
      <c r="I20">
        <f>COUNTIF(B:B,"=19")</f>
        <v>0</v>
      </c>
      <c r="J20"/>
      <c r="K20"/>
      <c r="L20"/>
      <c r="M20"/>
      <c r="N20"/>
      <c r="O20"/>
      <c r="P20"/>
      <c r="Q20"/>
      <c r="R20"/>
      <c r="S20"/>
      <c r="T20"/>
      <c r="U20"/>
      <c r="V20"/>
    </row>
    <row r="21" spans="1:22" x14ac:dyDescent="0.2">
      <c r="A21" s="20">
        <v>6507.6451388890855</v>
      </c>
      <c r="B21" s="7">
        <v>12</v>
      </c>
      <c r="C21" s="7">
        <v>3</v>
      </c>
      <c r="D21" s="7" t="s">
        <v>86</v>
      </c>
      <c r="E21" s="7">
        <v>131</v>
      </c>
      <c r="F21" s="7">
        <v>0</v>
      </c>
      <c r="G21"/>
      <c r="H21">
        <v>20</v>
      </c>
      <c r="I21">
        <f>COUNTIF(B:B,"=20")</f>
        <v>0</v>
      </c>
      <c r="J21">
        <v>75</v>
      </c>
      <c r="K21" s="11" t="s">
        <v>50</v>
      </c>
      <c r="L21" s="11" t="s">
        <v>52</v>
      </c>
      <c r="M21" s="6"/>
      <c r="N21"/>
      <c r="O21" t="s">
        <v>32</v>
      </c>
      <c r="P21"/>
      <c r="Q21"/>
      <c r="R21"/>
      <c r="S21"/>
      <c r="T21"/>
      <c r="U21"/>
      <c r="V21"/>
    </row>
    <row r="22" spans="1:22" x14ac:dyDescent="0.2">
      <c r="A22" s="20">
        <v>6507.6451388890855</v>
      </c>
      <c r="B22" s="7">
        <v>12</v>
      </c>
      <c r="C22" s="7">
        <v>3</v>
      </c>
      <c r="D22" s="7" t="s">
        <v>86</v>
      </c>
      <c r="E22" s="7">
        <v>142</v>
      </c>
      <c r="F22" s="7">
        <v>0</v>
      </c>
      <c r="G22"/>
      <c r="H22">
        <v>21</v>
      </c>
      <c r="I22">
        <f>COUNTIF(B:B,"=21")</f>
        <v>1</v>
      </c>
      <c r="J22">
        <v>80</v>
      </c>
      <c r="K22" s="12">
        <v>75</v>
      </c>
      <c r="L22" s="8">
        <v>0</v>
      </c>
      <c r="M22" s="6">
        <f>(L22/264)*100</f>
        <v>0</v>
      </c>
      <c r="N22"/>
      <c r="O22"/>
      <c r="P22"/>
      <c r="Q22"/>
      <c r="R22"/>
      <c r="S22"/>
      <c r="T22"/>
      <c r="U22"/>
      <c r="V22"/>
    </row>
    <row r="23" spans="1:22" x14ac:dyDescent="0.2">
      <c r="A23" s="20">
        <v>6507.6451388890855</v>
      </c>
      <c r="B23" s="7">
        <v>12</v>
      </c>
      <c r="C23" s="7">
        <v>3</v>
      </c>
      <c r="D23" s="7" t="s">
        <v>86</v>
      </c>
      <c r="E23" s="7">
        <v>138</v>
      </c>
      <c r="F23" s="7">
        <v>0</v>
      </c>
      <c r="G23"/>
      <c r="H23">
        <v>22</v>
      </c>
      <c r="I23">
        <f>COUNTIF(B:B,"=22")</f>
        <v>2</v>
      </c>
      <c r="J23">
        <v>85</v>
      </c>
      <c r="K23" s="12">
        <v>80</v>
      </c>
      <c r="L23" s="8">
        <v>0</v>
      </c>
      <c r="M23" s="6">
        <f t="shared" ref="M23:M47" si="0">(L23/264)*100</f>
        <v>0</v>
      </c>
      <c r="N23"/>
      <c r="O23"/>
      <c r="P23"/>
      <c r="Q23"/>
      <c r="R23"/>
      <c r="S23"/>
      <c r="T23"/>
      <c r="U23"/>
      <c r="V23"/>
    </row>
    <row r="24" spans="1:22" x14ac:dyDescent="0.2">
      <c r="A24" s="20">
        <v>6507.6451388890855</v>
      </c>
      <c r="B24" s="7">
        <v>12</v>
      </c>
      <c r="C24" s="7">
        <v>3</v>
      </c>
      <c r="D24" s="7" t="s">
        <v>86</v>
      </c>
      <c r="E24" s="7">
        <v>135</v>
      </c>
      <c r="F24" s="7">
        <v>0</v>
      </c>
      <c r="G24"/>
      <c r="H24">
        <v>23</v>
      </c>
      <c r="I24">
        <f>COUNTIF(B:B,"=23")</f>
        <v>0</v>
      </c>
      <c r="J24">
        <v>90</v>
      </c>
      <c r="K24" s="12">
        <v>85</v>
      </c>
      <c r="L24" s="8">
        <v>0</v>
      </c>
      <c r="M24" s="6">
        <f t="shared" si="0"/>
        <v>0</v>
      </c>
      <c r="N24"/>
      <c r="O24"/>
      <c r="P24"/>
      <c r="Q24"/>
      <c r="R24"/>
      <c r="S24"/>
      <c r="T24"/>
      <c r="U24"/>
      <c r="V24"/>
    </row>
    <row r="25" spans="1:22" x14ac:dyDescent="0.2">
      <c r="A25" s="20">
        <v>6507.6548611111939</v>
      </c>
      <c r="B25" s="7">
        <v>13</v>
      </c>
      <c r="C25" s="7">
        <v>3</v>
      </c>
      <c r="D25" s="7" t="s">
        <v>86</v>
      </c>
      <c r="E25" s="7">
        <v>143</v>
      </c>
      <c r="F25" s="7">
        <v>0</v>
      </c>
      <c r="G25"/>
      <c r="H25">
        <v>24</v>
      </c>
      <c r="I25">
        <f>COUNTIF(B:B,"=24")</f>
        <v>5</v>
      </c>
      <c r="J25">
        <v>95</v>
      </c>
      <c r="K25" s="12">
        <v>90</v>
      </c>
      <c r="L25" s="8">
        <v>0</v>
      </c>
      <c r="M25" s="6">
        <f t="shared" si="0"/>
        <v>0</v>
      </c>
      <c r="N25"/>
      <c r="O25"/>
      <c r="P25"/>
      <c r="Q25"/>
      <c r="R25"/>
      <c r="S25"/>
      <c r="T25"/>
      <c r="U25"/>
      <c r="V25"/>
    </row>
    <row r="26" spans="1:22" x14ac:dyDescent="0.2">
      <c r="A26" s="20">
        <v>6507.6548611111939</v>
      </c>
      <c r="B26" s="7">
        <v>13</v>
      </c>
      <c r="C26" s="7">
        <v>3</v>
      </c>
      <c r="D26" s="7" t="s">
        <v>86</v>
      </c>
      <c r="E26" s="7">
        <v>144</v>
      </c>
      <c r="F26" s="7">
        <v>0</v>
      </c>
      <c r="G26"/>
      <c r="H26">
        <v>25</v>
      </c>
      <c r="I26">
        <f>COUNTIF(B:B,"=25")</f>
        <v>6</v>
      </c>
      <c r="J26">
        <v>100</v>
      </c>
      <c r="K26" s="12">
        <v>95</v>
      </c>
      <c r="L26" s="8">
        <v>1</v>
      </c>
      <c r="M26" s="6">
        <f t="shared" si="0"/>
        <v>0.37878787878787878</v>
      </c>
      <c r="N26"/>
      <c r="O26"/>
      <c r="P26"/>
      <c r="Q26"/>
      <c r="R26"/>
      <c r="S26"/>
      <c r="T26"/>
      <c r="U26"/>
      <c r="V26"/>
    </row>
    <row r="27" spans="1:22" x14ac:dyDescent="0.2">
      <c r="A27" s="20">
        <v>6534.6208333219402</v>
      </c>
      <c r="B27" s="7">
        <v>14</v>
      </c>
      <c r="C27" s="7">
        <v>4</v>
      </c>
      <c r="D27" s="7" t="s">
        <v>86</v>
      </c>
      <c r="E27" s="7">
        <v>108</v>
      </c>
      <c r="F27" s="7">
        <v>0</v>
      </c>
      <c r="G27"/>
      <c r="H27">
        <v>26</v>
      </c>
      <c r="I27">
        <f>COUNTIF(B:B,"=26")</f>
        <v>1</v>
      </c>
      <c r="J27">
        <v>105</v>
      </c>
      <c r="K27" s="12">
        <v>100</v>
      </c>
      <c r="L27" s="8">
        <v>9</v>
      </c>
      <c r="M27" s="6">
        <f t="shared" si="0"/>
        <v>3.4090909090909087</v>
      </c>
      <c r="N27"/>
      <c r="O27"/>
      <c r="P27"/>
      <c r="Q27"/>
      <c r="R27"/>
      <c r="S27"/>
      <c r="T27"/>
      <c r="U27"/>
      <c r="V27"/>
    </row>
    <row r="28" spans="1:22" x14ac:dyDescent="0.2">
      <c r="A28" s="20">
        <v>6507.5826388890855</v>
      </c>
      <c r="B28" s="7">
        <v>15</v>
      </c>
      <c r="C28" s="7">
        <v>4</v>
      </c>
      <c r="D28" s="7" t="s">
        <v>86</v>
      </c>
      <c r="E28" s="7">
        <v>141</v>
      </c>
      <c r="F28" s="7">
        <v>18</v>
      </c>
      <c r="G28"/>
      <c r="H28">
        <v>27</v>
      </c>
      <c r="I28">
        <f>COUNTIF(B:B,"=27")</f>
        <v>2</v>
      </c>
      <c r="J28">
        <v>110</v>
      </c>
      <c r="K28" s="12">
        <v>105</v>
      </c>
      <c r="L28" s="8">
        <v>19</v>
      </c>
      <c r="M28" s="6">
        <f t="shared" si="0"/>
        <v>7.1969696969696972</v>
      </c>
      <c r="N28"/>
      <c r="O28"/>
      <c r="P28"/>
      <c r="Q28"/>
      <c r="R28"/>
      <c r="S28"/>
      <c r="T28"/>
      <c r="U28"/>
      <c r="V28"/>
    </row>
    <row r="29" spans="1:22" x14ac:dyDescent="0.2">
      <c r="A29" s="20">
        <v>6507.5826388890855</v>
      </c>
      <c r="B29" s="7">
        <v>15</v>
      </c>
      <c r="C29" s="7">
        <v>4</v>
      </c>
      <c r="D29" s="7" t="s">
        <v>86</v>
      </c>
      <c r="E29" s="7">
        <v>132</v>
      </c>
      <c r="F29" s="7">
        <v>14</v>
      </c>
      <c r="G29"/>
      <c r="H29">
        <v>28</v>
      </c>
      <c r="I29">
        <f>COUNTIF(B:B,"=28")</f>
        <v>2</v>
      </c>
      <c r="J29">
        <v>115</v>
      </c>
      <c r="K29" s="12">
        <v>110</v>
      </c>
      <c r="L29" s="8">
        <v>16</v>
      </c>
      <c r="M29" s="6">
        <f t="shared" si="0"/>
        <v>6.0606060606060606</v>
      </c>
      <c r="N29"/>
      <c r="O29"/>
      <c r="P29"/>
      <c r="Q29"/>
      <c r="R29"/>
      <c r="S29"/>
      <c r="T29"/>
      <c r="U29"/>
      <c r="V29"/>
    </row>
    <row r="30" spans="1:22" x14ac:dyDescent="0.2">
      <c r="A30" s="20">
        <v>6507.5826388890855</v>
      </c>
      <c r="B30" s="7">
        <v>15</v>
      </c>
      <c r="C30" s="7">
        <v>4</v>
      </c>
      <c r="D30" s="7" t="s">
        <v>86</v>
      </c>
      <c r="E30" s="7">
        <v>106</v>
      </c>
      <c r="F30" s="7">
        <v>6</v>
      </c>
      <c r="G30"/>
      <c r="H30">
        <v>29</v>
      </c>
      <c r="I30">
        <f>COUNTIF(B:B,"=29")</f>
        <v>5</v>
      </c>
      <c r="J30">
        <v>120</v>
      </c>
      <c r="K30" s="12">
        <v>115</v>
      </c>
      <c r="L30" s="8">
        <v>24</v>
      </c>
      <c r="M30" s="6">
        <f t="shared" si="0"/>
        <v>9.0909090909090917</v>
      </c>
      <c r="N30"/>
      <c r="O30"/>
      <c r="P30"/>
      <c r="Q30"/>
      <c r="R30"/>
      <c r="S30"/>
      <c r="T30"/>
      <c r="U30"/>
      <c r="V30"/>
    </row>
    <row r="31" spans="1:22" x14ac:dyDescent="0.2">
      <c r="A31" s="20">
        <v>6507.6152777778916</v>
      </c>
      <c r="B31" s="7">
        <v>16</v>
      </c>
      <c r="C31" s="7">
        <v>4</v>
      </c>
      <c r="D31" s="7" t="s">
        <v>86</v>
      </c>
      <c r="E31" s="7">
        <v>118</v>
      </c>
      <c r="F31" s="7">
        <v>0</v>
      </c>
      <c r="G31"/>
      <c r="H31">
        <v>30</v>
      </c>
      <c r="I31">
        <f>COUNTIF(B:B,"=30")</f>
        <v>4</v>
      </c>
      <c r="J31">
        <v>125</v>
      </c>
      <c r="K31" s="12">
        <v>120</v>
      </c>
      <c r="L31" s="8">
        <v>20</v>
      </c>
      <c r="M31" s="6">
        <f t="shared" si="0"/>
        <v>7.5757575757575761</v>
      </c>
      <c r="N31"/>
      <c r="O31"/>
      <c r="P31"/>
      <c r="Q31"/>
      <c r="R31"/>
      <c r="S31"/>
      <c r="T31"/>
      <c r="U31"/>
      <c r="V31"/>
    </row>
    <row r="32" spans="1:22" x14ac:dyDescent="0.2">
      <c r="A32" s="20">
        <v>6507.6152777778916</v>
      </c>
      <c r="B32" s="7">
        <v>16</v>
      </c>
      <c r="C32" s="7">
        <v>4</v>
      </c>
      <c r="D32" s="7" t="s">
        <v>86</v>
      </c>
      <c r="E32" s="7">
        <v>132</v>
      </c>
      <c r="F32" s="7">
        <v>0</v>
      </c>
      <c r="G32"/>
      <c r="H32">
        <v>31</v>
      </c>
      <c r="I32">
        <f>COUNTIF(B:B,"=31")</f>
        <v>3</v>
      </c>
      <c r="J32">
        <v>130</v>
      </c>
      <c r="K32" s="12">
        <v>125</v>
      </c>
      <c r="L32" s="8">
        <v>17</v>
      </c>
      <c r="M32" s="6">
        <f t="shared" si="0"/>
        <v>6.4393939393939394</v>
      </c>
      <c r="N32"/>
      <c r="O32"/>
      <c r="P32"/>
      <c r="Q32"/>
      <c r="R32"/>
      <c r="S32"/>
      <c r="T32"/>
      <c r="U32"/>
      <c r="V32"/>
    </row>
    <row r="33" spans="1:22" x14ac:dyDescent="0.2">
      <c r="A33" s="20">
        <v>6507.6152777778916</v>
      </c>
      <c r="B33" s="7">
        <v>16</v>
      </c>
      <c r="C33" s="7">
        <v>4</v>
      </c>
      <c r="D33" s="7" t="s">
        <v>86</v>
      </c>
      <c r="E33" s="7">
        <v>121</v>
      </c>
      <c r="F33" s="7">
        <v>0</v>
      </c>
      <c r="G33"/>
      <c r="H33">
        <v>32</v>
      </c>
      <c r="I33">
        <f>COUNTIF(B:B,"=32")</f>
        <v>10</v>
      </c>
      <c r="J33">
        <v>135</v>
      </c>
      <c r="K33" s="12">
        <v>130</v>
      </c>
      <c r="L33" s="8">
        <v>23</v>
      </c>
      <c r="M33" s="6">
        <f t="shared" si="0"/>
        <v>8.7121212121212128</v>
      </c>
      <c r="N33"/>
      <c r="O33"/>
      <c r="P33"/>
      <c r="Q33"/>
      <c r="R33"/>
      <c r="S33"/>
      <c r="T33"/>
      <c r="U33"/>
      <c r="V33"/>
    </row>
    <row r="34" spans="1:22" x14ac:dyDescent="0.2">
      <c r="A34" s="20">
        <v>6507.6152777778916</v>
      </c>
      <c r="B34" s="7">
        <v>16</v>
      </c>
      <c r="C34" s="7">
        <v>4</v>
      </c>
      <c r="D34" s="7" t="s">
        <v>86</v>
      </c>
      <c r="E34" s="7">
        <v>129</v>
      </c>
      <c r="F34" s="7">
        <v>0</v>
      </c>
      <c r="G34"/>
      <c r="H34">
        <v>33</v>
      </c>
      <c r="I34">
        <f>COUNTIF(B:B,"=33")</f>
        <v>2</v>
      </c>
      <c r="J34">
        <v>140</v>
      </c>
      <c r="K34" s="12">
        <v>135</v>
      </c>
      <c r="L34" s="8">
        <v>52</v>
      </c>
      <c r="M34" s="6">
        <f t="shared" si="0"/>
        <v>19.696969696969695</v>
      </c>
      <c r="N34"/>
      <c r="O34"/>
      <c r="P34"/>
      <c r="Q34"/>
      <c r="R34"/>
      <c r="S34"/>
      <c r="T34"/>
      <c r="U34"/>
      <c r="V34"/>
    </row>
    <row r="35" spans="1:22" x14ac:dyDescent="0.2">
      <c r="A35" s="20">
        <v>6507.6152777778916</v>
      </c>
      <c r="B35" s="7">
        <v>16</v>
      </c>
      <c r="C35" s="7">
        <v>4</v>
      </c>
      <c r="D35" s="7" t="s">
        <v>86</v>
      </c>
      <c r="E35" s="7">
        <v>118</v>
      </c>
      <c r="F35" s="7">
        <v>0</v>
      </c>
      <c r="G35"/>
      <c r="H35">
        <v>34</v>
      </c>
      <c r="I35">
        <f>COUNTIF(B:B,"=34")</f>
        <v>2</v>
      </c>
      <c r="J35">
        <v>145</v>
      </c>
      <c r="K35" s="12">
        <v>140</v>
      </c>
      <c r="L35" s="8">
        <v>30</v>
      </c>
      <c r="M35" s="6">
        <f t="shared" si="0"/>
        <v>11.363636363636363</v>
      </c>
      <c r="N35"/>
      <c r="O35"/>
      <c r="P35"/>
      <c r="Q35"/>
      <c r="R35"/>
      <c r="S35"/>
      <c r="T35"/>
      <c r="U35"/>
      <c r="V35"/>
    </row>
    <row r="36" spans="1:22" x14ac:dyDescent="0.2">
      <c r="A36" s="20">
        <v>6507.6152777778916</v>
      </c>
      <c r="B36" s="7">
        <v>16</v>
      </c>
      <c r="C36" s="7">
        <v>4</v>
      </c>
      <c r="D36" s="7" t="s">
        <v>86</v>
      </c>
      <c r="E36" s="7">
        <v>106</v>
      </c>
      <c r="F36" s="7">
        <v>0</v>
      </c>
      <c r="G36"/>
      <c r="H36">
        <v>35</v>
      </c>
      <c r="I36">
        <f>COUNTIF(B:B,"=35")</f>
        <v>7</v>
      </c>
      <c r="J36">
        <v>150</v>
      </c>
      <c r="K36" s="12">
        <v>145</v>
      </c>
      <c r="L36" s="8">
        <v>31</v>
      </c>
      <c r="M36" s="6">
        <f t="shared" si="0"/>
        <v>11.742424242424242</v>
      </c>
      <c r="N36"/>
      <c r="O36"/>
      <c r="P36"/>
      <c r="Q36"/>
      <c r="R36"/>
      <c r="S36"/>
      <c r="T36"/>
      <c r="U36"/>
      <c r="V36"/>
    </row>
    <row r="37" spans="1:22" x14ac:dyDescent="0.2">
      <c r="A37" s="20">
        <v>6522.6048610997386</v>
      </c>
      <c r="B37" s="7">
        <v>21</v>
      </c>
      <c r="C37" s="7">
        <v>4</v>
      </c>
      <c r="D37" s="7" t="s">
        <v>86</v>
      </c>
      <c r="E37" s="7">
        <v>136</v>
      </c>
      <c r="F37" s="7">
        <v>0</v>
      </c>
      <c r="G37"/>
      <c r="H37">
        <v>36</v>
      </c>
      <c r="I37">
        <f>COUNTIF(B:B,"=36")</f>
        <v>2</v>
      </c>
      <c r="J37">
        <v>155</v>
      </c>
      <c r="K37" s="12">
        <v>150</v>
      </c>
      <c r="L37" s="8">
        <v>11</v>
      </c>
      <c r="M37" s="6">
        <f t="shared" si="0"/>
        <v>4.1666666666666661</v>
      </c>
      <c r="N37"/>
      <c r="O37"/>
      <c r="P37"/>
      <c r="Q37"/>
      <c r="R37"/>
      <c r="S37"/>
      <c r="T37"/>
      <c r="U37"/>
      <c r="V37"/>
    </row>
    <row r="38" spans="1:22" x14ac:dyDescent="0.2">
      <c r="A38" s="20">
        <v>6515.6215277779847</v>
      </c>
      <c r="B38" s="7">
        <v>22</v>
      </c>
      <c r="C38" s="7">
        <v>4</v>
      </c>
      <c r="D38" s="7" t="s">
        <v>86</v>
      </c>
      <c r="E38" s="7">
        <v>146</v>
      </c>
      <c r="F38" s="7">
        <v>18</v>
      </c>
      <c r="G38"/>
      <c r="H38">
        <v>37</v>
      </c>
      <c r="I38">
        <f>COUNTIF(B:B,"=37")</f>
        <v>5</v>
      </c>
      <c r="J38">
        <v>160</v>
      </c>
      <c r="K38" s="12">
        <v>155</v>
      </c>
      <c r="L38" s="8">
        <v>9</v>
      </c>
      <c r="M38" s="6">
        <f t="shared" si="0"/>
        <v>3.4090909090909087</v>
      </c>
      <c r="N38"/>
      <c r="O38"/>
      <c r="P38"/>
      <c r="Q38"/>
      <c r="R38"/>
      <c r="S38"/>
      <c r="T38"/>
      <c r="U38"/>
      <c r="V38"/>
    </row>
    <row r="39" spans="1:22" x14ac:dyDescent="0.2">
      <c r="A39" s="20">
        <v>6515.6215277779847</v>
      </c>
      <c r="B39" s="7">
        <v>22</v>
      </c>
      <c r="C39" s="7">
        <v>4</v>
      </c>
      <c r="D39" s="7" t="s">
        <v>86</v>
      </c>
      <c r="E39" s="7">
        <v>144</v>
      </c>
      <c r="F39" s="7">
        <v>20</v>
      </c>
      <c r="G39"/>
      <c r="H39">
        <v>38</v>
      </c>
      <c r="I39">
        <f>COUNTIF(B:B,"=38")</f>
        <v>3</v>
      </c>
      <c r="J39">
        <v>165</v>
      </c>
      <c r="K39" s="12">
        <v>160</v>
      </c>
      <c r="L39" s="8">
        <v>2</v>
      </c>
      <c r="M39" s="6">
        <f t="shared" si="0"/>
        <v>0.75757575757575757</v>
      </c>
      <c r="N39"/>
      <c r="O39"/>
      <c r="P39"/>
      <c r="Q39"/>
      <c r="R39"/>
      <c r="S39"/>
      <c r="T39"/>
      <c r="U39"/>
      <c r="V39"/>
    </row>
    <row r="40" spans="1:22" x14ac:dyDescent="0.2">
      <c r="A40" s="20">
        <v>6515.6527777779847</v>
      </c>
      <c r="B40" s="7">
        <v>24</v>
      </c>
      <c r="C40" s="7">
        <v>4</v>
      </c>
      <c r="D40" s="7" t="s">
        <v>86</v>
      </c>
      <c r="E40" s="7">
        <v>126</v>
      </c>
      <c r="F40" s="7">
        <v>0</v>
      </c>
      <c r="G40"/>
      <c r="H40">
        <v>39</v>
      </c>
      <c r="I40">
        <f>COUNTIF(B:B,"=39")</f>
        <v>0</v>
      </c>
      <c r="J40">
        <v>170</v>
      </c>
      <c r="K40" s="12">
        <v>165</v>
      </c>
      <c r="L40" s="8">
        <v>0</v>
      </c>
      <c r="M40" s="6">
        <f t="shared" si="0"/>
        <v>0</v>
      </c>
      <c r="N40"/>
      <c r="O40"/>
      <c r="P40"/>
      <c r="Q40"/>
      <c r="R40"/>
      <c r="S40"/>
      <c r="T40"/>
      <c r="U40"/>
      <c r="V40"/>
    </row>
    <row r="41" spans="1:22" x14ac:dyDescent="0.2">
      <c r="A41" s="20">
        <v>6515.6527777779847</v>
      </c>
      <c r="B41" s="7">
        <v>24</v>
      </c>
      <c r="C41" s="7">
        <v>4</v>
      </c>
      <c r="D41" s="7" t="s">
        <v>86</v>
      </c>
      <c r="E41" s="7">
        <v>122</v>
      </c>
      <c r="F41" s="7">
        <v>0</v>
      </c>
      <c r="G41"/>
      <c r="H41">
        <v>40</v>
      </c>
      <c r="I41">
        <f>COUNTIF(B:B,"=40")</f>
        <v>0</v>
      </c>
      <c r="J41">
        <v>175</v>
      </c>
      <c r="K41" s="12">
        <v>170</v>
      </c>
      <c r="L41" s="8">
        <v>0</v>
      </c>
      <c r="M41" s="6">
        <f t="shared" si="0"/>
        <v>0</v>
      </c>
      <c r="N41"/>
      <c r="O41"/>
      <c r="P41"/>
      <c r="Q41"/>
      <c r="R41"/>
      <c r="S41"/>
      <c r="T41"/>
      <c r="U41"/>
      <c r="V41"/>
    </row>
    <row r="42" spans="1:22" x14ac:dyDescent="0.2">
      <c r="A42" s="20">
        <v>6515.6527777779847</v>
      </c>
      <c r="B42" s="7">
        <v>24</v>
      </c>
      <c r="C42" s="7">
        <v>4</v>
      </c>
      <c r="D42" s="7" t="s">
        <v>86</v>
      </c>
      <c r="E42" s="7">
        <v>138</v>
      </c>
      <c r="F42" s="7">
        <v>0</v>
      </c>
      <c r="G42"/>
      <c r="H42">
        <v>41</v>
      </c>
      <c r="I42">
        <f>COUNTIF(B:B,"=41")</f>
        <v>5</v>
      </c>
      <c r="J42">
        <v>180</v>
      </c>
      <c r="K42" s="12">
        <v>175</v>
      </c>
      <c r="L42" s="8">
        <v>0</v>
      </c>
      <c r="M42" s="6">
        <f t="shared" si="0"/>
        <v>0</v>
      </c>
      <c r="N42"/>
      <c r="O42"/>
      <c r="P42"/>
      <c r="Q42"/>
      <c r="R42"/>
      <c r="S42"/>
      <c r="T42"/>
      <c r="U42"/>
      <c r="V42"/>
    </row>
    <row r="43" spans="1:22" x14ac:dyDescent="0.2">
      <c r="A43" s="20">
        <v>6515.6527777779847</v>
      </c>
      <c r="B43" s="7">
        <v>24</v>
      </c>
      <c r="C43" s="7">
        <v>4</v>
      </c>
      <c r="D43" s="7" t="s">
        <v>86</v>
      </c>
      <c r="E43" s="7">
        <v>125</v>
      </c>
      <c r="F43" s="7">
        <v>0</v>
      </c>
      <c r="G43"/>
      <c r="H43">
        <v>42</v>
      </c>
      <c r="I43">
        <f>COUNTIF(B:B,"=42")</f>
        <v>14</v>
      </c>
      <c r="J43">
        <v>185</v>
      </c>
      <c r="K43" s="12">
        <v>180</v>
      </c>
      <c r="L43" s="8">
        <v>0</v>
      </c>
      <c r="M43" s="6">
        <f t="shared" si="0"/>
        <v>0</v>
      </c>
      <c r="N43"/>
      <c r="O43"/>
      <c r="P43"/>
      <c r="Q43"/>
      <c r="R43"/>
      <c r="S43"/>
      <c r="T43"/>
      <c r="U43"/>
      <c r="V43"/>
    </row>
    <row r="44" spans="1:22" x14ac:dyDescent="0.2">
      <c r="A44" s="20">
        <v>6515.6527777779847</v>
      </c>
      <c r="B44" s="7">
        <v>24</v>
      </c>
      <c r="C44" s="7">
        <v>4</v>
      </c>
      <c r="D44" s="7" t="s">
        <v>86</v>
      </c>
      <c r="E44" s="7">
        <v>138</v>
      </c>
      <c r="F44" s="7">
        <v>0</v>
      </c>
      <c r="G44"/>
      <c r="H44">
        <v>43</v>
      </c>
      <c r="I44">
        <f>COUNTIF(B:B,"=43")</f>
        <v>5</v>
      </c>
      <c r="J44">
        <v>190</v>
      </c>
      <c r="K44" s="12">
        <v>185</v>
      </c>
      <c r="L44" s="8">
        <v>0</v>
      </c>
      <c r="M44" s="6">
        <f t="shared" si="0"/>
        <v>0</v>
      </c>
      <c r="N44"/>
      <c r="O44"/>
      <c r="P44"/>
      <c r="Q44"/>
      <c r="R44"/>
      <c r="S44"/>
      <c r="T44"/>
      <c r="U44"/>
      <c r="V44"/>
    </row>
    <row r="45" spans="1:22" x14ac:dyDescent="0.2">
      <c r="A45" s="20">
        <v>6515.6590277664363</v>
      </c>
      <c r="B45" s="7">
        <v>25</v>
      </c>
      <c r="C45" s="7">
        <v>4</v>
      </c>
      <c r="D45" s="7" t="s">
        <v>86</v>
      </c>
      <c r="E45" s="7">
        <v>141</v>
      </c>
      <c r="F45" s="7">
        <v>0</v>
      </c>
      <c r="G45"/>
      <c r="H45">
        <v>44</v>
      </c>
      <c r="I45">
        <f>COUNTIF(B:B,"=44")</f>
        <v>5</v>
      </c>
      <c r="J45">
        <v>195</v>
      </c>
      <c r="K45" s="12">
        <v>190</v>
      </c>
      <c r="L45" s="8">
        <v>0</v>
      </c>
      <c r="M45" s="6">
        <f t="shared" si="0"/>
        <v>0</v>
      </c>
      <c r="N45"/>
      <c r="O45"/>
      <c r="P45"/>
      <c r="Q45"/>
      <c r="R45"/>
      <c r="S45"/>
      <c r="T45"/>
      <c r="U45"/>
      <c r="V45"/>
    </row>
    <row r="46" spans="1:22" x14ac:dyDescent="0.2">
      <c r="A46" s="20">
        <v>6515.6590277664363</v>
      </c>
      <c r="B46" s="7">
        <v>25</v>
      </c>
      <c r="C46" s="7">
        <v>4</v>
      </c>
      <c r="D46" s="7" t="s">
        <v>86</v>
      </c>
      <c r="E46" s="7">
        <v>142</v>
      </c>
      <c r="F46" s="7">
        <v>0</v>
      </c>
      <c r="G46"/>
      <c r="H46">
        <v>45</v>
      </c>
      <c r="I46">
        <f>COUNTIF(B:B,"=45")</f>
        <v>2</v>
      </c>
      <c r="J46">
        <v>200</v>
      </c>
      <c r="K46" s="12">
        <v>195</v>
      </c>
      <c r="L46" s="8">
        <v>0</v>
      </c>
      <c r="M46" s="6">
        <f t="shared" si="0"/>
        <v>0</v>
      </c>
      <c r="N46"/>
      <c r="O46"/>
      <c r="P46"/>
      <c r="Q46"/>
      <c r="R46"/>
      <c r="S46"/>
      <c r="T46"/>
      <c r="U46"/>
      <c r="V46"/>
    </row>
    <row r="47" spans="1:22" x14ac:dyDescent="0.2">
      <c r="A47" s="20">
        <v>6515.6590277664363</v>
      </c>
      <c r="B47" s="7">
        <v>25</v>
      </c>
      <c r="C47" s="7">
        <v>4</v>
      </c>
      <c r="D47" s="7" t="s">
        <v>86</v>
      </c>
      <c r="E47" s="7">
        <v>138</v>
      </c>
      <c r="F47" s="7">
        <v>0</v>
      </c>
      <c r="G47"/>
      <c r="H47">
        <v>46</v>
      </c>
      <c r="I47">
        <f>COUNTIF(B:B,"=46")</f>
        <v>11</v>
      </c>
      <c r="J47"/>
      <c r="K47" s="12">
        <v>200</v>
      </c>
      <c r="L47" s="8">
        <v>0</v>
      </c>
      <c r="M47" s="6">
        <f t="shared" si="0"/>
        <v>0</v>
      </c>
      <c r="N47"/>
      <c r="O47"/>
      <c r="P47"/>
      <c r="Q47"/>
      <c r="R47"/>
      <c r="S47"/>
      <c r="T47"/>
      <c r="U47"/>
      <c r="V47"/>
    </row>
    <row r="48" spans="1:22" ht="13.5" thickBot="1" x14ac:dyDescent="0.25">
      <c r="A48" s="20">
        <v>6515.6590277664363</v>
      </c>
      <c r="B48" s="7">
        <v>25</v>
      </c>
      <c r="C48" s="7">
        <v>4</v>
      </c>
      <c r="D48" s="7" t="s">
        <v>86</v>
      </c>
      <c r="E48" s="7">
        <v>142</v>
      </c>
      <c r="F48" s="7">
        <v>0</v>
      </c>
      <c r="G48"/>
      <c r="H48">
        <v>47</v>
      </c>
      <c r="I48">
        <f>COUNTIF(B:B,"=47")</f>
        <v>10</v>
      </c>
      <c r="J48"/>
      <c r="K48" s="9" t="s">
        <v>51</v>
      </c>
      <c r="L48" s="9">
        <v>0</v>
      </c>
      <c r="M48" s="6"/>
      <c r="N48"/>
      <c r="O48"/>
      <c r="P48"/>
      <c r="Q48"/>
      <c r="R48"/>
      <c r="S48"/>
      <c r="T48"/>
      <c r="U48"/>
      <c r="V48"/>
    </row>
    <row r="49" spans="1:22" x14ac:dyDescent="0.2">
      <c r="A49" s="20">
        <v>6515.6590277664363</v>
      </c>
      <c r="B49" s="7">
        <v>25</v>
      </c>
      <c r="C49" s="7">
        <v>4</v>
      </c>
      <c r="D49" s="7" t="s">
        <v>86</v>
      </c>
      <c r="E49" s="7">
        <v>131</v>
      </c>
      <c r="F49" s="7">
        <v>0</v>
      </c>
      <c r="G49"/>
      <c r="H49">
        <v>48</v>
      </c>
      <c r="I49">
        <f>COUNTIF(B:B,"=48")</f>
        <v>6</v>
      </c>
      <c r="J49"/>
      <c r="K49"/>
      <c r="L49">
        <f>SUM(L22:L48)</f>
        <v>264</v>
      </c>
      <c r="M49" s="6">
        <f>SUM(M22:M48)</f>
        <v>99.999999999999986</v>
      </c>
      <c r="N49"/>
      <c r="O49"/>
      <c r="P49"/>
      <c r="Q49"/>
      <c r="R49"/>
      <c r="S49"/>
      <c r="T49"/>
      <c r="U49"/>
      <c r="V49"/>
    </row>
    <row r="50" spans="1:22" x14ac:dyDescent="0.2">
      <c r="A50" s="20">
        <v>6515.6590277664363</v>
      </c>
      <c r="B50" s="7">
        <v>25</v>
      </c>
      <c r="C50" s="7">
        <v>4</v>
      </c>
      <c r="D50" s="7" t="s">
        <v>86</v>
      </c>
      <c r="E50" s="7">
        <v>146</v>
      </c>
      <c r="F50" s="7">
        <v>0</v>
      </c>
      <c r="G50"/>
      <c r="H50">
        <v>49</v>
      </c>
      <c r="I50">
        <f>COUNTIF(B:B,"=49")</f>
        <v>7</v>
      </c>
      <c r="J50"/>
      <c r="K50"/>
      <c r="L50"/>
      <c r="M50"/>
      <c r="N50"/>
      <c r="O50"/>
      <c r="P50"/>
      <c r="Q50"/>
      <c r="R50"/>
      <c r="S50"/>
      <c r="T50"/>
      <c r="U50"/>
      <c r="V50"/>
    </row>
    <row r="51" spans="1:22" x14ac:dyDescent="0.2">
      <c r="A51" s="20">
        <v>6515.6694444445893</v>
      </c>
      <c r="B51" s="7">
        <v>26</v>
      </c>
      <c r="C51" s="7">
        <v>4</v>
      </c>
      <c r="D51" s="7" t="s">
        <v>86</v>
      </c>
      <c r="E51" s="7">
        <v>149</v>
      </c>
      <c r="F51" s="7">
        <v>22</v>
      </c>
      <c r="G51"/>
      <c r="H51">
        <v>50</v>
      </c>
      <c r="I51">
        <f>COUNTIF(B:B,"=50")</f>
        <v>9</v>
      </c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 x14ac:dyDescent="0.2">
      <c r="A52" s="20">
        <v>6521.5493055437692</v>
      </c>
      <c r="B52" s="7">
        <v>27</v>
      </c>
      <c r="C52" s="7">
        <v>4</v>
      </c>
      <c r="D52" s="7" t="s">
        <v>86</v>
      </c>
      <c r="E52" s="7">
        <v>108</v>
      </c>
      <c r="F52" s="7">
        <v>0</v>
      </c>
      <c r="G52"/>
      <c r="H52">
        <v>51</v>
      </c>
      <c r="I52">
        <f>COUNTIF(B:B,"=51")</f>
        <v>0</v>
      </c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:22" x14ac:dyDescent="0.2">
      <c r="A53" s="20">
        <v>6521.5493055437692</v>
      </c>
      <c r="B53" s="7">
        <v>27</v>
      </c>
      <c r="C53" s="7">
        <v>4</v>
      </c>
      <c r="D53" s="7" t="s">
        <v>86</v>
      </c>
      <c r="E53" s="7">
        <v>152</v>
      </c>
      <c r="F53" s="7">
        <v>0</v>
      </c>
      <c r="G53"/>
      <c r="H53">
        <v>52</v>
      </c>
      <c r="I53">
        <f>COUNTIF(B:B,"=52")</f>
        <v>10</v>
      </c>
      <c r="J53"/>
      <c r="K53"/>
      <c r="L53"/>
      <c r="M53"/>
      <c r="N53"/>
      <c r="O53"/>
      <c r="P53"/>
      <c r="Q53"/>
      <c r="R53"/>
      <c r="S53"/>
      <c r="T53"/>
      <c r="U53"/>
      <c r="V53"/>
    </row>
    <row r="54" spans="1:22" x14ac:dyDescent="0.2">
      <c r="A54" s="20">
        <v>6521.5437500001863</v>
      </c>
      <c r="B54" s="7">
        <v>28</v>
      </c>
      <c r="C54" s="7">
        <v>4</v>
      </c>
      <c r="D54" s="7" t="s">
        <v>86</v>
      </c>
      <c r="E54" s="7">
        <v>132</v>
      </c>
      <c r="F54" s="7">
        <v>0</v>
      </c>
      <c r="G54"/>
      <c r="H54">
        <v>53</v>
      </c>
      <c r="I54">
        <f>COUNTIF(B:B,"=53")</f>
        <v>1</v>
      </c>
      <c r="J54"/>
      <c r="K54"/>
      <c r="L54"/>
      <c r="M54"/>
      <c r="N54"/>
      <c r="O54"/>
      <c r="P54"/>
      <c r="Q54"/>
      <c r="R54"/>
      <c r="S54"/>
      <c r="T54"/>
      <c r="U54"/>
      <c r="V54"/>
    </row>
    <row r="55" spans="1:22" x14ac:dyDescent="0.2">
      <c r="A55" s="20">
        <v>6521.5437500001863</v>
      </c>
      <c r="B55" s="7">
        <v>28</v>
      </c>
      <c r="C55" s="7">
        <v>4</v>
      </c>
      <c r="D55" s="7" t="s">
        <v>86</v>
      </c>
      <c r="E55" s="7">
        <v>115</v>
      </c>
      <c r="F55" s="7">
        <v>0</v>
      </c>
      <c r="G55"/>
      <c r="H55">
        <v>54</v>
      </c>
      <c r="I55">
        <f>COUNTIF(B:B,"=54")</f>
        <v>0</v>
      </c>
      <c r="J55"/>
      <c r="K55"/>
      <c r="L55"/>
      <c r="M55"/>
      <c r="N55"/>
      <c r="O55"/>
      <c r="P55"/>
      <c r="Q55"/>
      <c r="R55"/>
      <c r="S55"/>
      <c r="T55"/>
      <c r="U55"/>
      <c r="V55"/>
    </row>
    <row r="56" spans="1:22" x14ac:dyDescent="0.2">
      <c r="A56" s="20">
        <v>6522.5569444326684</v>
      </c>
      <c r="B56" s="7">
        <v>29</v>
      </c>
      <c r="C56" s="7">
        <v>4</v>
      </c>
      <c r="D56" s="7" t="s">
        <v>86</v>
      </c>
      <c r="E56" s="7">
        <v>129</v>
      </c>
      <c r="F56" s="7">
        <v>0</v>
      </c>
      <c r="G56"/>
      <c r="H56">
        <v>55</v>
      </c>
      <c r="I56">
        <f>COUNTIF(B:B,"=55")</f>
        <v>0</v>
      </c>
      <c r="J56"/>
      <c r="K56"/>
      <c r="L56"/>
      <c r="M56"/>
      <c r="N56"/>
      <c r="O56"/>
      <c r="P56"/>
      <c r="Q56"/>
      <c r="R56"/>
      <c r="S56"/>
      <c r="T56"/>
      <c r="U56"/>
      <c r="V56"/>
    </row>
    <row r="57" spans="1:22" x14ac:dyDescent="0.2">
      <c r="A57" s="20">
        <v>6522.5569444326684</v>
      </c>
      <c r="B57" s="7">
        <v>29</v>
      </c>
      <c r="C57" s="7">
        <v>4</v>
      </c>
      <c r="D57" s="7" t="s">
        <v>86</v>
      </c>
      <c r="E57" s="7">
        <v>131</v>
      </c>
      <c r="F57" s="7">
        <v>0</v>
      </c>
      <c r="G57"/>
      <c r="H57">
        <v>56</v>
      </c>
      <c r="I57">
        <f>COUNTIF(B:B,"=56")</f>
        <v>1</v>
      </c>
      <c r="J57"/>
      <c r="K57"/>
      <c r="L57"/>
      <c r="M57"/>
      <c r="N57"/>
      <c r="O57"/>
      <c r="P57"/>
      <c r="Q57"/>
      <c r="R57"/>
      <c r="S57"/>
      <c r="T57"/>
      <c r="U57"/>
      <c r="V57"/>
    </row>
    <row r="58" spans="1:22" x14ac:dyDescent="0.2">
      <c r="A58" s="20">
        <v>6522.5569444326684</v>
      </c>
      <c r="B58" s="7">
        <v>29</v>
      </c>
      <c r="C58" s="7">
        <v>4</v>
      </c>
      <c r="D58" s="7" t="s">
        <v>86</v>
      </c>
      <c r="E58" s="7">
        <v>149</v>
      </c>
      <c r="F58" s="7">
        <v>0</v>
      </c>
      <c r="G58"/>
      <c r="H58">
        <v>57</v>
      </c>
      <c r="I58">
        <f>COUNTIF(B:B,"=57")</f>
        <v>7</v>
      </c>
      <c r="J58"/>
      <c r="K58"/>
      <c r="L58"/>
      <c r="M58"/>
      <c r="N58"/>
      <c r="O58"/>
      <c r="P58"/>
      <c r="Q58"/>
      <c r="R58"/>
      <c r="S58"/>
      <c r="T58"/>
      <c r="U58"/>
      <c r="V58"/>
    </row>
    <row r="59" spans="1:22" x14ac:dyDescent="0.2">
      <c r="A59" s="20">
        <v>6522.5569444326684</v>
      </c>
      <c r="B59" s="7">
        <v>29</v>
      </c>
      <c r="C59" s="7">
        <v>4</v>
      </c>
      <c r="D59" s="7" t="s">
        <v>86</v>
      </c>
      <c r="E59" s="7">
        <v>137</v>
      </c>
      <c r="F59" s="7">
        <v>0</v>
      </c>
      <c r="G59"/>
      <c r="H59">
        <v>58</v>
      </c>
      <c r="I59">
        <f>COUNTIF(B:B,"=58")</f>
        <v>0</v>
      </c>
      <c r="J59"/>
      <c r="K59"/>
      <c r="L59"/>
      <c r="M59"/>
      <c r="N59"/>
      <c r="O59"/>
      <c r="P59"/>
      <c r="Q59"/>
      <c r="R59"/>
      <c r="S59"/>
      <c r="T59"/>
      <c r="U59"/>
      <c r="V59"/>
    </row>
    <row r="60" spans="1:22" x14ac:dyDescent="0.2">
      <c r="A60" s="20">
        <v>6522.5569444326684</v>
      </c>
      <c r="B60" s="7">
        <v>29</v>
      </c>
      <c r="C60" s="7">
        <v>4</v>
      </c>
      <c r="D60" s="7" t="s">
        <v>86</v>
      </c>
      <c r="E60" s="7">
        <v>140</v>
      </c>
      <c r="F60" s="7">
        <v>0</v>
      </c>
      <c r="G60"/>
      <c r="H60">
        <v>59</v>
      </c>
      <c r="I60">
        <f>COUNTIF(B:B,"=59")</f>
        <v>5</v>
      </c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2" x14ac:dyDescent="0.2">
      <c r="A61" s="20">
        <v>6521.5729166548699</v>
      </c>
      <c r="B61" s="7">
        <v>30</v>
      </c>
      <c r="C61" s="7">
        <v>4</v>
      </c>
      <c r="D61" s="7" t="s">
        <v>86</v>
      </c>
      <c r="E61" s="7">
        <v>141</v>
      </c>
      <c r="F61" s="7">
        <v>0</v>
      </c>
      <c r="G61"/>
      <c r="H61">
        <v>60</v>
      </c>
      <c r="I61">
        <f>COUNTIF(B:B,"=60")</f>
        <v>11</v>
      </c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 x14ac:dyDescent="0.2">
      <c r="A62" s="20">
        <v>6521.5729166548699</v>
      </c>
      <c r="B62" s="7">
        <v>30</v>
      </c>
      <c r="C62" s="7">
        <v>4</v>
      </c>
      <c r="D62" s="7" t="s">
        <v>86</v>
      </c>
      <c r="E62" s="7">
        <v>138</v>
      </c>
      <c r="F62" s="7">
        <v>0</v>
      </c>
      <c r="G62"/>
      <c r="H62">
        <v>61</v>
      </c>
      <c r="I62">
        <f>COUNTIF(B:B,"=61")</f>
        <v>2</v>
      </c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:22" x14ac:dyDescent="0.2">
      <c r="A63" s="20">
        <v>6521.5729166548699</v>
      </c>
      <c r="B63" s="7">
        <v>30</v>
      </c>
      <c r="C63" s="7">
        <v>4</v>
      </c>
      <c r="D63" s="7" t="s">
        <v>86</v>
      </c>
      <c r="E63" s="7">
        <v>132</v>
      </c>
      <c r="F63" s="7">
        <v>0</v>
      </c>
      <c r="G63"/>
      <c r="H63">
        <v>62</v>
      </c>
      <c r="I63">
        <f>COUNTIF(B:B,"=62")</f>
        <v>7</v>
      </c>
      <c r="J63"/>
      <c r="K63"/>
      <c r="L63"/>
      <c r="M63"/>
      <c r="N63"/>
      <c r="O63"/>
      <c r="P63"/>
      <c r="Q63"/>
      <c r="R63"/>
      <c r="S63"/>
      <c r="T63"/>
      <c r="U63"/>
      <c r="V63"/>
    </row>
    <row r="64" spans="1:22" x14ac:dyDescent="0.2">
      <c r="A64" s="20">
        <v>6521.5729166548699</v>
      </c>
      <c r="B64" s="7">
        <v>30</v>
      </c>
      <c r="C64" s="7">
        <v>4</v>
      </c>
      <c r="D64" s="7" t="s">
        <v>86</v>
      </c>
      <c r="E64" s="7">
        <v>135</v>
      </c>
      <c r="F64" s="7">
        <v>0</v>
      </c>
      <c r="G64"/>
      <c r="H64">
        <v>63</v>
      </c>
      <c r="I64">
        <f>COUNTIF(B:B,"=63")</f>
        <v>4</v>
      </c>
      <c r="J64"/>
      <c r="K64"/>
      <c r="L64"/>
      <c r="M64"/>
      <c r="N64"/>
      <c r="O64"/>
      <c r="P64"/>
      <c r="Q64"/>
      <c r="R64"/>
      <c r="S64"/>
      <c r="T64"/>
      <c r="U64"/>
      <c r="V64"/>
    </row>
    <row r="65" spans="1:22" x14ac:dyDescent="0.2">
      <c r="A65" s="20">
        <v>6521.5798610993661</v>
      </c>
      <c r="B65" s="7">
        <v>31</v>
      </c>
      <c r="C65" s="7">
        <v>4</v>
      </c>
      <c r="D65" s="7" t="s">
        <v>86</v>
      </c>
      <c r="E65" s="7">
        <v>141</v>
      </c>
      <c r="F65" s="7">
        <v>0</v>
      </c>
      <c r="G65"/>
      <c r="H65">
        <v>64</v>
      </c>
      <c r="I65">
        <f>COUNTIF(B:B,"=64")</f>
        <v>14</v>
      </c>
      <c r="J65"/>
      <c r="K65"/>
      <c r="L65"/>
      <c r="M65"/>
      <c r="N65"/>
      <c r="O65"/>
      <c r="P65"/>
      <c r="Q65"/>
      <c r="R65"/>
      <c r="S65"/>
      <c r="T65"/>
      <c r="U65"/>
      <c r="V65"/>
    </row>
    <row r="66" spans="1:22" x14ac:dyDescent="0.2">
      <c r="A66" s="20">
        <v>6521.5798610993661</v>
      </c>
      <c r="B66" s="7">
        <v>31</v>
      </c>
      <c r="C66" s="7">
        <v>4</v>
      </c>
      <c r="D66" s="7" t="s">
        <v>86</v>
      </c>
      <c r="E66" s="7">
        <v>118</v>
      </c>
      <c r="F66" s="7">
        <v>0</v>
      </c>
      <c r="G66"/>
      <c r="H66">
        <v>65</v>
      </c>
      <c r="I66">
        <f>COUNTIF(B:B,"=65")</f>
        <v>3</v>
      </c>
      <c r="J66"/>
      <c r="K66"/>
      <c r="L66"/>
      <c r="M66"/>
      <c r="N66"/>
      <c r="O66"/>
      <c r="P66"/>
      <c r="Q66"/>
      <c r="R66"/>
      <c r="S66"/>
      <c r="T66"/>
      <c r="U66"/>
      <c r="V66"/>
    </row>
    <row r="67" spans="1:22" x14ac:dyDescent="0.2">
      <c r="A67" s="20">
        <v>6521.5798610993661</v>
      </c>
      <c r="B67" s="7">
        <v>31</v>
      </c>
      <c r="C67" s="7">
        <v>4</v>
      </c>
      <c r="D67" s="7" t="s">
        <v>86</v>
      </c>
      <c r="E67" s="7">
        <v>141</v>
      </c>
      <c r="F67" s="7">
        <v>0</v>
      </c>
      <c r="G67"/>
      <c r="H67">
        <v>66</v>
      </c>
      <c r="I67">
        <f>COUNTIF(B:B,"=66")</f>
        <v>14</v>
      </c>
      <c r="J67"/>
      <c r="K67"/>
      <c r="L67"/>
      <c r="M67"/>
      <c r="N67"/>
      <c r="O67"/>
      <c r="P67"/>
      <c r="Q67"/>
      <c r="R67"/>
      <c r="S67"/>
      <c r="T67"/>
      <c r="U67"/>
      <c r="V67"/>
    </row>
    <row r="68" spans="1:22" x14ac:dyDescent="0.2">
      <c r="A68" s="20">
        <v>6521.5847222222947</v>
      </c>
      <c r="B68" s="7">
        <v>32</v>
      </c>
      <c r="C68" s="7">
        <v>4</v>
      </c>
      <c r="D68" s="7" t="s">
        <v>86</v>
      </c>
      <c r="E68" s="7">
        <v>152</v>
      </c>
      <c r="F68" s="7">
        <v>0</v>
      </c>
      <c r="G68"/>
      <c r="H68">
        <v>67</v>
      </c>
      <c r="I68">
        <f>COUNTIF(B:B,"=67")</f>
        <v>3</v>
      </c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 x14ac:dyDescent="0.2">
      <c r="A69" s="20">
        <v>6521.5847222222947</v>
      </c>
      <c r="B69" s="7">
        <v>32</v>
      </c>
      <c r="C69" s="7">
        <v>4</v>
      </c>
      <c r="D69" s="7" t="s">
        <v>86</v>
      </c>
      <c r="E69" s="7">
        <v>139</v>
      </c>
      <c r="F69" s="7">
        <v>0</v>
      </c>
      <c r="G69"/>
      <c r="H69">
        <v>68</v>
      </c>
      <c r="I69">
        <f>COUNTIF(B:B,"=68")</f>
        <v>2</v>
      </c>
      <c r="J69"/>
      <c r="K69"/>
      <c r="L69"/>
      <c r="M69"/>
      <c r="N69"/>
      <c r="O69"/>
      <c r="P69"/>
      <c r="Q69"/>
      <c r="R69"/>
      <c r="S69"/>
      <c r="T69"/>
      <c r="U69"/>
      <c r="V69"/>
    </row>
    <row r="70" spans="1:22" x14ac:dyDescent="0.2">
      <c r="A70" s="20">
        <v>6521.5847222222947</v>
      </c>
      <c r="B70" s="7">
        <v>32</v>
      </c>
      <c r="C70" s="7">
        <v>4</v>
      </c>
      <c r="D70" s="7" t="s">
        <v>86</v>
      </c>
      <c r="E70" s="7">
        <v>121</v>
      </c>
      <c r="F70" s="7">
        <v>0</v>
      </c>
      <c r="G70"/>
      <c r="H70">
        <v>69</v>
      </c>
      <c r="I70">
        <f>COUNTIF(B:B,"=69")</f>
        <v>4</v>
      </c>
      <c r="J70"/>
      <c r="K70"/>
      <c r="L70"/>
      <c r="M70"/>
      <c r="N70"/>
      <c r="O70"/>
      <c r="P70"/>
      <c r="Q70"/>
      <c r="R70"/>
      <c r="S70"/>
      <c r="T70"/>
      <c r="U70"/>
      <c r="V70"/>
    </row>
    <row r="71" spans="1:22" x14ac:dyDescent="0.2">
      <c r="A71" s="20">
        <v>6521.5847222222947</v>
      </c>
      <c r="B71" s="7">
        <v>32</v>
      </c>
      <c r="C71" s="7">
        <v>4</v>
      </c>
      <c r="D71" s="7" t="s">
        <v>86</v>
      </c>
      <c r="E71" s="7">
        <v>119</v>
      </c>
      <c r="F71" s="7">
        <v>0</v>
      </c>
      <c r="G71"/>
      <c r="H71">
        <v>70</v>
      </c>
      <c r="I71">
        <f>COUNTIF(B:B,"=70")</f>
        <v>0</v>
      </c>
      <c r="J71"/>
      <c r="K71"/>
      <c r="L71"/>
      <c r="M71"/>
      <c r="N71"/>
      <c r="O71"/>
      <c r="P71"/>
      <c r="Q71"/>
      <c r="R71"/>
      <c r="S71"/>
      <c r="T71"/>
      <c r="U71"/>
      <c r="V71"/>
    </row>
    <row r="72" spans="1:22" x14ac:dyDescent="0.2">
      <c r="A72" s="20">
        <v>6521.5847222222947</v>
      </c>
      <c r="B72" s="7">
        <v>32</v>
      </c>
      <c r="C72" s="7">
        <v>4</v>
      </c>
      <c r="D72" s="7" t="s">
        <v>86</v>
      </c>
      <c r="E72" s="7">
        <v>120</v>
      </c>
      <c r="F72" s="7">
        <v>0</v>
      </c>
      <c r="G72"/>
      <c r="H72">
        <v>71</v>
      </c>
      <c r="I72">
        <f>COUNTIF(B:B,"=71")</f>
        <v>5</v>
      </c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 x14ac:dyDescent="0.2">
      <c r="A73" s="20">
        <v>6521.5847222222947</v>
      </c>
      <c r="B73" s="7">
        <v>32</v>
      </c>
      <c r="C73" s="7">
        <v>4</v>
      </c>
      <c r="D73" s="7" t="s">
        <v>86</v>
      </c>
      <c r="E73" s="7">
        <v>139</v>
      </c>
      <c r="F73" s="7">
        <v>0</v>
      </c>
      <c r="G73"/>
      <c r="H73">
        <v>72</v>
      </c>
      <c r="I73">
        <f>COUNTIF(B:B,"=72")</f>
        <v>0</v>
      </c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x14ac:dyDescent="0.2">
      <c r="A74" s="20">
        <v>6521.5847222222947</v>
      </c>
      <c r="B74" s="7">
        <v>32</v>
      </c>
      <c r="C74" s="7">
        <v>4</v>
      </c>
      <c r="D74" s="7" t="s">
        <v>86</v>
      </c>
      <c r="E74" s="7">
        <v>136</v>
      </c>
      <c r="F74" s="7">
        <v>0</v>
      </c>
      <c r="G74"/>
      <c r="H74">
        <v>73</v>
      </c>
      <c r="I74">
        <f>COUNTIF(B:B,"=73")</f>
        <v>0</v>
      </c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x14ac:dyDescent="0.2">
      <c r="A75" s="20">
        <v>6521.5847222222947</v>
      </c>
      <c r="B75" s="7">
        <v>32</v>
      </c>
      <c r="C75" s="7">
        <v>4</v>
      </c>
      <c r="D75" s="7" t="s">
        <v>86</v>
      </c>
      <c r="E75" s="7">
        <v>137</v>
      </c>
      <c r="F75" s="7">
        <v>0</v>
      </c>
      <c r="G75"/>
      <c r="H75">
        <v>74</v>
      </c>
      <c r="I75">
        <f>COUNTIF(B:B,"=74")</f>
        <v>0</v>
      </c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22" x14ac:dyDescent="0.2">
      <c r="A76" s="20">
        <v>6521.5847222222947</v>
      </c>
      <c r="B76" s="7">
        <v>32</v>
      </c>
      <c r="C76" s="7">
        <v>4</v>
      </c>
      <c r="D76" s="7" t="s">
        <v>86</v>
      </c>
      <c r="E76" s="7">
        <v>144</v>
      </c>
      <c r="F76" s="7">
        <v>0</v>
      </c>
      <c r="G76"/>
      <c r="H76">
        <v>75</v>
      </c>
      <c r="I76">
        <f>COUNTIF(B:B,"=75")</f>
        <v>0</v>
      </c>
      <c r="J76"/>
      <c r="K76"/>
      <c r="L76"/>
      <c r="M76"/>
      <c r="N76"/>
      <c r="O76"/>
      <c r="P76"/>
      <c r="Q76"/>
      <c r="R76"/>
      <c r="S76"/>
      <c r="T76"/>
      <c r="U76"/>
      <c r="V76"/>
    </row>
    <row r="77" spans="1:22" x14ac:dyDescent="0.2">
      <c r="A77" s="20">
        <v>6521.5847222222947</v>
      </c>
      <c r="B77" s="7">
        <v>32</v>
      </c>
      <c r="C77" s="7">
        <v>4</v>
      </c>
      <c r="D77" s="7" t="s">
        <v>86</v>
      </c>
      <c r="E77" s="7">
        <v>126</v>
      </c>
      <c r="F77" s="7">
        <v>0</v>
      </c>
      <c r="G77"/>
      <c r="H77">
        <v>76</v>
      </c>
      <c r="I77">
        <f>COUNTIF(B:B,"=76")</f>
        <v>0</v>
      </c>
      <c r="J77"/>
      <c r="K77"/>
      <c r="L77"/>
      <c r="M77"/>
      <c r="N77"/>
      <c r="O77"/>
      <c r="P77"/>
      <c r="Q77"/>
      <c r="R77"/>
      <c r="S77"/>
      <c r="T77"/>
      <c r="U77"/>
      <c r="V77"/>
    </row>
    <row r="78" spans="1:22" x14ac:dyDescent="0.2">
      <c r="A78" s="20">
        <v>6521.5965277664363</v>
      </c>
      <c r="B78" s="7">
        <v>33</v>
      </c>
      <c r="C78" s="7">
        <v>4</v>
      </c>
      <c r="D78" s="7" t="s">
        <v>86</v>
      </c>
      <c r="E78" s="7">
        <v>116</v>
      </c>
      <c r="F78" s="7">
        <v>0</v>
      </c>
      <c r="G78"/>
      <c r="H78">
        <v>77</v>
      </c>
      <c r="I78">
        <f>COUNTIF(B:B,"=77")</f>
        <v>0</v>
      </c>
      <c r="J78"/>
      <c r="K78"/>
      <c r="L78"/>
      <c r="M78"/>
      <c r="N78"/>
      <c r="O78"/>
      <c r="P78"/>
      <c r="Q78"/>
      <c r="R78"/>
      <c r="S78"/>
      <c r="T78"/>
      <c r="U78"/>
      <c r="V78"/>
    </row>
    <row r="79" spans="1:22" x14ac:dyDescent="0.2">
      <c r="A79" s="20">
        <v>6521.5965277664363</v>
      </c>
      <c r="B79" s="7">
        <v>33</v>
      </c>
      <c r="C79" s="7">
        <v>4</v>
      </c>
      <c r="D79" s="7" t="s">
        <v>86</v>
      </c>
      <c r="E79" s="7">
        <v>134</v>
      </c>
      <c r="F79" s="7">
        <v>0</v>
      </c>
      <c r="G79"/>
      <c r="H79">
        <v>78</v>
      </c>
      <c r="I79">
        <f>COUNTIF(B:B,"=78")</f>
        <v>0</v>
      </c>
      <c r="J79"/>
      <c r="K79"/>
      <c r="L79"/>
      <c r="M79"/>
      <c r="N79"/>
      <c r="O79"/>
      <c r="P79"/>
      <c r="Q79"/>
      <c r="R79"/>
      <c r="S79"/>
      <c r="T79"/>
      <c r="U79"/>
      <c r="V79"/>
    </row>
    <row r="80" spans="1:22" x14ac:dyDescent="0.2">
      <c r="A80" s="20">
        <v>6535.5729166548699</v>
      </c>
      <c r="B80" s="7">
        <v>34</v>
      </c>
      <c r="C80" s="7">
        <v>4</v>
      </c>
      <c r="D80" s="7" t="s">
        <v>86</v>
      </c>
      <c r="E80" s="7">
        <v>132</v>
      </c>
      <c r="F80" s="7">
        <v>0</v>
      </c>
      <c r="G80"/>
      <c r="H80">
        <v>79</v>
      </c>
      <c r="I80">
        <f>COUNTIF(B:B,"=79")</f>
        <v>0</v>
      </c>
      <c r="J80"/>
      <c r="K80"/>
      <c r="L80"/>
      <c r="M80"/>
      <c r="N80"/>
      <c r="O80"/>
      <c r="P80"/>
      <c r="Q80"/>
      <c r="R80"/>
      <c r="S80"/>
      <c r="T80"/>
      <c r="U80"/>
      <c r="V80"/>
    </row>
    <row r="81" spans="1:22" x14ac:dyDescent="0.2">
      <c r="A81" s="20">
        <v>6535.5729166548699</v>
      </c>
      <c r="B81" s="7">
        <v>34</v>
      </c>
      <c r="C81" s="7">
        <v>4</v>
      </c>
      <c r="D81" s="7" t="s">
        <v>86</v>
      </c>
      <c r="E81" s="7">
        <v>120</v>
      </c>
      <c r="F81" s="7">
        <v>0</v>
      </c>
      <c r="G81"/>
      <c r="H81">
        <v>80</v>
      </c>
      <c r="I81">
        <f>COUNTIF(B:B,"=80")</f>
        <v>0</v>
      </c>
      <c r="J81"/>
      <c r="K81"/>
      <c r="L81"/>
      <c r="M81"/>
      <c r="N81"/>
      <c r="O81"/>
      <c r="P81"/>
      <c r="Q81"/>
      <c r="R81"/>
      <c r="S81"/>
      <c r="T81"/>
      <c r="U81"/>
      <c r="V81"/>
    </row>
    <row r="82" spans="1:22" x14ac:dyDescent="0.2">
      <c r="A82" s="20">
        <v>6522.6173610994592</v>
      </c>
      <c r="B82" s="7">
        <v>35</v>
      </c>
      <c r="C82" s="7">
        <v>4</v>
      </c>
      <c r="D82" s="7" t="s">
        <v>86</v>
      </c>
      <c r="E82" s="7">
        <v>110</v>
      </c>
      <c r="F82" s="7">
        <v>0</v>
      </c>
      <c r="G82"/>
      <c r="H82">
        <v>81</v>
      </c>
      <c r="I82">
        <f>COUNTIF(B:B,"=81")</f>
        <v>0</v>
      </c>
      <c r="J82"/>
      <c r="K82"/>
      <c r="L82"/>
      <c r="M82"/>
      <c r="N82"/>
      <c r="O82"/>
      <c r="P82"/>
      <c r="Q82"/>
      <c r="R82"/>
      <c r="S82"/>
      <c r="T82"/>
      <c r="U82"/>
      <c r="V82"/>
    </row>
    <row r="83" spans="1:22" x14ac:dyDescent="0.2">
      <c r="A83" s="20">
        <v>6522.6173610994592</v>
      </c>
      <c r="B83" s="7">
        <v>35</v>
      </c>
      <c r="C83" s="7">
        <v>4</v>
      </c>
      <c r="D83" s="7" t="s">
        <v>86</v>
      </c>
      <c r="E83" s="7">
        <v>152</v>
      </c>
      <c r="F83" s="7">
        <v>0</v>
      </c>
      <c r="G83"/>
      <c r="H83">
        <v>82</v>
      </c>
      <c r="I83">
        <f>COUNTIF(B:B,"=82")</f>
        <v>0</v>
      </c>
      <c r="J83"/>
      <c r="K83"/>
      <c r="L83"/>
      <c r="M83"/>
      <c r="N83"/>
      <c r="O83"/>
      <c r="P83"/>
      <c r="Q83"/>
      <c r="R83"/>
      <c r="S83"/>
      <c r="T83"/>
      <c r="U83"/>
      <c r="V83"/>
    </row>
    <row r="84" spans="1:22" x14ac:dyDescent="0.2">
      <c r="A84" s="20">
        <v>6522.6173610994592</v>
      </c>
      <c r="B84" s="7">
        <v>35</v>
      </c>
      <c r="C84" s="7">
        <v>4</v>
      </c>
      <c r="D84" s="7" t="s">
        <v>86</v>
      </c>
      <c r="E84" s="7">
        <v>136</v>
      </c>
      <c r="F84" s="7">
        <v>0</v>
      </c>
      <c r="G84"/>
      <c r="H84">
        <v>83</v>
      </c>
      <c r="I84">
        <f>COUNTIF(B:B,"=83")</f>
        <v>0</v>
      </c>
      <c r="J84"/>
      <c r="K84"/>
      <c r="L84"/>
      <c r="M84"/>
      <c r="N84"/>
      <c r="O84"/>
      <c r="P84"/>
      <c r="Q84"/>
      <c r="R84"/>
      <c r="S84"/>
      <c r="T84"/>
      <c r="U84"/>
      <c r="V84"/>
    </row>
    <row r="85" spans="1:22" x14ac:dyDescent="0.2">
      <c r="A85" s="20">
        <v>6522.6173610994592</v>
      </c>
      <c r="B85" s="7">
        <v>35</v>
      </c>
      <c r="C85" s="7">
        <v>4</v>
      </c>
      <c r="D85" s="7" t="s">
        <v>86</v>
      </c>
      <c r="E85" s="7">
        <v>142</v>
      </c>
      <c r="F85" s="7">
        <v>0</v>
      </c>
      <c r="G85"/>
      <c r="H85">
        <v>84</v>
      </c>
      <c r="I85">
        <f>COUNTIF(B:B,"=84")</f>
        <v>0</v>
      </c>
      <c r="J85"/>
      <c r="K85"/>
      <c r="L85"/>
      <c r="M85"/>
      <c r="N85"/>
      <c r="O85"/>
      <c r="P85"/>
      <c r="Q85"/>
      <c r="R85"/>
      <c r="S85"/>
      <c r="T85"/>
      <c r="U85"/>
      <c r="V85"/>
    </row>
    <row r="86" spans="1:22" x14ac:dyDescent="0.2">
      <c r="A86" s="20">
        <v>6522.6173610994592</v>
      </c>
      <c r="B86" s="7">
        <v>35</v>
      </c>
      <c r="C86" s="7">
        <v>4</v>
      </c>
      <c r="D86" s="7" t="s">
        <v>86</v>
      </c>
      <c r="E86" s="7">
        <v>101</v>
      </c>
      <c r="F86" s="7">
        <v>0</v>
      </c>
      <c r="G86"/>
      <c r="H86">
        <v>85</v>
      </c>
      <c r="I86">
        <f>COUNTIF(B:B,"=85")</f>
        <v>0</v>
      </c>
      <c r="J86"/>
      <c r="K86"/>
      <c r="L86"/>
      <c r="M86"/>
      <c r="N86"/>
      <c r="O86"/>
      <c r="P86"/>
      <c r="Q86"/>
      <c r="R86"/>
      <c r="S86"/>
      <c r="T86"/>
      <c r="U86"/>
      <c r="V86"/>
    </row>
    <row r="87" spans="1:22" x14ac:dyDescent="0.2">
      <c r="A87" s="20">
        <v>6522.6173610994592</v>
      </c>
      <c r="B87" s="7">
        <v>35</v>
      </c>
      <c r="C87" s="7">
        <v>4</v>
      </c>
      <c r="D87" s="7" t="s">
        <v>86</v>
      </c>
      <c r="E87" s="7">
        <v>111</v>
      </c>
      <c r="F87" s="7">
        <v>0</v>
      </c>
      <c r="G87"/>
      <c r="H87">
        <v>86</v>
      </c>
      <c r="I87">
        <f>COUNTIF(B:B,"=86")</f>
        <v>0</v>
      </c>
      <c r="J87"/>
      <c r="K87"/>
      <c r="L87"/>
      <c r="M87"/>
      <c r="N87"/>
      <c r="O87"/>
      <c r="P87"/>
      <c r="Q87"/>
      <c r="R87"/>
      <c r="S87"/>
      <c r="T87"/>
      <c r="U87"/>
      <c r="V87"/>
    </row>
    <row r="88" spans="1:22" x14ac:dyDescent="0.2">
      <c r="A88" s="20">
        <v>6522.6173610994592</v>
      </c>
      <c r="B88" s="7">
        <v>35</v>
      </c>
      <c r="C88" s="7">
        <v>4</v>
      </c>
      <c r="D88" s="7" t="s">
        <v>86</v>
      </c>
      <c r="E88" s="7">
        <v>138</v>
      </c>
      <c r="F88" s="7">
        <v>0</v>
      </c>
      <c r="G88"/>
      <c r="H88">
        <v>87</v>
      </c>
      <c r="I88">
        <f>COUNTIF(B:B,"=87")</f>
        <v>0</v>
      </c>
      <c r="J88"/>
      <c r="K88"/>
      <c r="L88"/>
      <c r="M88"/>
      <c r="N88"/>
      <c r="O88"/>
      <c r="P88"/>
      <c r="Q88"/>
      <c r="R88"/>
      <c r="S88"/>
      <c r="T88"/>
      <c r="U88"/>
      <c r="V88"/>
    </row>
    <row r="89" spans="1:22" x14ac:dyDescent="0.2">
      <c r="A89" s="20">
        <v>6522.6326388888992</v>
      </c>
      <c r="B89" s="7">
        <v>36</v>
      </c>
      <c r="C89" s="7">
        <v>4</v>
      </c>
      <c r="D89" s="7" t="s">
        <v>86</v>
      </c>
      <c r="E89" s="7">
        <v>151</v>
      </c>
      <c r="F89" s="7">
        <v>0</v>
      </c>
      <c r="G89"/>
      <c r="H89">
        <v>88</v>
      </c>
      <c r="I89">
        <f>COUNTIF(B:B,"=88")</f>
        <v>0</v>
      </c>
      <c r="J89"/>
      <c r="K89"/>
      <c r="L89"/>
      <c r="M89"/>
      <c r="N89"/>
      <c r="O89"/>
      <c r="P89"/>
      <c r="Q89"/>
      <c r="R89"/>
      <c r="S89"/>
      <c r="T89"/>
      <c r="U89"/>
      <c r="V89"/>
    </row>
    <row r="90" spans="1:22" x14ac:dyDescent="0.2">
      <c r="A90" s="20">
        <v>6522.6326388888992</v>
      </c>
      <c r="B90" s="7">
        <v>36</v>
      </c>
      <c r="C90" s="7">
        <v>4</v>
      </c>
      <c r="D90" s="7" t="s">
        <v>86</v>
      </c>
      <c r="E90" s="7">
        <v>150</v>
      </c>
      <c r="F90" s="7">
        <v>0</v>
      </c>
      <c r="G90"/>
      <c r="H90">
        <v>89</v>
      </c>
      <c r="I90">
        <f>COUNTIF(B:B,"=89")</f>
        <v>0</v>
      </c>
      <c r="J90"/>
      <c r="K90"/>
      <c r="L90"/>
      <c r="M90"/>
      <c r="N90"/>
      <c r="O90"/>
      <c r="P90"/>
      <c r="Q90"/>
      <c r="R90"/>
      <c r="S90"/>
      <c r="T90"/>
      <c r="U90"/>
      <c r="V90"/>
    </row>
    <row r="91" spans="1:22" x14ac:dyDescent="0.2">
      <c r="A91" s="20">
        <v>6535.5826388890855</v>
      </c>
      <c r="B91" s="7">
        <v>37</v>
      </c>
      <c r="C91" s="7">
        <v>4</v>
      </c>
      <c r="D91" s="7" t="s">
        <v>86</v>
      </c>
      <c r="E91" s="7">
        <v>135</v>
      </c>
      <c r="F91" s="7">
        <v>0</v>
      </c>
      <c r="G91"/>
      <c r="H91">
        <v>90</v>
      </c>
      <c r="I91">
        <f>COUNTIF(B:B,"=90")</f>
        <v>0</v>
      </c>
      <c r="J91"/>
      <c r="K91"/>
      <c r="L91"/>
      <c r="M91"/>
      <c r="N91"/>
      <c r="O91"/>
      <c r="P91"/>
      <c r="Q91"/>
      <c r="R91"/>
      <c r="S91"/>
      <c r="T91"/>
      <c r="U91"/>
      <c r="V91"/>
    </row>
    <row r="92" spans="1:22" x14ac:dyDescent="0.2">
      <c r="A92" s="20">
        <v>6535.5826388890855</v>
      </c>
      <c r="B92" s="7">
        <v>37</v>
      </c>
      <c r="C92" s="7">
        <v>4</v>
      </c>
      <c r="D92" s="7" t="s">
        <v>86</v>
      </c>
      <c r="E92" s="7">
        <v>101</v>
      </c>
      <c r="F92" s="7">
        <v>0</v>
      </c>
      <c r="G92"/>
      <c r="H92">
        <v>91</v>
      </c>
      <c r="I92">
        <f>COUNTIF(B:B,"=91")</f>
        <v>0</v>
      </c>
      <c r="J92"/>
      <c r="K92"/>
      <c r="L92"/>
      <c r="M92"/>
      <c r="N92"/>
      <c r="O92"/>
      <c r="P92"/>
      <c r="Q92"/>
      <c r="R92"/>
      <c r="S92"/>
      <c r="T92"/>
      <c r="U92"/>
      <c r="V92"/>
    </row>
    <row r="93" spans="1:22" x14ac:dyDescent="0.2">
      <c r="A93" s="20">
        <v>6535.5826388890855</v>
      </c>
      <c r="B93" s="7">
        <v>37</v>
      </c>
      <c r="C93" s="7">
        <v>4</v>
      </c>
      <c r="D93" s="7" t="s">
        <v>86</v>
      </c>
      <c r="E93" s="7">
        <v>132</v>
      </c>
      <c r="F93" s="7">
        <v>0</v>
      </c>
      <c r="G93"/>
      <c r="H93">
        <v>92</v>
      </c>
      <c r="I93">
        <f>COUNTIF(B:B,"=92")</f>
        <v>0</v>
      </c>
      <c r="J93"/>
      <c r="K93"/>
      <c r="L93"/>
      <c r="M93"/>
      <c r="N93"/>
      <c r="O93"/>
      <c r="P93"/>
      <c r="Q93"/>
      <c r="R93"/>
      <c r="S93"/>
      <c r="T93"/>
      <c r="U93"/>
      <c r="V93"/>
    </row>
    <row r="94" spans="1:22" x14ac:dyDescent="0.2">
      <c r="A94" s="20">
        <v>6535.5826388890855</v>
      </c>
      <c r="B94" s="7">
        <v>37</v>
      </c>
      <c r="C94" s="7">
        <v>4</v>
      </c>
      <c r="D94" s="7" t="s">
        <v>86</v>
      </c>
      <c r="E94" s="7">
        <v>112</v>
      </c>
      <c r="F94" s="7">
        <v>0</v>
      </c>
      <c r="G94"/>
      <c r="H94">
        <v>93</v>
      </c>
      <c r="I94">
        <f>COUNTIF(B:B,"=93")</f>
        <v>0</v>
      </c>
      <c r="J94"/>
      <c r="K94"/>
      <c r="L94"/>
      <c r="M94"/>
      <c r="N94"/>
      <c r="O94"/>
      <c r="P94"/>
      <c r="Q94"/>
      <c r="R94"/>
      <c r="S94"/>
      <c r="T94"/>
      <c r="U94"/>
      <c r="V94"/>
    </row>
    <row r="95" spans="1:22" x14ac:dyDescent="0.2">
      <c r="A95" s="20">
        <v>6535.5826388890855</v>
      </c>
      <c r="B95" s="7">
        <v>37</v>
      </c>
      <c r="C95" s="7">
        <v>4</v>
      </c>
      <c r="D95" s="7" t="s">
        <v>86</v>
      </c>
      <c r="E95" s="7">
        <v>103</v>
      </c>
      <c r="F95" s="7">
        <v>0</v>
      </c>
      <c r="G95"/>
      <c r="H95">
        <v>94</v>
      </c>
      <c r="I95">
        <f>COUNTIF(B:B,"=94")</f>
        <v>0</v>
      </c>
      <c r="J95"/>
      <c r="K95"/>
      <c r="L95"/>
      <c r="M95"/>
      <c r="N95"/>
      <c r="O95"/>
      <c r="P95"/>
      <c r="Q95"/>
      <c r="R95"/>
      <c r="S95"/>
      <c r="T95"/>
      <c r="U95"/>
      <c r="V95"/>
    </row>
    <row r="96" spans="1:22" x14ac:dyDescent="0.2">
      <c r="A96" s="20">
        <v>6522.65625</v>
      </c>
      <c r="B96" s="7">
        <v>38</v>
      </c>
      <c r="C96" s="7">
        <v>4</v>
      </c>
      <c r="D96" s="7" t="s">
        <v>86</v>
      </c>
      <c r="E96" s="7">
        <v>142</v>
      </c>
      <c r="F96" s="7">
        <v>0</v>
      </c>
      <c r="G96"/>
      <c r="H96">
        <v>95</v>
      </c>
      <c r="I96">
        <f>COUNTIF(B:B,"=95")</f>
        <v>0</v>
      </c>
      <c r="J96"/>
      <c r="K96"/>
      <c r="L96"/>
      <c r="M96"/>
      <c r="N96"/>
      <c r="O96"/>
      <c r="P96"/>
      <c r="Q96"/>
      <c r="R96"/>
      <c r="S96"/>
      <c r="T96"/>
      <c r="U96"/>
      <c r="V96"/>
    </row>
    <row r="97" spans="1:22" x14ac:dyDescent="0.2">
      <c r="A97" s="20">
        <v>6522.65625</v>
      </c>
      <c r="B97" s="7">
        <v>38</v>
      </c>
      <c r="C97" s="7">
        <v>4</v>
      </c>
      <c r="D97" s="7" t="s">
        <v>86</v>
      </c>
      <c r="E97" s="7">
        <v>128</v>
      </c>
      <c r="F97" s="7">
        <v>0</v>
      </c>
      <c r="G97"/>
      <c r="H97">
        <v>96</v>
      </c>
      <c r="I97">
        <f>COUNTIF(B:B,"=96")</f>
        <v>0</v>
      </c>
      <c r="J97"/>
      <c r="K97"/>
      <c r="L97"/>
      <c r="M97"/>
      <c r="N97"/>
      <c r="O97"/>
      <c r="P97"/>
      <c r="Q97"/>
      <c r="R97"/>
      <c r="S97"/>
      <c r="T97"/>
      <c r="U97"/>
      <c r="V97"/>
    </row>
    <row r="98" spans="1:22" x14ac:dyDescent="0.2">
      <c r="A98" s="20">
        <v>6522.65625</v>
      </c>
      <c r="B98" s="7">
        <v>38</v>
      </c>
      <c r="C98" s="7">
        <v>4</v>
      </c>
      <c r="D98" s="7" t="s">
        <v>86</v>
      </c>
      <c r="E98" s="7">
        <v>135</v>
      </c>
      <c r="F98" s="7">
        <v>0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</row>
    <row r="99" spans="1:22" x14ac:dyDescent="0.2">
      <c r="A99" s="20">
        <v>6534.5798610993661</v>
      </c>
      <c r="B99" s="7">
        <v>41</v>
      </c>
      <c r="C99" s="7">
        <v>4</v>
      </c>
      <c r="D99" s="7" t="s">
        <v>86</v>
      </c>
      <c r="E99" s="7">
        <v>130</v>
      </c>
      <c r="F99" s="7">
        <v>0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</row>
    <row r="100" spans="1:22" x14ac:dyDescent="0.2">
      <c r="A100" s="20">
        <v>6534.5798610993661</v>
      </c>
      <c r="B100" s="7">
        <v>41</v>
      </c>
      <c r="C100" s="7">
        <v>4</v>
      </c>
      <c r="D100" s="7" t="s">
        <v>86</v>
      </c>
      <c r="E100" s="7">
        <v>138</v>
      </c>
      <c r="F100" s="7">
        <v>0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</row>
    <row r="101" spans="1:22" x14ac:dyDescent="0.2">
      <c r="A101" s="20">
        <v>6534.5798610993661</v>
      </c>
      <c r="B101" s="7">
        <v>41</v>
      </c>
      <c r="C101" s="7">
        <v>4</v>
      </c>
      <c r="D101" s="7" t="s">
        <v>86</v>
      </c>
      <c r="E101" s="7">
        <v>134</v>
      </c>
      <c r="F101" s="7">
        <v>0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</row>
    <row r="102" spans="1:22" x14ac:dyDescent="0.2">
      <c r="A102" s="20">
        <v>6534.5798610993661</v>
      </c>
      <c r="B102" s="7">
        <v>41</v>
      </c>
      <c r="C102" s="7">
        <v>4</v>
      </c>
      <c r="D102" s="7" t="s">
        <v>86</v>
      </c>
      <c r="E102" s="7">
        <v>133</v>
      </c>
      <c r="F102" s="7">
        <v>0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</row>
    <row r="103" spans="1:22" x14ac:dyDescent="0.2">
      <c r="A103" s="20">
        <v>6534.5798610993661</v>
      </c>
      <c r="B103" s="7">
        <v>41</v>
      </c>
      <c r="C103" s="7">
        <v>4</v>
      </c>
      <c r="D103" s="7" t="s">
        <v>86</v>
      </c>
      <c r="E103" s="7">
        <v>100</v>
      </c>
      <c r="F103" s="7">
        <v>0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</row>
    <row r="104" spans="1:22" x14ac:dyDescent="0.2">
      <c r="A104" s="20">
        <v>6520.6076388889924</v>
      </c>
      <c r="B104" s="7">
        <v>42</v>
      </c>
      <c r="C104" s="7">
        <v>2</v>
      </c>
      <c r="D104" s="7" t="s">
        <v>86</v>
      </c>
      <c r="E104" s="7">
        <v>102</v>
      </c>
      <c r="F104" s="7">
        <v>6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</row>
    <row r="105" spans="1:22" x14ac:dyDescent="0.2">
      <c r="A105" s="20">
        <v>6520.6076388889924</v>
      </c>
      <c r="B105" s="7">
        <v>42</v>
      </c>
      <c r="C105" s="7">
        <v>2</v>
      </c>
      <c r="D105" s="7" t="s">
        <v>86</v>
      </c>
      <c r="E105" s="7">
        <v>105</v>
      </c>
      <c r="F105" s="7">
        <v>6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</row>
    <row r="106" spans="1:22" x14ac:dyDescent="0.2">
      <c r="A106" s="20">
        <v>6520.6076388889924</v>
      </c>
      <c r="B106" s="7">
        <v>42</v>
      </c>
      <c r="C106" s="7">
        <v>2</v>
      </c>
      <c r="D106" s="7" t="s">
        <v>86</v>
      </c>
      <c r="E106" s="7">
        <v>136</v>
      </c>
      <c r="F106" s="7">
        <v>15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</row>
    <row r="107" spans="1:22" x14ac:dyDescent="0.2">
      <c r="A107" s="20">
        <v>6520.6076388889924</v>
      </c>
      <c r="B107" s="7">
        <v>42</v>
      </c>
      <c r="C107" s="7">
        <v>2</v>
      </c>
      <c r="D107" s="7" t="s">
        <v>86</v>
      </c>
      <c r="E107" s="7">
        <v>130</v>
      </c>
      <c r="F107" s="7">
        <v>14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</row>
    <row r="108" spans="1:22" x14ac:dyDescent="0.2">
      <c r="A108" s="20">
        <v>6520.6076388889924</v>
      </c>
      <c r="B108" s="7">
        <v>42</v>
      </c>
      <c r="C108" s="7">
        <v>2</v>
      </c>
      <c r="D108" s="7" t="s">
        <v>86</v>
      </c>
      <c r="E108" s="7">
        <v>140</v>
      </c>
      <c r="F108" s="7">
        <v>17</v>
      </c>
    </row>
    <row r="109" spans="1:22" x14ac:dyDescent="0.2">
      <c r="A109" s="20">
        <v>6520.6076388889924</v>
      </c>
      <c r="B109" s="7">
        <v>42</v>
      </c>
      <c r="C109" s="7">
        <v>2</v>
      </c>
      <c r="D109" s="7" t="s">
        <v>86</v>
      </c>
      <c r="E109" s="7">
        <v>145</v>
      </c>
      <c r="F109" s="7">
        <v>21</v>
      </c>
    </row>
    <row r="110" spans="1:22" x14ac:dyDescent="0.2">
      <c r="A110" s="20">
        <v>6520.6076388889924</v>
      </c>
      <c r="B110" s="7">
        <v>42</v>
      </c>
      <c r="C110" s="7">
        <v>2</v>
      </c>
      <c r="D110" s="7" t="s">
        <v>86</v>
      </c>
      <c r="E110" s="7">
        <v>138</v>
      </c>
      <c r="F110" s="7">
        <v>19</v>
      </c>
    </row>
    <row r="111" spans="1:22" x14ac:dyDescent="0.2">
      <c r="A111" s="20">
        <v>6520.6076388889924</v>
      </c>
      <c r="B111" s="7">
        <v>42</v>
      </c>
      <c r="C111" s="7">
        <v>2</v>
      </c>
      <c r="D111" s="7" t="s">
        <v>86</v>
      </c>
      <c r="E111" s="7">
        <v>144</v>
      </c>
      <c r="F111" s="7">
        <v>18</v>
      </c>
    </row>
    <row r="112" spans="1:22" x14ac:dyDescent="0.2">
      <c r="A112" s="20">
        <v>6520.6076388889924</v>
      </c>
      <c r="B112" s="7">
        <v>42</v>
      </c>
      <c r="C112" s="7">
        <v>2</v>
      </c>
      <c r="D112" s="7" t="s">
        <v>86</v>
      </c>
      <c r="E112" s="7">
        <v>125</v>
      </c>
      <c r="F112" s="7">
        <v>14</v>
      </c>
    </row>
    <row r="113" spans="1:6" x14ac:dyDescent="0.2">
      <c r="A113" s="20">
        <v>6520.6076388889924</v>
      </c>
      <c r="B113" s="7">
        <v>42</v>
      </c>
      <c r="C113" s="7">
        <v>2</v>
      </c>
      <c r="D113" s="7" t="s">
        <v>86</v>
      </c>
      <c r="E113" s="7">
        <v>134</v>
      </c>
      <c r="F113" s="7">
        <v>16</v>
      </c>
    </row>
    <row r="114" spans="1:6" x14ac:dyDescent="0.2">
      <c r="A114" s="20">
        <v>6520.6076388889924</v>
      </c>
      <c r="B114" s="7">
        <v>42</v>
      </c>
      <c r="C114" s="7">
        <v>2</v>
      </c>
      <c r="D114" s="7" t="s">
        <v>86</v>
      </c>
      <c r="E114" s="7">
        <v>134</v>
      </c>
      <c r="F114" s="7">
        <v>14</v>
      </c>
    </row>
    <row r="115" spans="1:6" x14ac:dyDescent="0.2">
      <c r="A115" s="20">
        <v>6520.6076388889924</v>
      </c>
      <c r="B115" s="7">
        <v>42</v>
      </c>
      <c r="C115" s="7">
        <v>2</v>
      </c>
      <c r="D115" s="7" t="s">
        <v>86</v>
      </c>
      <c r="E115" s="7">
        <v>139</v>
      </c>
      <c r="F115" s="7">
        <v>17</v>
      </c>
    </row>
    <row r="116" spans="1:6" x14ac:dyDescent="0.2">
      <c r="A116" s="20">
        <v>6520.6076388889924</v>
      </c>
      <c r="B116" s="7">
        <v>42</v>
      </c>
      <c r="C116" s="7">
        <v>2</v>
      </c>
      <c r="D116" s="7" t="s">
        <v>86</v>
      </c>
      <c r="E116" s="7">
        <v>132</v>
      </c>
      <c r="F116" s="7">
        <v>17</v>
      </c>
    </row>
    <row r="117" spans="1:6" x14ac:dyDescent="0.2">
      <c r="A117" s="20">
        <v>6520.6076388889924</v>
      </c>
      <c r="B117" s="7">
        <v>42</v>
      </c>
      <c r="C117" s="7">
        <v>2</v>
      </c>
      <c r="D117" s="7" t="s">
        <v>86</v>
      </c>
      <c r="E117" s="7">
        <v>122</v>
      </c>
      <c r="F117" s="7">
        <v>13</v>
      </c>
    </row>
    <row r="118" spans="1:6" x14ac:dyDescent="0.2">
      <c r="A118" s="20">
        <v>6520.6145833334886</v>
      </c>
      <c r="B118" s="7">
        <v>43</v>
      </c>
      <c r="C118" s="7">
        <v>2</v>
      </c>
      <c r="D118" s="7" t="s">
        <v>86</v>
      </c>
      <c r="E118" s="7">
        <v>100</v>
      </c>
      <c r="F118" s="7">
        <v>6</v>
      </c>
    </row>
    <row r="119" spans="1:6" x14ac:dyDescent="0.2">
      <c r="A119" s="20">
        <v>6520.6145833334886</v>
      </c>
      <c r="B119" s="7">
        <v>43</v>
      </c>
      <c r="C119" s="7">
        <v>2</v>
      </c>
      <c r="D119" s="7" t="s">
        <v>86</v>
      </c>
      <c r="E119" s="7">
        <v>134</v>
      </c>
      <c r="F119" s="7">
        <v>15</v>
      </c>
    </row>
    <row r="120" spans="1:6" x14ac:dyDescent="0.2">
      <c r="A120" s="20">
        <v>6520.6145833334886</v>
      </c>
      <c r="B120" s="7">
        <v>43</v>
      </c>
      <c r="C120" s="7">
        <v>2</v>
      </c>
      <c r="D120" s="7" t="s">
        <v>86</v>
      </c>
      <c r="E120" s="7">
        <v>142</v>
      </c>
      <c r="F120" s="7">
        <v>19</v>
      </c>
    </row>
    <row r="121" spans="1:6" x14ac:dyDescent="0.2">
      <c r="A121" s="20">
        <v>6520.6145833334886</v>
      </c>
      <c r="B121" s="7">
        <v>43</v>
      </c>
      <c r="C121" s="7">
        <v>2</v>
      </c>
      <c r="D121" s="7" t="s">
        <v>86</v>
      </c>
      <c r="E121" s="7">
        <v>135</v>
      </c>
      <c r="F121" s="7">
        <v>16</v>
      </c>
    </row>
    <row r="122" spans="1:6" x14ac:dyDescent="0.2">
      <c r="A122" s="20">
        <v>6520.6145833334886</v>
      </c>
      <c r="B122" s="7">
        <v>43</v>
      </c>
      <c r="C122" s="7">
        <v>2</v>
      </c>
      <c r="D122" s="7" t="s">
        <v>86</v>
      </c>
      <c r="E122" s="7">
        <v>123</v>
      </c>
      <c r="F122" s="7">
        <v>12</v>
      </c>
    </row>
    <row r="123" spans="1:6" x14ac:dyDescent="0.2">
      <c r="A123" s="20">
        <v>6520.625</v>
      </c>
      <c r="B123" s="7">
        <v>44</v>
      </c>
      <c r="C123" s="7">
        <v>2</v>
      </c>
      <c r="D123" s="7" t="s">
        <v>86</v>
      </c>
      <c r="E123" s="7">
        <v>105</v>
      </c>
      <c r="F123" s="7">
        <v>7</v>
      </c>
    </row>
    <row r="124" spans="1:6" x14ac:dyDescent="0.2">
      <c r="A124" s="20">
        <v>6520.625</v>
      </c>
      <c r="B124" s="7">
        <v>44</v>
      </c>
      <c r="C124" s="7">
        <v>2</v>
      </c>
      <c r="D124" s="7" t="s">
        <v>86</v>
      </c>
      <c r="E124" s="7">
        <v>107</v>
      </c>
      <c r="F124" s="7">
        <v>7</v>
      </c>
    </row>
    <row r="125" spans="1:6" x14ac:dyDescent="0.2">
      <c r="A125" s="20">
        <v>6520.625</v>
      </c>
      <c r="B125" s="7">
        <v>44</v>
      </c>
      <c r="C125" s="7">
        <v>2</v>
      </c>
      <c r="D125" s="7" t="s">
        <v>86</v>
      </c>
      <c r="E125" s="7">
        <v>91</v>
      </c>
      <c r="F125" s="7">
        <v>4</v>
      </c>
    </row>
    <row r="126" spans="1:6" x14ac:dyDescent="0.2">
      <c r="A126" s="20">
        <v>6520.625</v>
      </c>
      <c r="B126" s="7">
        <v>44</v>
      </c>
      <c r="C126" s="7">
        <v>2</v>
      </c>
      <c r="D126" s="7" t="s">
        <v>86</v>
      </c>
      <c r="E126" s="7">
        <v>138</v>
      </c>
      <c r="F126" s="7">
        <v>17</v>
      </c>
    </row>
    <row r="127" spans="1:6" x14ac:dyDescent="0.2">
      <c r="A127" s="20">
        <v>6520.625</v>
      </c>
      <c r="B127" s="7">
        <v>44</v>
      </c>
      <c r="C127" s="7">
        <v>2</v>
      </c>
      <c r="D127" s="7" t="s">
        <v>86</v>
      </c>
      <c r="E127" s="7">
        <v>142</v>
      </c>
      <c r="F127" s="7">
        <v>18</v>
      </c>
    </row>
    <row r="128" spans="1:6" x14ac:dyDescent="0.2">
      <c r="A128" s="20">
        <v>6520.6354166548699</v>
      </c>
      <c r="B128" s="7">
        <v>45</v>
      </c>
      <c r="C128" s="7">
        <v>2</v>
      </c>
      <c r="D128" s="7" t="s">
        <v>86</v>
      </c>
      <c r="E128" s="7">
        <v>113</v>
      </c>
      <c r="F128" s="7">
        <v>9</v>
      </c>
    </row>
    <row r="129" spans="1:6" x14ac:dyDescent="0.2">
      <c r="A129" s="20">
        <v>6520.6354166548699</v>
      </c>
      <c r="B129" s="7">
        <v>45</v>
      </c>
      <c r="C129" s="7">
        <v>2</v>
      </c>
      <c r="D129" s="7" t="s">
        <v>86</v>
      </c>
      <c r="E129" s="7">
        <v>101</v>
      </c>
      <c r="F129" s="7">
        <v>6</v>
      </c>
    </row>
    <row r="130" spans="1:6" x14ac:dyDescent="0.2">
      <c r="A130" s="20">
        <v>6522.6180555438623</v>
      </c>
      <c r="B130" s="7">
        <v>46</v>
      </c>
      <c r="C130" s="7">
        <v>1</v>
      </c>
      <c r="D130" s="7" t="s">
        <v>86</v>
      </c>
      <c r="E130" s="7">
        <v>130</v>
      </c>
      <c r="F130" s="7">
        <v>15</v>
      </c>
    </row>
    <row r="131" spans="1:6" x14ac:dyDescent="0.2">
      <c r="A131" s="20">
        <v>6522.6180555438623</v>
      </c>
      <c r="B131" s="7">
        <v>46</v>
      </c>
      <c r="C131" s="7">
        <v>1</v>
      </c>
      <c r="D131" s="7" t="s">
        <v>86</v>
      </c>
      <c r="E131" s="7">
        <v>136</v>
      </c>
      <c r="F131" s="7">
        <v>15</v>
      </c>
    </row>
    <row r="132" spans="1:6" x14ac:dyDescent="0.2">
      <c r="A132" s="20">
        <v>6522.6180555438623</v>
      </c>
      <c r="B132" s="7">
        <v>46</v>
      </c>
      <c r="C132" s="7">
        <v>1</v>
      </c>
      <c r="D132" s="7" t="s">
        <v>86</v>
      </c>
      <c r="E132" s="7">
        <v>122</v>
      </c>
      <c r="F132" s="7">
        <v>11</v>
      </c>
    </row>
    <row r="133" spans="1:6" x14ac:dyDescent="0.2">
      <c r="A133" s="20">
        <v>6522.6180555438623</v>
      </c>
      <c r="B133" s="7">
        <v>46</v>
      </c>
      <c r="C133" s="7">
        <v>1</v>
      </c>
      <c r="D133" s="7" t="s">
        <v>86</v>
      </c>
      <c r="E133" s="7">
        <v>112</v>
      </c>
      <c r="F133" s="7">
        <v>9</v>
      </c>
    </row>
    <row r="134" spans="1:6" x14ac:dyDescent="0.2">
      <c r="A134" s="20">
        <v>6522.6180555438623</v>
      </c>
      <c r="B134" s="7">
        <v>46</v>
      </c>
      <c r="C134" s="7">
        <v>1</v>
      </c>
      <c r="D134" s="7" t="s">
        <v>86</v>
      </c>
      <c r="E134" s="7">
        <v>135</v>
      </c>
      <c r="F134" s="7">
        <v>19</v>
      </c>
    </row>
    <row r="135" spans="1:6" x14ac:dyDescent="0.2">
      <c r="A135" s="20">
        <v>6522.6180555438623</v>
      </c>
      <c r="B135" s="7">
        <v>46</v>
      </c>
      <c r="C135" s="7">
        <v>1</v>
      </c>
      <c r="D135" s="7" t="s">
        <v>86</v>
      </c>
      <c r="E135" s="7">
        <v>141</v>
      </c>
      <c r="F135" s="7">
        <v>19</v>
      </c>
    </row>
    <row r="136" spans="1:6" x14ac:dyDescent="0.2">
      <c r="A136" s="20">
        <v>6522.6180555438623</v>
      </c>
      <c r="B136" s="7">
        <v>46</v>
      </c>
      <c r="C136" s="7">
        <v>1</v>
      </c>
      <c r="D136" s="7" t="s">
        <v>86</v>
      </c>
      <c r="E136" s="7">
        <v>152</v>
      </c>
      <c r="F136" s="7">
        <v>20</v>
      </c>
    </row>
    <row r="137" spans="1:6" x14ac:dyDescent="0.2">
      <c r="A137" s="20">
        <v>6522.6180555438623</v>
      </c>
      <c r="B137" s="7">
        <v>46</v>
      </c>
      <c r="C137" s="7">
        <v>1</v>
      </c>
      <c r="D137" s="7" t="s">
        <v>86</v>
      </c>
      <c r="E137" s="7">
        <v>151</v>
      </c>
      <c r="F137" s="7">
        <v>24</v>
      </c>
    </row>
    <row r="138" spans="1:6" x14ac:dyDescent="0.2">
      <c r="A138" s="20">
        <v>6522.6180555438623</v>
      </c>
      <c r="B138" s="7">
        <v>46</v>
      </c>
      <c r="C138" s="7">
        <v>1</v>
      </c>
      <c r="D138" s="7" t="s">
        <v>86</v>
      </c>
      <c r="E138" s="7">
        <v>132</v>
      </c>
      <c r="F138" s="7">
        <v>15</v>
      </c>
    </row>
    <row r="139" spans="1:6" x14ac:dyDescent="0.2">
      <c r="A139" s="20">
        <v>6522.6180555438623</v>
      </c>
      <c r="B139" s="7">
        <v>46</v>
      </c>
      <c r="C139" s="7">
        <v>1</v>
      </c>
      <c r="D139" s="7" t="s">
        <v>86</v>
      </c>
      <c r="E139" s="7">
        <v>125</v>
      </c>
      <c r="F139" s="7">
        <v>14</v>
      </c>
    </row>
    <row r="140" spans="1:6" x14ac:dyDescent="0.2">
      <c r="A140" s="20">
        <v>6522.6180555438623</v>
      </c>
      <c r="B140" s="7">
        <v>46</v>
      </c>
      <c r="C140" s="7">
        <v>1</v>
      </c>
      <c r="D140" s="7" t="s">
        <v>86</v>
      </c>
      <c r="E140" s="7">
        <v>135</v>
      </c>
      <c r="F140" s="7">
        <v>15</v>
      </c>
    </row>
    <row r="141" spans="1:6" x14ac:dyDescent="0.2">
      <c r="A141" s="20">
        <v>6522.625</v>
      </c>
      <c r="B141" s="7">
        <v>47</v>
      </c>
      <c r="C141" s="7">
        <v>1</v>
      </c>
      <c r="D141" s="7" t="s">
        <v>86</v>
      </c>
      <c r="E141" s="7">
        <v>134</v>
      </c>
      <c r="F141" s="7">
        <v>16</v>
      </c>
    </row>
    <row r="142" spans="1:6" x14ac:dyDescent="0.2">
      <c r="A142" s="20">
        <v>6522.625</v>
      </c>
      <c r="B142" s="7">
        <v>47</v>
      </c>
      <c r="C142" s="7">
        <v>1</v>
      </c>
      <c r="D142" s="7" t="s">
        <v>86</v>
      </c>
      <c r="E142" s="7">
        <v>143</v>
      </c>
      <c r="F142" s="7">
        <v>20</v>
      </c>
    </row>
    <row r="143" spans="1:6" x14ac:dyDescent="0.2">
      <c r="A143" s="20">
        <v>6522.625</v>
      </c>
      <c r="B143" s="7">
        <v>47</v>
      </c>
      <c r="C143" s="7">
        <v>1</v>
      </c>
      <c r="D143" s="7" t="s">
        <v>86</v>
      </c>
      <c r="E143" s="7">
        <v>129</v>
      </c>
      <c r="F143" s="7">
        <v>13</v>
      </c>
    </row>
    <row r="144" spans="1:6" x14ac:dyDescent="0.2">
      <c r="A144" s="20">
        <v>6522.625</v>
      </c>
      <c r="B144" s="7">
        <v>47</v>
      </c>
      <c r="C144" s="7">
        <v>1</v>
      </c>
      <c r="D144" s="7" t="s">
        <v>86</v>
      </c>
      <c r="E144" s="7">
        <v>100</v>
      </c>
      <c r="F144" s="7">
        <v>5</v>
      </c>
    </row>
    <row r="145" spans="1:6" x14ac:dyDescent="0.2">
      <c r="A145" s="20">
        <v>6522.625</v>
      </c>
      <c r="B145" s="7">
        <v>47</v>
      </c>
      <c r="C145" s="7">
        <v>1</v>
      </c>
      <c r="D145" s="7" t="s">
        <v>86</v>
      </c>
      <c r="E145" s="7">
        <v>128</v>
      </c>
      <c r="F145" s="7">
        <v>12</v>
      </c>
    </row>
    <row r="146" spans="1:6" x14ac:dyDescent="0.2">
      <c r="A146" s="20">
        <v>6522.625</v>
      </c>
      <c r="B146" s="7">
        <v>47</v>
      </c>
      <c r="C146" s="7">
        <v>1</v>
      </c>
      <c r="D146" s="7" t="s">
        <v>86</v>
      </c>
      <c r="E146" s="7">
        <v>124</v>
      </c>
      <c r="F146" s="7">
        <v>10</v>
      </c>
    </row>
    <row r="147" spans="1:6" x14ac:dyDescent="0.2">
      <c r="A147" s="20">
        <v>6522.625</v>
      </c>
      <c r="B147" s="7">
        <v>47</v>
      </c>
      <c r="C147" s="7">
        <v>1</v>
      </c>
      <c r="D147" s="7" t="s">
        <v>86</v>
      </c>
      <c r="E147" s="7">
        <v>114</v>
      </c>
      <c r="F147" s="7">
        <v>8</v>
      </c>
    </row>
    <row r="148" spans="1:6" x14ac:dyDescent="0.2">
      <c r="A148" s="20">
        <v>6522.625</v>
      </c>
      <c r="B148" s="7">
        <v>47</v>
      </c>
      <c r="C148" s="7">
        <v>1</v>
      </c>
      <c r="D148" s="7" t="s">
        <v>86</v>
      </c>
      <c r="E148" s="7">
        <v>108</v>
      </c>
      <c r="F148" s="7">
        <v>6</v>
      </c>
    </row>
    <row r="149" spans="1:6" x14ac:dyDescent="0.2">
      <c r="A149" s="20">
        <v>6522.625</v>
      </c>
      <c r="B149" s="7">
        <v>47</v>
      </c>
      <c r="C149" s="7">
        <v>1</v>
      </c>
      <c r="D149" s="7" t="s">
        <v>86</v>
      </c>
      <c r="E149" s="7">
        <v>115</v>
      </c>
      <c r="F149" s="7">
        <v>10</v>
      </c>
    </row>
    <row r="150" spans="1:6" x14ac:dyDescent="0.2">
      <c r="A150" s="20">
        <v>6522.625</v>
      </c>
      <c r="B150" s="7">
        <v>47</v>
      </c>
      <c r="C150" s="7">
        <v>1</v>
      </c>
      <c r="D150" s="7" t="s">
        <v>86</v>
      </c>
      <c r="E150" s="7">
        <v>110</v>
      </c>
      <c r="F150" s="7">
        <v>7</v>
      </c>
    </row>
    <row r="151" spans="1:6" x14ac:dyDescent="0.2">
      <c r="A151" s="20">
        <v>6522.6354166548699</v>
      </c>
      <c r="B151" s="7">
        <v>48</v>
      </c>
      <c r="C151" s="7">
        <v>1</v>
      </c>
      <c r="D151" s="7" t="s">
        <v>86</v>
      </c>
      <c r="E151" s="7">
        <v>111</v>
      </c>
      <c r="F151" s="7">
        <v>7</v>
      </c>
    </row>
    <row r="152" spans="1:6" x14ac:dyDescent="0.2">
      <c r="A152" s="20">
        <v>6522.6354166548699</v>
      </c>
      <c r="B152" s="7">
        <v>48</v>
      </c>
      <c r="C152" s="7">
        <v>1</v>
      </c>
      <c r="D152" s="7" t="s">
        <v>86</v>
      </c>
      <c r="E152" s="7">
        <v>122</v>
      </c>
      <c r="F152" s="7">
        <v>10</v>
      </c>
    </row>
    <row r="153" spans="1:6" x14ac:dyDescent="0.2">
      <c r="A153" s="20">
        <v>6522.6354166548699</v>
      </c>
      <c r="B153" s="7">
        <v>48</v>
      </c>
      <c r="C153" s="7">
        <v>1</v>
      </c>
      <c r="D153" s="7" t="s">
        <v>86</v>
      </c>
      <c r="E153" s="7">
        <v>115</v>
      </c>
      <c r="F153" s="7">
        <v>9</v>
      </c>
    </row>
    <row r="154" spans="1:6" x14ac:dyDescent="0.2">
      <c r="A154" s="20">
        <v>6522.6354166548699</v>
      </c>
      <c r="B154" s="7">
        <v>48</v>
      </c>
      <c r="C154" s="7">
        <v>1</v>
      </c>
      <c r="D154" s="7" t="s">
        <v>86</v>
      </c>
      <c r="E154" s="7">
        <v>135</v>
      </c>
      <c r="F154" s="7">
        <v>16</v>
      </c>
    </row>
    <row r="155" spans="1:6" x14ac:dyDescent="0.2">
      <c r="A155" s="20">
        <v>6522.6354166548699</v>
      </c>
      <c r="B155" s="7">
        <v>48</v>
      </c>
      <c r="C155" s="7">
        <v>1</v>
      </c>
      <c r="D155" s="7" t="s">
        <v>86</v>
      </c>
      <c r="E155" s="7">
        <v>134</v>
      </c>
      <c r="F155" s="7">
        <v>16</v>
      </c>
    </row>
    <row r="156" spans="1:6" x14ac:dyDescent="0.2">
      <c r="A156" s="20">
        <v>6522.6354166548699</v>
      </c>
      <c r="B156" s="7">
        <v>48</v>
      </c>
      <c r="C156" s="7">
        <v>1</v>
      </c>
      <c r="D156" s="7" t="s">
        <v>86</v>
      </c>
      <c r="E156" s="7">
        <v>126</v>
      </c>
      <c r="F156" s="7">
        <v>13</v>
      </c>
    </row>
    <row r="157" spans="1:6" x14ac:dyDescent="0.2">
      <c r="A157" s="20">
        <v>6523.6458333334886</v>
      </c>
      <c r="B157" s="7">
        <v>49</v>
      </c>
      <c r="C157" s="7">
        <v>1</v>
      </c>
      <c r="D157" s="7" t="s">
        <v>86</v>
      </c>
      <c r="E157" s="7">
        <v>115</v>
      </c>
      <c r="F157" s="7">
        <v>10</v>
      </c>
    </row>
    <row r="158" spans="1:6" x14ac:dyDescent="0.2">
      <c r="A158" s="20">
        <v>6523.6458333334886</v>
      </c>
      <c r="B158" s="7">
        <v>49</v>
      </c>
      <c r="C158" s="7">
        <v>1</v>
      </c>
      <c r="D158" s="7" t="s">
        <v>86</v>
      </c>
      <c r="E158" s="7">
        <v>119</v>
      </c>
      <c r="F158" s="7">
        <v>10</v>
      </c>
    </row>
    <row r="159" spans="1:6" x14ac:dyDescent="0.2">
      <c r="A159" s="20">
        <v>6523.6458333334886</v>
      </c>
      <c r="B159" s="7">
        <v>49</v>
      </c>
      <c r="C159" s="7">
        <v>1</v>
      </c>
      <c r="D159" s="7" t="s">
        <v>86</v>
      </c>
      <c r="E159" s="7">
        <v>117</v>
      </c>
      <c r="F159" s="7">
        <v>9</v>
      </c>
    </row>
    <row r="160" spans="1:6" x14ac:dyDescent="0.2">
      <c r="A160" s="20">
        <v>6523.6458333334886</v>
      </c>
      <c r="B160" s="7">
        <v>49</v>
      </c>
      <c r="C160" s="7">
        <v>1</v>
      </c>
      <c r="D160" s="7" t="s">
        <v>86</v>
      </c>
      <c r="E160" s="7">
        <v>117</v>
      </c>
      <c r="F160" s="7">
        <v>10</v>
      </c>
    </row>
    <row r="161" spans="1:6" x14ac:dyDescent="0.2">
      <c r="A161" s="20">
        <v>6523.6458333334886</v>
      </c>
      <c r="B161" s="7">
        <v>49</v>
      </c>
      <c r="C161" s="7">
        <v>1</v>
      </c>
      <c r="D161" s="7" t="s">
        <v>86</v>
      </c>
      <c r="E161" s="7">
        <v>141</v>
      </c>
      <c r="F161" s="7">
        <v>18</v>
      </c>
    </row>
    <row r="162" spans="1:6" x14ac:dyDescent="0.2">
      <c r="A162" s="20">
        <v>6523.6458333334886</v>
      </c>
      <c r="B162" s="7">
        <v>49</v>
      </c>
      <c r="C162" s="7">
        <v>1</v>
      </c>
      <c r="D162" s="7" t="s">
        <v>86</v>
      </c>
      <c r="E162" s="7">
        <v>138</v>
      </c>
      <c r="F162" s="7">
        <v>17</v>
      </c>
    </row>
    <row r="163" spans="1:6" x14ac:dyDescent="0.2">
      <c r="A163" s="20">
        <v>6523.6458333334886</v>
      </c>
      <c r="B163" s="7">
        <v>49</v>
      </c>
      <c r="C163" s="7">
        <v>1</v>
      </c>
      <c r="D163" s="7" t="s">
        <v>86</v>
      </c>
      <c r="E163" s="7">
        <v>147</v>
      </c>
      <c r="F163" s="7">
        <v>18</v>
      </c>
    </row>
    <row r="164" spans="1:6" x14ac:dyDescent="0.2">
      <c r="A164" s="20">
        <v>6529.5229166666977</v>
      </c>
      <c r="B164" s="7">
        <v>50</v>
      </c>
      <c r="C164" s="7">
        <v>1</v>
      </c>
      <c r="D164" s="7" t="s">
        <v>86</v>
      </c>
      <c r="E164" s="7">
        <v>111</v>
      </c>
      <c r="F164" s="7">
        <v>8</v>
      </c>
    </row>
    <row r="165" spans="1:6" x14ac:dyDescent="0.2">
      <c r="A165" s="20">
        <v>6529.5229166666977</v>
      </c>
      <c r="B165" s="7">
        <v>50</v>
      </c>
      <c r="C165" s="7">
        <v>1</v>
      </c>
      <c r="D165" s="7" t="s">
        <v>86</v>
      </c>
      <c r="E165" s="7">
        <v>117</v>
      </c>
      <c r="F165" s="7">
        <v>10</v>
      </c>
    </row>
    <row r="166" spans="1:6" x14ac:dyDescent="0.2">
      <c r="A166" s="20">
        <v>6529.5229166666977</v>
      </c>
      <c r="B166" s="7">
        <v>50</v>
      </c>
      <c r="C166" s="7">
        <v>1</v>
      </c>
      <c r="D166" s="7" t="s">
        <v>86</v>
      </c>
      <c r="E166" s="7">
        <v>116</v>
      </c>
      <c r="F166" s="7">
        <v>10</v>
      </c>
    </row>
    <row r="167" spans="1:6" x14ac:dyDescent="0.2">
      <c r="A167" s="20">
        <v>6529.5229166666977</v>
      </c>
      <c r="B167" s="7">
        <v>50</v>
      </c>
      <c r="C167" s="7">
        <v>1</v>
      </c>
      <c r="D167" s="7" t="s">
        <v>86</v>
      </c>
      <c r="E167" s="7">
        <v>114</v>
      </c>
      <c r="F167" s="7">
        <v>9</v>
      </c>
    </row>
    <row r="168" spans="1:6" x14ac:dyDescent="0.2">
      <c r="A168" s="20">
        <v>6529.5229166666977</v>
      </c>
      <c r="B168" s="7">
        <v>50</v>
      </c>
      <c r="C168" s="7">
        <v>1</v>
      </c>
      <c r="D168" s="7" t="s">
        <v>86</v>
      </c>
      <c r="E168" s="7">
        <v>112</v>
      </c>
      <c r="F168" s="7">
        <v>8</v>
      </c>
    </row>
    <row r="169" spans="1:6" x14ac:dyDescent="0.2">
      <c r="A169" s="20">
        <v>6529.5229166666977</v>
      </c>
      <c r="B169" s="7">
        <v>50</v>
      </c>
      <c r="C169" s="7">
        <v>1</v>
      </c>
      <c r="D169" s="7" t="s">
        <v>86</v>
      </c>
      <c r="E169" s="7">
        <v>132</v>
      </c>
      <c r="F169" s="7">
        <v>15</v>
      </c>
    </row>
    <row r="170" spans="1:6" x14ac:dyDescent="0.2">
      <c r="A170" s="20">
        <v>6529.5229166666977</v>
      </c>
      <c r="B170" s="7">
        <v>50</v>
      </c>
      <c r="C170" s="7">
        <v>1</v>
      </c>
      <c r="D170" s="7" t="s">
        <v>86</v>
      </c>
      <c r="E170" s="7">
        <v>132</v>
      </c>
      <c r="F170" s="7">
        <v>14</v>
      </c>
    </row>
    <row r="171" spans="1:6" x14ac:dyDescent="0.2">
      <c r="A171" s="20">
        <v>6529.5229166666977</v>
      </c>
      <c r="B171" s="7">
        <v>50</v>
      </c>
      <c r="C171" s="7">
        <v>1</v>
      </c>
      <c r="D171" s="7" t="s">
        <v>86</v>
      </c>
      <c r="E171" s="7">
        <v>136</v>
      </c>
      <c r="F171" s="7">
        <v>15</v>
      </c>
    </row>
    <row r="172" spans="1:6" x14ac:dyDescent="0.2">
      <c r="A172" s="20">
        <v>6529.5229166666977</v>
      </c>
      <c r="B172" s="7">
        <v>50</v>
      </c>
      <c r="C172" s="7">
        <v>1</v>
      </c>
      <c r="D172" s="7" t="s">
        <v>86</v>
      </c>
      <c r="E172" s="7">
        <v>129</v>
      </c>
      <c r="F172" s="7">
        <v>13</v>
      </c>
    </row>
    <row r="173" spans="1:6" x14ac:dyDescent="0.2">
      <c r="A173" s="20">
        <v>6529.5402777660638</v>
      </c>
      <c r="B173" s="7">
        <v>52</v>
      </c>
      <c r="C173" s="7">
        <v>1</v>
      </c>
      <c r="D173" s="7" t="s">
        <v>86</v>
      </c>
      <c r="E173" s="7">
        <v>123</v>
      </c>
      <c r="F173" s="7">
        <v>11</v>
      </c>
    </row>
    <row r="174" spans="1:6" x14ac:dyDescent="0.2">
      <c r="A174" s="20">
        <v>6529.5402777660638</v>
      </c>
      <c r="B174" s="7">
        <v>52</v>
      </c>
      <c r="C174" s="7">
        <v>1</v>
      </c>
      <c r="D174" s="7" t="s">
        <v>86</v>
      </c>
      <c r="E174" s="7">
        <v>133</v>
      </c>
      <c r="F174" s="7">
        <v>14</v>
      </c>
    </row>
    <row r="175" spans="1:6" x14ac:dyDescent="0.2">
      <c r="A175" s="20">
        <v>6529.5402777660638</v>
      </c>
      <c r="B175" s="7">
        <v>52</v>
      </c>
      <c r="C175" s="7">
        <v>1</v>
      </c>
      <c r="D175" s="7" t="s">
        <v>86</v>
      </c>
      <c r="E175" s="7">
        <v>133</v>
      </c>
      <c r="F175" s="7">
        <v>14</v>
      </c>
    </row>
    <row r="176" spans="1:6" x14ac:dyDescent="0.2">
      <c r="A176" s="20">
        <v>6529.5402777660638</v>
      </c>
      <c r="B176" s="7">
        <v>52</v>
      </c>
      <c r="C176" s="7">
        <v>1</v>
      </c>
      <c r="D176" s="7" t="s">
        <v>86</v>
      </c>
      <c r="E176" s="7">
        <v>117</v>
      </c>
      <c r="F176" s="7">
        <v>9</v>
      </c>
    </row>
    <row r="177" spans="1:6" x14ac:dyDescent="0.2">
      <c r="A177" s="20">
        <v>6529.5402777660638</v>
      </c>
      <c r="B177" s="7">
        <v>52</v>
      </c>
      <c r="C177" s="7">
        <v>1</v>
      </c>
      <c r="D177" s="7" t="s">
        <v>86</v>
      </c>
      <c r="E177" s="7">
        <v>105</v>
      </c>
      <c r="F177" s="7">
        <v>6</v>
      </c>
    </row>
    <row r="178" spans="1:6" x14ac:dyDescent="0.2">
      <c r="A178" s="20">
        <v>6529.5402777660638</v>
      </c>
      <c r="B178" s="7">
        <v>52</v>
      </c>
      <c r="C178" s="7">
        <v>1</v>
      </c>
      <c r="D178" s="7" t="s">
        <v>86</v>
      </c>
      <c r="E178" s="7">
        <v>111</v>
      </c>
      <c r="F178" s="7">
        <v>7</v>
      </c>
    </row>
    <row r="179" spans="1:6" x14ac:dyDescent="0.2">
      <c r="A179" s="20">
        <v>6529.5402777660638</v>
      </c>
      <c r="B179" s="7">
        <v>52</v>
      </c>
      <c r="C179" s="7">
        <v>1</v>
      </c>
      <c r="D179" s="7" t="s">
        <v>86</v>
      </c>
      <c r="E179" s="7">
        <v>116</v>
      </c>
      <c r="F179" s="7">
        <v>9</v>
      </c>
    </row>
    <row r="180" spans="1:6" x14ac:dyDescent="0.2">
      <c r="A180" s="20">
        <v>6529.5402777660638</v>
      </c>
      <c r="B180" s="7">
        <v>52</v>
      </c>
      <c r="C180" s="7">
        <v>1</v>
      </c>
      <c r="D180" s="7" t="s">
        <v>86</v>
      </c>
      <c r="E180" s="7">
        <v>121</v>
      </c>
      <c r="F180" s="7">
        <v>9</v>
      </c>
    </row>
    <row r="181" spans="1:6" x14ac:dyDescent="0.2">
      <c r="A181" s="20">
        <v>6529.5402777660638</v>
      </c>
      <c r="B181" s="7">
        <v>52</v>
      </c>
      <c r="C181" s="7">
        <v>1</v>
      </c>
      <c r="D181" s="7" t="s">
        <v>86</v>
      </c>
      <c r="E181" s="7">
        <v>104</v>
      </c>
      <c r="F181" s="7">
        <v>6</v>
      </c>
    </row>
    <row r="182" spans="1:6" x14ac:dyDescent="0.2">
      <c r="A182" s="20">
        <v>6529.5402777660638</v>
      </c>
      <c r="B182" s="7">
        <v>52</v>
      </c>
      <c r="C182" s="7">
        <v>1</v>
      </c>
      <c r="D182" s="7" t="s">
        <v>86</v>
      </c>
      <c r="E182" s="7">
        <v>101</v>
      </c>
      <c r="F182" s="7">
        <v>6</v>
      </c>
    </row>
    <row r="183" spans="1:6" x14ac:dyDescent="0.2">
      <c r="A183" s="20">
        <v>6529.547916654963</v>
      </c>
      <c r="B183" s="7">
        <v>53</v>
      </c>
      <c r="C183" s="7">
        <v>1</v>
      </c>
      <c r="D183" s="7" t="s">
        <v>86</v>
      </c>
      <c r="E183" s="7">
        <v>153</v>
      </c>
      <c r="F183" s="7">
        <v>19</v>
      </c>
    </row>
    <row r="184" spans="1:6" x14ac:dyDescent="0.2">
      <c r="A184" s="20">
        <v>6535.5243055438623</v>
      </c>
      <c r="B184" s="7">
        <v>56</v>
      </c>
      <c r="C184" s="7">
        <v>1</v>
      </c>
      <c r="D184" s="7" t="s">
        <v>86</v>
      </c>
      <c r="E184" s="7">
        <v>131</v>
      </c>
      <c r="F184" s="7">
        <v>13</v>
      </c>
    </row>
    <row r="185" spans="1:6" x14ac:dyDescent="0.2">
      <c r="A185" s="20">
        <v>6535.5347222108394</v>
      </c>
      <c r="B185" s="7">
        <v>57</v>
      </c>
      <c r="C185" s="7">
        <v>1</v>
      </c>
      <c r="D185" s="7" t="s">
        <v>86</v>
      </c>
      <c r="E185" s="7">
        <v>115</v>
      </c>
      <c r="F185" s="7">
        <v>9</v>
      </c>
    </row>
    <row r="186" spans="1:6" x14ac:dyDescent="0.2">
      <c r="A186" s="20">
        <v>6535.5347222108394</v>
      </c>
      <c r="B186" s="7">
        <v>57</v>
      </c>
      <c r="C186" s="7">
        <v>1</v>
      </c>
      <c r="D186" s="7" t="s">
        <v>86</v>
      </c>
      <c r="E186" s="7">
        <v>99</v>
      </c>
      <c r="F186" s="7">
        <v>6</v>
      </c>
    </row>
    <row r="187" spans="1:6" x14ac:dyDescent="0.2">
      <c r="A187" s="20">
        <v>6535.5347222108394</v>
      </c>
      <c r="B187" s="7">
        <v>57</v>
      </c>
      <c r="C187" s="7">
        <v>1</v>
      </c>
      <c r="D187" s="7" t="s">
        <v>86</v>
      </c>
      <c r="E187" s="7">
        <v>131</v>
      </c>
      <c r="F187" s="7">
        <v>13</v>
      </c>
    </row>
    <row r="188" spans="1:6" x14ac:dyDescent="0.2">
      <c r="A188" s="20">
        <v>6535.5347222108394</v>
      </c>
      <c r="B188" s="7">
        <v>57</v>
      </c>
      <c r="C188" s="7">
        <v>1</v>
      </c>
      <c r="D188" s="7" t="s">
        <v>86</v>
      </c>
      <c r="E188" s="7">
        <v>147</v>
      </c>
      <c r="F188" s="7">
        <v>19</v>
      </c>
    </row>
    <row r="189" spans="1:6" x14ac:dyDescent="0.2">
      <c r="A189" s="20">
        <v>6535.5347222108394</v>
      </c>
      <c r="B189" s="7">
        <v>57</v>
      </c>
      <c r="C189" s="7">
        <v>1</v>
      </c>
      <c r="D189" s="7" t="s">
        <v>86</v>
      </c>
      <c r="E189" s="7">
        <v>134</v>
      </c>
      <c r="F189" s="7">
        <v>16</v>
      </c>
    </row>
    <row r="190" spans="1:6" x14ac:dyDescent="0.2">
      <c r="A190" s="20">
        <v>6535.5347222108394</v>
      </c>
      <c r="B190" s="7">
        <v>57</v>
      </c>
      <c r="C190" s="7">
        <v>1</v>
      </c>
      <c r="D190" s="7" t="s">
        <v>86</v>
      </c>
      <c r="E190" s="7">
        <v>130</v>
      </c>
      <c r="F190" s="7">
        <v>14</v>
      </c>
    </row>
    <row r="191" spans="1:6" x14ac:dyDescent="0.2">
      <c r="A191" s="20">
        <v>6535.5347222108394</v>
      </c>
      <c r="B191" s="7">
        <v>57</v>
      </c>
      <c r="C191" s="7">
        <v>1</v>
      </c>
      <c r="D191" s="7" t="s">
        <v>86</v>
      </c>
      <c r="E191" s="7">
        <v>132</v>
      </c>
      <c r="F191" s="7">
        <v>14</v>
      </c>
    </row>
    <row r="192" spans="1:6" x14ac:dyDescent="0.2">
      <c r="A192" s="20">
        <v>6542.59375</v>
      </c>
      <c r="B192" s="7">
        <v>59</v>
      </c>
      <c r="C192" s="7">
        <v>1</v>
      </c>
      <c r="D192" s="7" t="s">
        <v>86</v>
      </c>
      <c r="E192" s="7">
        <v>122</v>
      </c>
      <c r="F192" s="7">
        <v>10</v>
      </c>
    </row>
    <row r="193" spans="1:6" x14ac:dyDescent="0.2">
      <c r="A193" s="20">
        <v>6542.59375</v>
      </c>
      <c r="B193" s="7">
        <v>59</v>
      </c>
      <c r="C193" s="7">
        <v>1</v>
      </c>
      <c r="D193" s="7" t="s">
        <v>86</v>
      </c>
      <c r="E193" s="7">
        <v>144</v>
      </c>
      <c r="F193" s="7">
        <v>16</v>
      </c>
    </row>
    <row r="194" spans="1:6" x14ac:dyDescent="0.2">
      <c r="A194" s="20">
        <v>6542.59375</v>
      </c>
      <c r="B194" s="7">
        <v>59</v>
      </c>
      <c r="C194" s="7">
        <v>1</v>
      </c>
      <c r="D194" s="7" t="s">
        <v>86</v>
      </c>
      <c r="E194" s="7">
        <v>151</v>
      </c>
      <c r="F194" s="7">
        <v>22</v>
      </c>
    </row>
    <row r="195" spans="1:6" x14ac:dyDescent="0.2">
      <c r="A195" s="20">
        <v>6542.59375</v>
      </c>
      <c r="B195" s="7">
        <v>59</v>
      </c>
      <c r="C195" s="7">
        <v>1</v>
      </c>
      <c r="D195" s="7" t="s">
        <v>86</v>
      </c>
      <c r="E195" s="7">
        <v>156</v>
      </c>
      <c r="F195" s="7">
        <v>25</v>
      </c>
    </row>
    <row r="196" spans="1:6" x14ac:dyDescent="0.2">
      <c r="A196" s="20">
        <v>6542.59375</v>
      </c>
      <c r="B196" s="7">
        <v>59</v>
      </c>
      <c r="C196" s="7">
        <v>1</v>
      </c>
      <c r="D196" s="7" t="s">
        <v>86</v>
      </c>
      <c r="E196" s="7">
        <v>135</v>
      </c>
      <c r="F196" s="7">
        <v>15</v>
      </c>
    </row>
    <row r="197" spans="1:6" x14ac:dyDescent="0.2">
      <c r="A197" s="20">
        <v>6542.6041666548699</v>
      </c>
      <c r="B197" s="7">
        <v>60</v>
      </c>
      <c r="C197" s="7">
        <v>1</v>
      </c>
      <c r="D197" s="7" t="s">
        <v>86</v>
      </c>
      <c r="E197" s="7">
        <v>119</v>
      </c>
      <c r="F197" s="7">
        <v>8</v>
      </c>
    </row>
    <row r="198" spans="1:6" x14ac:dyDescent="0.2">
      <c r="A198" s="20">
        <v>6542.6041666548699</v>
      </c>
      <c r="B198" s="7">
        <v>60</v>
      </c>
      <c r="C198" s="7">
        <v>1</v>
      </c>
      <c r="D198" s="7" t="s">
        <v>86</v>
      </c>
      <c r="E198" s="7">
        <v>110</v>
      </c>
      <c r="F198" s="7">
        <v>6</v>
      </c>
    </row>
    <row r="199" spans="1:6" x14ac:dyDescent="0.2">
      <c r="A199" s="20">
        <v>6542.6041666548699</v>
      </c>
      <c r="B199" s="7">
        <v>60</v>
      </c>
      <c r="C199" s="7">
        <v>1</v>
      </c>
      <c r="D199" s="7" t="s">
        <v>86</v>
      </c>
      <c r="E199" s="7">
        <v>100</v>
      </c>
      <c r="F199" s="7">
        <v>5</v>
      </c>
    </row>
    <row r="200" spans="1:6" x14ac:dyDescent="0.2">
      <c r="A200" s="20">
        <v>6542.6041666548699</v>
      </c>
      <c r="B200" s="7">
        <v>60</v>
      </c>
      <c r="C200" s="7">
        <v>1</v>
      </c>
      <c r="D200" s="7" t="s">
        <v>86</v>
      </c>
      <c r="E200" s="7">
        <v>106</v>
      </c>
      <c r="F200" s="7">
        <v>7</v>
      </c>
    </row>
    <row r="201" spans="1:6" x14ac:dyDescent="0.2">
      <c r="A201" s="20">
        <v>6542.6041666548699</v>
      </c>
      <c r="B201" s="7">
        <v>60</v>
      </c>
      <c r="C201" s="7">
        <v>1</v>
      </c>
      <c r="D201" s="7" t="s">
        <v>86</v>
      </c>
      <c r="E201" s="7">
        <v>105</v>
      </c>
      <c r="F201" s="7">
        <v>6</v>
      </c>
    </row>
    <row r="202" spans="1:6" x14ac:dyDescent="0.2">
      <c r="A202" s="20">
        <v>6542.6041666548699</v>
      </c>
      <c r="B202" s="7">
        <v>60</v>
      </c>
      <c r="C202" s="7">
        <v>1</v>
      </c>
      <c r="D202" s="7" t="s">
        <v>86</v>
      </c>
      <c r="E202" s="7">
        <v>111</v>
      </c>
      <c r="F202" s="7">
        <v>8</v>
      </c>
    </row>
    <row r="203" spans="1:6" x14ac:dyDescent="0.2">
      <c r="A203" s="20">
        <v>6542.6041666548699</v>
      </c>
      <c r="B203" s="7">
        <v>60</v>
      </c>
      <c r="C203" s="7">
        <v>1</v>
      </c>
      <c r="D203" s="7" t="s">
        <v>86</v>
      </c>
      <c r="E203" s="7">
        <v>140</v>
      </c>
      <c r="F203" s="7">
        <v>16</v>
      </c>
    </row>
    <row r="204" spans="1:6" x14ac:dyDescent="0.2">
      <c r="A204" s="20">
        <v>6542.6041666548699</v>
      </c>
      <c r="B204" s="7">
        <v>60</v>
      </c>
      <c r="C204" s="7">
        <v>1</v>
      </c>
      <c r="D204" s="7" t="s">
        <v>86</v>
      </c>
      <c r="E204" s="7">
        <v>149</v>
      </c>
      <c r="F204" s="7">
        <v>19</v>
      </c>
    </row>
    <row r="205" spans="1:6" x14ac:dyDescent="0.2">
      <c r="A205" s="20">
        <v>6542.6041666548699</v>
      </c>
      <c r="B205" s="7">
        <v>60</v>
      </c>
      <c r="C205" s="7">
        <v>1</v>
      </c>
      <c r="D205" s="7" t="s">
        <v>86</v>
      </c>
      <c r="E205" s="7">
        <v>151</v>
      </c>
      <c r="F205" s="7">
        <v>21</v>
      </c>
    </row>
    <row r="206" spans="1:6" x14ac:dyDescent="0.2">
      <c r="A206" s="20">
        <v>6542.6041666548699</v>
      </c>
      <c r="B206" s="7">
        <v>60</v>
      </c>
      <c r="C206" s="7">
        <v>1</v>
      </c>
      <c r="D206" s="7" t="s">
        <v>86</v>
      </c>
      <c r="E206" s="7">
        <v>142</v>
      </c>
      <c r="F206" s="7">
        <v>17</v>
      </c>
    </row>
    <row r="207" spans="1:6" x14ac:dyDescent="0.2">
      <c r="A207" s="20">
        <v>6542.6041666548699</v>
      </c>
      <c r="B207" s="7">
        <v>60</v>
      </c>
      <c r="C207" s="7">
        <v>1</v>
      </c>
      <c r="D207" s="7" t="s">
        <v>86</v>
      </c>
      <c r="E207" s="7">
        <v>135</v>
      </c>
      <c r="F207" s="7">
        <v>15</v>
      </c>
    </row>
    <row r="208" spans="1:6" x14ac:dyDescent="0.2">
      <c r="A208" s="20">
        <v>6542.6111110993661</v>
      </c>
      <c r="B208" s="7">
        <v>61</v>
      </c>
      <c r="C208" s="7">
        <v>1</v>
      </c>
      <c r="D208" s="7" t="s">
        <v>86</v>
      </c>
      <c r="E208" s="7">
        <v>109</v>
      </c>
      <c r="F208" s="7">
        <v>9</v>
      </c>
    </row>
    <row r="209" spans="1:6" x14ac:dyDescent="0.2">
      <c r="A209" s="20">
        <v>6542.6111110993661</v>
      </c>
      <c r="B209" s="7">
        <v>61</v>
      </c>
      <c r="C209" s="7">
        <v>1</v>
      </c>
      <c r="D209" s="7" t="s">
        <v>86</v>
      </c>
      <c r="E209" s="7">
        <v>119</v>
      </c>
      <c r="F209" s="7">
        <v>10</v>
      </c>
    </row>
    <row r="210" spans="1:6" x14ac:dyDescent="0.2">
      <c r="A210" s="20">
        <v>6543.4513888889924</v>
      </c>
      <c r="B210" s="7">
        <v>62</v>
      </c>
      <c r="C210" s="7">
        <v>1</v>
      </c>
      <c r="D210" s="7" t="s">
        <v>86</v>
      </c>
      <c r="E210" s="7">
        <v>114</v>
      </c>
      <c r="F210" s="7">
        <v>8</v>
      </c>
    </row>
    <row r="211" spans="1:6" x14ac:dyDescent="0.2">
      <c r="A211" s="20">
        <v>6543.4513888889924</v>
      </c>
      <c r="B211" s="7">
        <v>62</v>
      </c>
      <c r="C211" s="7">
        <v>1</v>
      </c>
      <c r="D211" s="7" t="s">
        <v>86</v>
      </c>
      <c r="E211" s="7">
        <v>118</v>
      </c>
      <c r="F211" s="7">
        <v>9</v>
      </c>
    </row>
    <row r="212" spans="1:6" x14ac:dyDescent="0.2">
      <c r="A212" s="20">
        <v>6543.4513888889924</v>
      </c>
      <c r="B212" s="7">
        <v>62</v>
      </c>
      <c r="C212" s="7">
        <v>1</v>
      </c>
      <c r="D212" s="7" t="s">
        <v>86</v>
      </c>
      <c r="E212" s="7">
        <v>100</v>
      </c>
      <c r="F212" s="7">
        <v>6</v>
      </c>
    </row>
    <row r="213" spans="1:6" x14ac:dyDescent="0.2">
      <c r="A213" s="20">
        <v>6543.4513888889924</v>
      </c>
      <c r="B213" s="7">
        <v>62</v>
      </c>
      <c r="C213" s="7">
        <v>1</v>
      </c>
      <c r="D213" s="7" t="s">
        <v>86</v>
      </c>
      <c r="E213" s="7">
        <v>140</v>
      </c>
      <c r="F213" s="7">
        <v>16</v>
      </c>
    </row>
    <row r="214" spans="1:6" x14ac:dyDescent="0.2">
      <c r="A214" s="20">
        <v>6543.4513888889924</v>
      </c>
      <c r="B214" s="7">
        <v>62</v>
      </c>
      <c r="C214" s="7">
        <v>1</v>
      </c>
      <c r="D214" s="7" t="s">
        <v>86</v>
      </c>
      <c r="E214" s="7">
        <v>130</v>
      </c>
      <c r="F214" s="7">
        <v>14</v>
      </c>
    </row>
    <row r="215" spans="1:6" x14ac:dyDescent="0.2">
      <c r="A215" s="20">
        <v>6543.4513888889924</v>
      </c>
      <c r="B215" s="7">
        <v>62</v>
      </c>
      <c r="C215" s="7">
        <v>1</v>
      </c>
      <c r="D215" s="7" t="s">
        <v>86</v>
      </c>
      <c r="E215" s="7">
        <v>135</v>
      </c>
      <c r="F215" s="7">
        <v>16</v>
      </c>
    </row>
    <row r="216" spans="1:6" x14ac:dyDescent="0.2">
      <c r="A216" s="20">
        <v>6543.4513888889924</v>
      </c>
      <c r="B216" s="7">
        <v>62</v>
      </c>
      <c r="C216" s="7">
        <v>1</v>
      </c>
      <c r="D216" s="7" t="s">
        <v>86</v>
      </c>
      <c r="E216" s="7">
        <v>145</v>
      </c>
      <c r="F216" s="7">
        <v>17</v>
      </c>
    </row>
    <row r="217" spans="1:6" x14ac:dyDescent="0.2">
      <c r="A217" s="20">
        <v>6543.4618055438623</v>
      </c>
      <c r="B217" s="7">
        <v>63</v>
      </c>
      <c r="C217" s="7">
        <v>2</v>
      </c>
      <c r="D217" s="7" t="s">
        <v>86</v>
      </c>
      <c r="E217" s="7">
        <v>140</v>
      </c>
      <c r="F217" s="7">
        <v>22</v>
      </c>
    </row>
    <row r="218" spans="1:6" x14ac:dyDescent="0.2">
      <c r="A218" s="20">
        <v>6543.4618055438623</v>
      </c>
      <c r="B218" s="7">
        <v>63</v>
      </c>
      <c r="C218" s="7">
        <v>2</v>
      </c>
      <c r="D218" s="7" t="s">
        <v>86</v>
      </c>
      <c r="E218" s="7">
        <v>127</v>
      </c>
      <c r="F218" s="7">
        <v>14</v>
      </c>
    </row>
    <row r="219" spans="1:6" x14ac:dyDescent="0.2">
      <c r="A219" s="20">
        <v>6543.4618055438623</v>
      </c>
      <c r="B219" s="7">
        <v>63</v>
      </c>
      <c r="C219" s="7">
        <v>2</v>
      </c>
      <c r="D219" s="7" t="s">
        <v>86</v>
      </c>
      <c r="E219" s="7">
        <v>130</v>
      </c>
      <c r="F219" s="7">
        <v>17</v>
      </c>
    </row>
    <row r="220" spans="1:6" x14ac:dyDescent="0.2">
      <c r="A220" s="20">
        <v>6543.4618055438623</v>
      </c>
      <c r="B220" s="7">
        <v>63</v>
      </c>
      <c r="C220" s="7">
        <v>2</v>
      </c>
      <c r="D220" s="7" t="s">
        <v>86</v>
      </c>
      <c r="E220" s="7">
        <v>131</v>
      </c>
      <c r="F220" s="7">
        <v>13</v>
      </c>
    </row>
    <row r="221" spans="1:6" x14ac:dyDescent="0.2">
      <c r="A221" s="20">
        <v>6543.4791666548699</v>
      </c>
      <c r="B221" s="7">
        <v>64</v>
      </c>
      <c r="C221" s="7">
        <v>2</v>
      </c>
      <c r="D221" s="7" t="s">
        <v>86</v>
      </c>
      <c r="E221" s="7">
        <v>135</v>
      </c>
      <c r="F221" s="7">
        <v>15</v>
      </c>
    </row>
    <row r="222" spans="1:6" x14ac:dyDescent="0.2">
      <c r="A222" s="20">
        <v>6543.4791666548699</v>
      </c>
      <c r="B222" s="7">
        <v>64</v>
      </c>
      <c r="C222" s="7">
        <v>2</v>
      </c>
      <c r="D222" s="7" t="s">
        <v>86</v>
      </c>
      <c r="E222" s="7">
        <v>142</v>
      </c>
      <c r="F222" s="7">
        <v>18</v>
      </c>
    </row>
    <row r="223" spans="1:6" x14ac:dyDescent="0.2">
      <c r="A223" s="20">
        <v>6543.4791666548699</v>
      </c>
      <c r="B223" s="7">
        <v>64</v>
      </c>
      <c r="C223" s="7">
        <v>2</v>
      </c>
      <c r="D223" s="7" t="s">
        <v>86</v>
      </c>
      <c r="E223" s="7">
        <v>130</v>
      </c>
      <c r="F223" s="7">
        <v>15</v>
      </c>
    </row>
    <row r="224" spans="1:6" x14ac:dyDescent="0.2">
      <c r="A224" s="20">
        <v>6543.4791666548699</v>
      </c>
      <c r="B224" s="7">
        <v>64</v>
      </c>
      <c r="C224" s="7">
        <v>2</v>
      </c>
      <c r="D224" s="7" t="s">
        <v>86</v>
      </c>
      <c r="E224" s="7">
        <v>132</v>
      </c>
      <c r="F224" s="7">
        <v>15</v>
      </c>
    </row>
    <row r="225" spans="1:6" x14ac:dyDescent="0.2">
      <c r="A225" s="20">
        <v>6543.4791666548699</v>
      </c>
      <c r="B225" s="7">
        <v>64</v>
      </c>
      <c r="C225" s="7">
        <v>2</v>
      </c>
      <c r="D225" s="7" t="s">
        <v>86</v>
      </c>
      <c r="E225" s="7">
        <v>130</v>
      </c>
      <c r="F225" s="7">
        <v>17</v>
      </c>
    </row>
    <row r="226" spans="1:6" x14ac:dyDescent="0.2">
      <c r="A226" s="20">
        <v>6543.4791666548699</v>
      </c>
      <c r="B226" s="7">
        <v>64</v>
      </c>
      <c r="C226" s="7">
        <v>2</v>
      </c>
      <c r="D226" s="7" t="s">
        <v>86</v>
      </c>
      <c r="E226" s="7">
        <v>125</v>
      </c>
      <c r="F226" s="7">
        <v>14</v>
      </c>
    </row>
    <row r="227" spans="1:6" x14ac:dyDescent="0.2">
      <c r="A227" s="20">
        <v>6543.4791666548699</v>
      </c>
      <c r="B227" s="7">
        <v>64</v>
      </c>
      <c r="C227" s="7">
        <v>2</v>
      </c>
      <c r="D227" s="7" t="s">
        <v>86</v>
      </c>
      <c r="E227" s="7">
        <v>120</v>
      </c>
      <c r="F227" s="7">
        <v>13</v>
      </c>
    </row>
    <row r="228" spans="1:6" x14ac:dyDescent="0.2">
      <c r="A228" s="20">
        <v>6543.4791666548699</v>
      </c>
      <c r="B228" s="7">
        <v>64</v>
      </c>
      <c r="C228" s="7">
        <v>2</v>
      </c>
      <c r="D228" s="7" t="s">
        <v>86</v>
      </c>
      <c r="E228" s="7">
        <v>132</v>
      </c>
      <c r="F228" s="7">
        <v>14</v>
      </c>
    </row>
    <row r="229" spans="1:6" x14ac:dyDescent="0.2">
      <c r="A229" s="20">
        <v>6543.4791666548699</v>
      </c>
      <c r="B229" s="7">
        <v>64</v>
      </c>
      <c r="C229" s="7">
        <v>2</v>
      </c>
      <c r="D229" s="7" t="s">
        <v>86</v>
      </c>
      <c r="E229" s="7">
        <v>125</v>
      </c>
      <c r="F229" s="7">
        <v>14</v>
      </c>
    </row>
    <row r="230" spans="1:6" x14ac:dyDescent="0.2">
      <c r="A230" s="20">
        <v>6543.4791666548699</v>
      </c>
      <c r="B230" s="7">
        <v>64</v>
      </c>
      <c r="C230" s="7">
        <v>2</v>
      </c>
      <c r="D230" s="7" t="s">
        <v>86</v>
      </c>
      <c r="E230" s="7">
        <v>105</v>
      </c>
      <c r="F230" s="7">
        <v>6</v>
      </c>
    </row>
    <row r="231" spans="1:6" x14ac:dyDescent="0.2">
      <c r="A231" s="20">
        <v>6543.4791666548699</v>
      </c>
      <c r="B231" s="7">
        <v>64</v>
      </c>
      <c r="C231" s="7">
        <v>2</v>
      </c>
      <c r="D231" s="7" t="s">
        <v>86</v>
      </c>
      <c r="E231" s="7">
        <v>105</v>
      </c>
      <c r="F231" s="7">
        <v>6</v>
      </c>
    </row>
    <row r="232" spans="1:6" x14ac:dyDescent="0.2">
      <c r="A232" s="20">
        <v>6543.4791666548699</v>
      </c>
      <c r="B232" s="7">
        <v>64</v>
      </c>
      <c r="C232" s="7">
        <v>2</v>
      </c>
      <c r="D232" s="7" t="s">
        <v>86</v>
      </c>
      <c r="E232" s="7">
        <v>110</v>
      </c>
      <c r="F232" s="7">
        <v>8</v>
      </c>
    </row>
    <row r="233" spans="1:6" x14ac:dyDescent="0.2">
      <c r="A233" s="20">
        <v>6543.4791666548699</v>
      </c>
      <c r="B233" s="7">
        <v>64</v>
      </c>
      <c r="C233" s="7">
        <v>2</v>
      </c>
      <c r="D233" s="7" t="s">
        <v>86</v>
      </c>
      <c r="E233" s="7">
        <v>98</v>
      </c>
      <c r="F233" s="7">
        <v>5</v>
      </c>
    </row>
    <row r="234" spans="1:6" x14ac:dyDescent="0.2">
      <c r="A234" s="20">
        <v>6543.4791666548699</v>
      </c>
      <c r="B234" s="7">
        <v>64</v>
      </c>
      <c r="C234" s="7">
        <v>2</v>
      </c>
      <c r="D234" s="7" t="s">
        <v>86</v>
      </c>
      <c r="E234" s="7">
        <v>105</v>
      </c>
      <c r="F234" s="7">
        <v>7</v>
      </c>
    </row>
    <row r="235" spans="1:6" x14ac:dyDescent="0.2">
      <c r="A235" s="20">
        <v>6543.5</v>
      </c>
      <c r="B235" s="7">
        <v>65</v>
      </c>
      <c r="C235" s="7">
        <v>1</v>
      </c>
      <c r="D235" s="7" t="s">
        <v>86</v>
      </c>
      <c r="E235" s="7">
        <v>115</v>
      </c>
      <c r="F235" s="7">
        <v>9</v>
      </c>
    </row>
    <row r="236" spans="1:6" x14ac:dyDescent="0.2">
      <c r="A236" s="20">
        <v>6543.5</v>
      </c>
      <c r="B236" s="7">
        <v>65</v>
      </c>
      <c r="C236" s="7">
        <v>1</v>
      </c>
      <c r="D236" s="7" t="s">
        <v>86</v>
      </c>
      <c r="E236" s="7">
        <v>105</v>
      </c>
      <c r="F236" s="7">
        <v>6</v>
      </c>
    </row>
    <row r="237" spans="1:6" x14ac:dyDescent="0.2">
      <c r="A237" s="20">
        <v>6543.5</v>
      </c>
      <c r="B237" s="7">
        <v>65</v>
      </c>
      <c r="C237" s="7">
        <v>1</v>
      </c>
      <c r="D237" s="7" t="s">
        <v>86</v>
      </c>
      <c r="E237" s="7">
        <v>110</v>
      </c>
      <c r="F237" s="7">
        <v>7</v>
      </c>
    </row>
    <row r="238" spans="1:6" x14ac:dyDescent="0.2">
      <c r="A238" s="20">
        <v>6548.5868055438623</v>
      </c>
      <c r="B238" s="7">
        <v>66</v>
      </c>
      <c r="C238" s="7">
        <v>2</v>
      </c>
      <c r="D238" s="7" t="s">
        <v>86</v>
      </c>
      <c r="E238" s="7">
        <v>108</v>
      </c>
      <c r="F238" s="7">
        <v>6</v>
      </c>
    </row>
    <row r="239" spans="1:6" x14ac:dyDescent="0.2">
      <c r="A239" s="20">
        <v>6548.5868055438623</v>
      </c>
      <c r="B239" s="7">
        <v>66</v>
      </c>
      <c r="C239" s="7">
        <v>2</v>
      </c>
      <c r="D239" s="7" t="s">
        <v>86</v>
      </c>
      <c r="E239" s="7">
        <v>110</v>
      </c>
      <c r="F239" s="7">
        <v>8</v>
      </c>
    </row>
    <row r="240" spans="1:6" x14ac:dyDescent="0.2">
      <c r="A240" s="20">
        <v>6548.5868055438623</v>
      </c>
      <c r="B240" s="7">
        <v>66</v>
      </c>
      <c r="C240" s="7">
        <v>2</v>
      </c>
      <c r="D240" s="7" t="s">
        <v>86</v>
      </c>
      <c r="E240" s="7">
        <v>111</v>
      </c>
      <c r="F240" s="7">
        <v>8</v>
      </c>
    </row>
    <row r="241" spans="1:6" x14ac:dyDescent="0.2">
      <c r="A241" s="20">
        <v>6548.5868055438623</v>
      </c>
      <c r="B241" s="7">
        <v>66</v>
      </c>
      <c r="C241" s="7">
        <v>2</v>
      </c>
      <c r="D241" s="7" t="s">
        <v>86</v>
      </c>
      <c r="E241" s="7">
        <v>112</v>
      </c>
      <c r="F241" s="7">
        <v>8</v>
      </c>
    </row>
    <row r="242" spans="1:6" x14ac:dyDescent="0.2">
      <c r="A242" s="20">
        <v>6548.5868055438623</v>
      </c>
      <c r="B242" s="7">
        <v>66</v>
      </c>
      <c r="C242" s="7">
        <v>2</v>
      </c>
      <c r="D242" s="7" t="s">
        <v>86</v>
      </c>
      <c r="E242" s="7">
        <v>110</v>
      </c>
      <c r="F242" s="7">
        <v>7</v>
      </c>
    </row>
    <row r="243" spans="1:6" x14ac:dyDescent="0.2">
      <c r="A243" s="20">
        <v>6548.5868055438623</v>
      </c>
      <c r="B243" s="7">
        <v>66</v>
      </c>
      <c r="C243" s="7">
        <v>2</v>
      </c>
      <c r="D243" s="7" t="s">
        <v>86</v>
      </c>
      <c r="E243" s="7">
        <v>132</v>
      </c>
      <c r="F243" s="7">
        <v>16</v>
      </c>
    </row>
    <row r="244" spans="1:6" x14ac:dyDescent="0.2">
      <c r="A244" s="20">
        <v>6548.5868055438623</v>
      </c>
      <c r="B244" s="7">
        <v>66</v>
      </c>
      <c r="C244" s="7">
        <v>2</v>
      </c>
      <c r="D244" s="7" t="s">
        <v>86</v>
      </c>
      <c r="E244" s="7">
        <v>134</v>
      </c>
      <c r="F244" s="7">
        <v>14</v>
      </c>
    </row>
    <row r="245" spans="1:6" x14ac:dyDescent="0.2">
      <c r="A245" s="20">
        <v>6548.5868055438623</v>
      </c>
      <c r="B245" s="7">
        <v>66</v>
      </c>
      <c r="C245" s="7">
        <v>2</v>
      </c>
      <c r="D245" s="7" t="s">
        <v>86</v>
      </c>
      <c r="E245" s="7">
        <v>141</v>
      </c>
      <c r="F245" s="7">
        <v>20</v>
      </c>
    </row>
    <row r="246" spans="1:6" x14ac:dyDescent="0.2">
      <c r="A246" s="20">
        <v>6548.5868055438623</v>
      </c>
      <c r="B246" s="7">
        <v>66</v>
      </c>
      <c r="C246" s="7">
        <v>2</v>
      </c>
      <c r="D246" s="7" t="s">
        <v>86</v>
      </c>
      <c r="E246" s="7">
        <v>126</v>
      </c>
      <c r="F246" s="7">
        <v>13</v>
      </c>
    </row>
    <row r="247" spans="1:6" x14ac:dyDescent="0.2">
      <c r="A247" s="20">
        <v>6548.5868055438623</v>
      </c>
      <c r="B247" s="7">
        <v>66</v>
      </c>
      <c r="C247" s="7">
        <v>2</v>
      </c>
      <c r="D247" s="7" t="s">
        <v>86</v>
      </c>
      <c r="E247" s="7">
        <v>136</v>
      </c>
      <c r="F247" s="7">
        <v>15</v>
      </c>
    </row>
    <row r="248" spans="1:6" x14ac:dyDescent="0.2">
      <c r="A248" s="20">
        <v>6548.5868055438623</v>
      </c>
      <c r="B248" s="7">
        <v>66</v>
      </c>
      <c r="C248" s="7">
        <v>2</v>
      </c>
      <c r="D248" s="7" t="s">
        <v>86</v>
      </c>
      <c r="E248" s="7">
        <v>133</v>
      </c>
      <c r="F248" s="7">
        <v>15</v>
      </c>
    </row>
    <row r="249" spans="1:6" x14ac:dyDescent="0.2">
      <c r="A249" s="20">
        <v>6548.5868055438623</v>
      </c>
      <c r="B249" s="7">
        <v>66</v>
      </c>
      <c r="C249" s="7">
        <v>2</v>
      </c>
      <c r="D249" s="7" t="s">
        <v>86</v>
      </c>
      <c r="E249" s="7">
        <v>132</v>
      </c>
      <c r="F249" s="7">
        <v>12</v>
      </c>
    </row>
    <row r="250" spans="1:6" x14ac:dyDescent="0.2">
      <c r="A250" s="20">
        <v>6548.5868055438623</v>
      </c>
      <c r="B250" s="7">
        <v>66</v>
      </c>
      <c r="C250" s="7">
        <v>2</v>
      </c>
      <c r="D250" s="7" t="s">
        <v>86</v>
      </c>
      <c r="E250" s="7">
        <v>132</v>
      </c>
      <c r="F250" s="7">
        <v>14</v>
      </c>
    </row>
    <row r="251" spans="1:6" x14ac:dyDescent="0.2">
      <c r="A251" s="20">
        <v>6548.5868055438623</v>
      </c>
      <c r="B251" s="7">
        <v>66</v>
      </c>
      <c r="C251" s="7">
        <v>2</v>
      </c>
      <c r="D251" s="7" t="s">
        <v>86</v>
      </c>
      <c r="E251" s="7">
        <v>128</v>
      </c>
      <c r="F251" s="7">
        <v>14</v>
      </c>
    </row>
    <row r="252" spans="1:6" x14ac:dyDescent="0.2">
      <c r="A252" s="20">
        <v>6548.59375</v>
      </c>
      <c r="B252" s="7">
        <v>67</v>
      </c>
      <c r="C252" s="7">
        <v>2</v>
      </c>
      <c r="D252" s="7" t="s">
        <v>86</v>
      </c>
      <c r="E252" s="7">
        <v>114</v>
      </c>
      <c r="F252" s="7">
        <v>8</v>
      </c>
    </row>
    <row r="253" spans="1:6" x14ac:dyDescent="0.2">
      <c r="A253" s="20">
        <v>6548.59375</v>
      </c>
      <c r="B253" s="7">
        <v>67</v>
      </c>
      <c r="C253" s="7">
        <v>2</v>
      </c>
      <c r="D253" s="7" t="s">
        <v>86</v>
      </c>
      <c r="E253" s="7">
        <v>136</v>
      </c>
      <c r="F253" s="7">
        <v>16</v>
      </c>
    </row>
    <row r="254" spans="1:6" x14ac:dyDescent="0.2">
      <c r="A254" s="20">
        <v>6548.59375</v>
      </c>
      <c r="B254" s="7">
        <v>67</v>
      </c>
      <c r="C254" s="7">
        <v>2</v>
      </c>
      <c r="D254" s="7" t="s">
        <v>86</v>
      </c>
      <c r="E254" s="7">
        <v>130</v>
      </c>
      <c r="F254" s="7">
        <v>15</v>
      </c>
    </row>
    <row r="255" spans="1:6" x14ac:dyDescent="0.2">
      <c r="A255" s="20">
        <v>6548.6006944444962</v>
      </c>
      <c r="B255" s="7">
        <v>68</v>
      </c>
      <c r="C255" s="7">
        <v>2</v>
      </c>
      <c r="D255" s="7" t="s">
        <v>86</v>
      </c>
      <c r="E255" s="7">
        <v>128</v>
      </c>
      <c r="F255" s="7">
        <v>13</v>
      </c>
    </row>
    <row r="256" spans="1:6" x14ac:dyDescent="0.2">
      <c r="A256" s="20">
        <v>6548.6006944444962</v>
      </c>
      <c r="B256" s="7">
        <v>68</v>
      </c>
      <c r="C256" s="7">
        <v>2</v>
      </c>
      <c r="D256" s="7" t="s">
        <v>86</v>
      </c>
      <c r="E256" s="7">
        <v>132</v>
      </c>
      <c r="F256" s="7">
        <v>15</v>
      </c>
    </row>
    <row r="257" spans="1:6" x14ac:dyDescent="0.2">
      <c r="A257" s="20">
        <v>6548.6076388889924</v>
      </c>
      <c r="B257" s="7">
        <v>69</v>
      </c>
      <c r="C257" s="7">
        <v>2</v>
      </c>
      <c r="D257" s="7" t="s">
        <v>86</v>
      </c>
      <c r="E257" s="7">
        <v>128</v>
      </c>
      <c r="F257" s="7">
        <v>15</v>
      </c>
    </row>
    <row r="258" spans="1:6" x14ac:dyDescent="0.2">
      <c r="A258" s="20">
        <v>6548.6076388889924</v>
      </c>
      <c r="B258" s="7">
        <v>69</v>
      </c>
      <c r="C258" s="7">
        <v>2</v>
      </c>
      <c r="D258" s="7" t="s">
        <v>86</v>
      </c>
      <c r="E258" s="7">
        <v>135</v>
      </c>
      <c r="F258" s="7">
        <v>20</v>
      </c>
    </row>
    <row r="259" spans="1:6" x14ac:dyDescent="0.2">
      <c r="A259" s="20">
        <v>6548.6076388889924</v>
      </c>
      <c r="B259" s="7">
        <v>69</v>
      </c>
      <c r="C259" s="7">
        <v>2</v>
      </c>
      <c r="D259" s="7" t="s">
        <v>86</v>
      </c>
      <c r="E259" s="7">
        <v>116</v>
      </c>
      <c r="F259" s="7">
        <v>8</v>
      </c>
    </row>
    <row r="260" spans="1:6" x14ac:dyDescent="0.2">
      <c r="A260" s="20">
        <v>6548.6076388889924</v>
      </c>
      <c r="B260" s="7">
        <v>69</v>
      </c>
      <c r="C260" s="7">
        <v>2</v>
      </c>
      <c r="D260" s="7" t="s">
        <v>86</v>
      </c>
      <c r="E260" s="7">
        <v>117</v>
      </c>
      <c r="F260" s="7">
        <v>7</v>
      </c>
    </row>
    <row r="261" spans="1:6" x14ac:dyDescent="0.2">
      <c r="A261" s="20">
        <v>6549.5055555556901</v>
      </c>
      <c r="B261" s="7">
        <v>71</v>
      </c>
      <c r="C261" s="7">
        <v>2</v>
      </c>
      <c r="D261" s="7" t="s">
        <v>86</v>
      </c>
      <c r="E261" s="7">
        <v>112</v>
      </c>
      <c r="F261" s="7">
        <v>8</v>
      </c>
    </row>
    <row r="262" spans="1:6" x14ac:dyDescent="0.2">
      <c r="A262" s="20">
        <v>6549.5055555556901</v>
      </c>
      <c r="B262" s="7">
        <v>71</v>
      </c>
      <c r="C262" s="7">
        <v>2</v>
      </c>
      <c r="D262" s="7" t="s">
        <v>86</v>
      </c>
      <c r="E262" s="7">
        <v>111</v>
      </c>
      <c r="F262" s="7">
        <v>8</v>
      </c>
    </row>
    <row r="263" spans="1:6" x14ac:dyDescent="0.2">
      <c r="A263" s="20">
        <v>6549.5055555556901</v>
      </c>
      <c r="B263" s="7">
        <v>71</v>
      </c>
      <c r="C263" s="7">
        <v>2</v>
      </c>
      <c r="D263" s="7" t="s">
        <v>86</v>
      </c>
      <c r="E263" s="7">
        <v>114</v>
      </c>
      <c r="F263" s="7">
        <v>8</v>
      </c>
    </row>
    <row r="264" spans="1:6" x14ac:dyDescent="0.2">
      <c r="A264" s="20">
        <v>6549.5055555556901</v>
      </c>
      <c r="B264" s="7">
        <v>71</v>
      </c>
      <c r="C264" s="7">
        <v>2</v>
      </c>
      <c r="D264" s="7" t="s">
        <v>86</v>
      </c>
      <c r="E264" s="7">
        <v>143</v>
      </c>
      <c r="F264" s="7">
        <v>17</v>
      </c>
    </row>
    <row r="265" spans="1:6" x14ac:dyDescent="0.2">
      <c r="A265" s="20">
        <v>6549.5055555556901</v>
      </c>
      <c r="B265" s="7">
        <v>71</v>
      </c>
      <c r="C265" s="7">
        <v>2</v>
      </c>
      <c r="D265" s="7" t="s">
        <v>86</v>
      </c>
      <c r="E265" s="7">
        <v>133</v>
      </c>
      <c r="F265" s="7">
        <v>17</v>
      </c>
    </row>
  </sheetData>
  <sortState ref="K22:K47">
    <sortCondition ref="K22"/>
  </sortState>
  <pageMargins left="0.75" right="0.75" top="1" bottom="1" header="0.5" footer="0.5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1"/>
  <sheetViews>
    <sheetView zoomScale="80" zoomScaleNormal="80" workbookViewId="0">
      <pane ySplit="1" topLeftCell="A2" activePane="bottomLeft" state="frozen"/>
      <selection pane="bottomLeft" activeCell="M57" sqref="M57"/>
    </sheetView>
  </sheetViews>
  <sheetFormatPr defaultRowHeight="12.75" x14ac:dyDescent="0.2"/>
  <cols>
    <col min="1" max="1" width="10.7109375" bestFit="1" customWidth="1"/>
    <col min="2" max="2" width="7.28515625" style="13" bestFit="1" customWidth="1"/>
    <col min="3" max="3" width="5.7109375" style="13" bestFit="1" customWidth="1"/>
    <col min="4" max="4" width="9" style="13" bestFit="1" customWidth="1"/>
    <col min="5" max="5" width="7.85546875" style="13" bestFit="1" customWidth="1"/>
    <col min="6" max="6" width="8" style="13" bestFit="1" customWidth="1"/>
    <col min="7" max="7" width="4.7109375" style="13" customWidth="1"/>
    <col min="8" max="8" width="5.42578125" style="13" bestFit="1" customWidth="1"/>
    <col min="9" max="9" width="4.5703125" style="13" customWidth="1"/>
    <col min="10" max="10" width="10.5703125" style="13" bestFit="1" customWidth="1"/>
    <col min="11" max="11" width="6.28515625" style="13" customWidth="1"/>
    <col min="12" max="12" width="10" style="13" bestFit="1" customWidth="1"/>
    <col min="13" max="13" width="7.42578125" style="13" customWidth="1"/>
    <col min="14" max="14" width="6.28515625" style="13" bestFit="1" customWidth="1"/>
    <col min="15" max="15" width="9.5703125" style="13" bestFit="1" customWidth="1"/>
    <col min="16" max="16" width="8.140625" style="6" bestFit="1" customWidth="1"/>
    <col min="17" max="17" width="4.5703125" style="13" bestFit="1" customWidth="1"/>
    <col min="18" max="18" width="9" style="13" bestFit="1" customWidth="1"/>
    <col min="19" max="19" width="4.7109375" style="13" bestFit="1" customWidth="1"/>
    <col min="20" max="20" width="9.42578125" style="13" bestFit="1" customWidth="1"/>
    <col min="21" max="21" width="9.5703125" style="13" bestFit="1" customWidth="1"/>
    <col min="22" max="22" width="10" style="13" bestFit="1" customWidth="1"/>
    <col min="23" max="23" width="8.85546875" style="13" bestFit="1" customWidth="1"/>
    <col min="24" max="24" width="13.7109375" style="13" bestFit="1" customWidth="1"/>
    <col min="25" max="25" width="6.7109375" style="13" bestFit="1" customWidth="1"/>
    <col min="26" max="26" width="22" style="13" bestFit="1" customWidth="1"/>
  </cols>
  <sheetData>
    <row r="1" spans="1:26" ht="13.5" thickBot="1" x14ac:dyDescent="0.25">
      <c r="A1" t="s">
        <v>98</v>
      </c>
      <c r="B1" s="13" t="s">
        <v>99</v>
      </c>
      <c r="C1" s="13" t="s">
        <v>101</v>
      </c>
      <c r="D1" s="13" t="s">
        <v>102</v>
      </c>
      <c r="E1" s="13" t="s">
        <v>103</v>
      </c>
      <c r="F1" s="13" t="s">
        <v>104</v>
      </c>
      <c r="G1"/>
      <c r="H1" t="s">
        <v>53</v>
      </c>
      <c r="I1" t="s">
        <v>54</v>
      </c>
      <c r="J1"/>
      <c r="K1"/>
      <c r="L1">
        <f>SUM(I:I)</f>
        <v>387</v>
      </c>
      <c r="M1"/>
      <c r="N1"/>
      <c r="O1"/>
      <c r="P1"/>
      <c r="Q1"/>
      <c r="R1"/>
      <c r="S1"/>
      <c r="T1"/>
      <c r="U1" s="5"/>
      <c r="V1"/>
    </row>
    <row r="2" spans="1:26" x14ac:dyDescent="0.2">
      <c r="A2" s="1">
        <v>6906</v>
      </c>
      <c r="B2" s="13">
        <v>4</v>
      </c>
      <c r="C2" s="13">
        <v>1</v>
      </c>
      <c r="D2" s="13" t="s">
        <v>86</v>
      </c>
      <c r="E2" s="13">
        <v>108</v>
      </c>
      <c r="F2" s="13">
        <v>8</v>
      </c>
      <c r="G2"/>
      <c r="H2">
        <v>1</v>
      </c>
      <c r="I2">
        <f>COUNTIF(B:B,"=1")</f>
        <v>0</v>
      </c>
      <c r="J2" s="10" t="s">
        <v>33</v>
      </c>
      <c r="K2" s="10"/>
      <c r="L2"/>
      <c r="M2"/>
      <c r="N2"/>
      <c r="O2"/>
      <c r="P2"/>
      <c r="Q2"/>
      <c r="R2"/>
      <c r="S2"/>
      <c r="T2"/>
      <c r="U2"/>
      <c r="V2"/>
      <c r="X2"/>
      <c r="Y2"/>
      <c r="Z2"/>
    </row>
    <row r="3" spans="1:26" x14ac:dyDescent="0.2">
      <c r="A3" s="1">
        <v>6906</v>
      </c>
      <c r="B3" s="13">
        <v>4</v>
      </c>
      <c r="C3" s="13">
        <v>1</v>
      </c>
      <c r="D3" s="13" t="s">
        <v>86</v>
      </c>
      <c r="E3" s="13">
        <v>112</v>
      </c>
      <c r="F3" s="13">
        <v>8</v>
      </c>
      <c r="G3"/>
      <c r="H3">
        <v>2</v>
      </c>
      <c r="I3">
        <f>COUNTIF(B:B,"=2")</f>
        <v>0</v>
      </c>
      <c r="J3" s="8"/>
      <c r="K3" s="8"/>
      <c r="L3"/>
      <c r="M3"/>
      <c r="N3"/>
      <c r="O3"/>
      <c r="P3"/>
      <c r="Q3"/>
      <c r="R3"/>
      <c r="S3"/>
      <c r="T3"/>
      <c r="U3"/>
      <c r="V3"/>
      <c r="X3"/>
      <c r="Y3"/>
      <c r="Z3"/>
    </row>
    <row r="4" spans="1:26" x14ac:dyDescent="0.2">
      <c r="A4" s="1">
        <v>6906</v>
      </c>
      <c r="B4" s="13">
        <v>4</v>
      </c>
      <c r="C4" s="13">
        <v>1</v>
      </c>
      <c r="D4" s="13" t="s">
        <v>86</v>
      </c>
      <c r="E4" s="13">
        <v>143</v>
      </c>
      <c r="F4" s="13">
        <v>15</v>
      </c>
      <c r="G4"/>
      <c r="H4">
        <v>3</v>
      </c>
      <c r="I4">
        <f>COUNTIF(B:B,"=3")</f>
        <v>0</v>
      </c>
      <c r="J4" s="8" t="s">
        <v>34</v>
      </c>
      <c r="K4" s="8">
        <v>4.03125</v>
      </c>
      <c r="L4"/>
      <c r="M4"/>
      <c r="N4"/>
      <c r="O4"/>
      <c r="P4"/>
      <c r="Q4"/>
      <c r="R4"/>
      <c r="S4"/>
      <c r="T4"/>
      <c r="U4"/>
      <c r="V4"/>
      <c r="X4"/>
      <c r="Y4"/>
      <c r="Z4"/>
    </row>
    <row r="5" spans="1:26" x14ac:dyDescent="0.2">
      <c r="A5" s="1">
        <v>6906</v>
      </c>
      <c r="B5" s="13">
        <v>4</v>
      </c>
      <c r="C5" s="13">
        <v>1</v>
      </c>
      <c r="D5" s="13" t="s">
        <v>86</v>
      </c>
      <c r="E5" s="13">
        <v>145</v>
      </c>
      <c r="F5" s="13">
        <v>17</v>
      </c>
      <c r="G5"/>
      <c r="H5">
        <v>4</v>
      </c>
      <c r="I5">
        <f>COUNTIF(B:B,"=4")</f>
        <v>8</v>
      </c>
      <c r="J5" s="8" t="s">
        <v>35</v>
      </c>
      <c r="K5" s="8">
        <v>0.73455636524916879</v>
      </c>
      <c r="L5"/>
      <c r="M5"/>
      <c r="N5"/>
      <c r="O5"/>
      <c r="P5"/>
      <c r="Q5"/>
      <c r="R5"/>
      <c r="S5"/>
      <c r="T5"/>
      <c r="U5"/>
      <c r="V5"/>
      <c r="X5"/>
      <c r="Y5"/>
      <c r="Z5"/>
    </row>
    <row r="6" spans="1:26" x14ac:dyDescent="0.2">
      <c r="A6" s="1">
        <v>6906</v>
      </c>
      <c r="B6" s="13">
        <v>4</v>
      </c>
      <c r="C6" s="13">
        <v>1</v>
      </c>
      <c r="D6" s="13" t="s">
        <v>86</v>
      </c>
      <c r="E6" s="13">
        <v>153</v>
      </c>
      <c r="F6" s="13">
        <v>20</v>
      </c>
      <c r="G6"/>
      <c r="H6">
        <v>5</v>
      </c>
      <c r="I6">
        <f>COUNTIF(B:B,"=5")</f>
        <v>0</v>
      </c>
      <c r="J6" s="8" t="s">
        <v>36</v>
      </c>
      <c r="K6" s="8">
        <v>2</v>
      </c>
      <c r="L6"/>
      <c r="M6"/>
      <c r="N6"/>
      <c r="O6"/>
      <c r="P6"/>
      <c r="Q6"/>
      <c r="R6"/>
      <c r="S6"/>
      <c r="T6"/>
      <c r="U6"/>
      <c r="V6"/>
      <c r="X6"/>
      <c r="Y6"/>
      <c r="Z6"/>
    </row>
    <row r="7" spans="1:26" x14ac:dyDescent="0.2">
      <c r="A7" s="1">
        <v>6906</v>
      </c>
      <c r="B7" s="13">
        <v>4</v>
      </c>
      <c r="C7" s="13">
        <v>1</v>
      </c>
      <c r="D7" s="13" t="s">
        <v>86</v>
      </c>
      <c r="E7" s="13">
        <v>154</v>
      </c>
      <c r="F7" s="13">
        <v>22</v>
      </c>
      <c r="G7"/>
      <c r="H7">
        <v>6</v>
      </c>
      <c r="I7">
        <f>COUNTIF(B:B,"=6")</f>
        <v>0</v>
      </c>
      <c r="J7" s="8" t="s">
        <v>37</v>
      </c>
      <c r="K7" s="8">
        <v>0</v>
      </c>
      <c r="L7"/>
      <c r="M7"/>
      <c r="N7"/>
      <c r="O7"/>
      <c r="P7"/>
      <c r="Q7"/>
      <c r="R7"/>
      <c r="S7"/>
      <c r="T7"/>
      <c r="U7"/>
      <c r="V7"/>
      <c r="X7"/>
      <c r="Y7"/>
      <c r="Z7"/>
    </row>
    <row r="8" spans="1:26" x14ac:dyDescent="0.2">
      <c r="A8" s="1">
        <v>6906</v>
      </c>
      <c r="B8" s="13">
        <v>4</v>
      </c>
      <c r="C8" s="13">
        <v>1</v>
      </c>
      <c r="D8" s="13" t="s">
        <v>86</v>
      </c>
      <c r="E8" s="13">
        <v>147</v>
      </c>
      <c r="F8" s="13">
        <v>19</v>
      </c>
      <c r="G8"/>
      <c r="H8">
        <v>7</v>
      </c>
      <c r="I8">
        <f>COUNTIF(B:B,"=7")</f>
        <v>4</v>
      </c>
      <c r="J8" s="8" t="s">
        <v>38</v>
      </c>
      <c r="K8" s="8">
        <v>7.1971531286957298</v>
      </c>
      <c r="L8"/>
      <c r="M8"/>
      <c r="N8"/>
      <c r="O8"/>
      <c r="P8"/>
      <c r="Q8"/>
      <c r="R8"/>
      <c r="S8"/>
      <c r="T8"/>
      <c r="U8"/>
      <c r="V8"/>
      <c r="X8"/>
      <c r="Y8"/>
      <c r="Z8"/>
    </row>
    <row r="9" spans="1:26" x14ac:dyDescent="0.2">
      <c r="A9" s="1">
        <v>6906</v>
      </c>
      <c r="B9" s="13">
        <v>4</v>
      </c>
      <c r="C9" s="13">
        <v>1</v>
      </c>
      <c r="D9" s="13" t="s">
        <v>86</v>
      </c>
      <c r="E9" s="13">
        <v>147</v>
      </c>
      <c r="F9" s="13">
        <v>18</v>
      </c>
      <c r="G9"/>
      <c r="H9">
        <v>8</v>
      </c>
      <c r="I9">
        <f>COUNTIF(B:B,"=8")</f>
        <v>6</v>
      </c>
      <c r="J9" s="8" t="s">
        <v>39</v>
      </c>
      <c r="K9" s="8">
        <v>51.799013157894734</v>
      </c>
      <c r="L9"/>
      <c r="M9"/>
      <c r="N9"/>
      <c r="O9"/>
      <c r="P9"/>
      <c r="Q9"/>
      <c r="R9"/>
      <c r="S9"/>
      <c r="T9"/>
      <c r="U9"/>
      <c r="V9"/>
      <c r="X9"/>
      <c r="Y9"/>
      <c r="Z9"/>
    </row>
    <row r="10" spans="1:26" x14ac:dyDescent="0.2">
      <c r="A10" s="1">
        <v>6893</v>
      </c>
      <c r="B10" s="13">
        <v>7</v>
      </c>
      <c r="C10" s="13">
        <v>1</v>
      </c>
      <c r="D10" s="13" t="s">
        <v>86</v>
      </c>
      <c r="E10" s="13">
        <v>120</v>
      </c>
      <c r="F10" s="13">
        <v>11</v>
      </c>
      <c r="G10"/>
      <c r="H10">
        <v>9</v>
      </c>
      <c r="I10">
        <f>COUNTIF(B:B,"=9")</f>
        <v>11</v>
      </c>
      <c r="J10" s="8" t="s">
        <v>40</v>
      </c>
      <c r="K10" s="8">
        <v>33.089792108483451</v>
      </c>
      <c r="L10"/>
      <c r="M10"/>
      <c r="N10"/>
      <c r="O10"/>
      <c r="P10"/>
      <c r="Q10"/>
      <c r="R10"/>
      <c r="S10"/>
      <c r="T10"/>
      <c r="U10"/>
      <c r="V10"/>
      <c r="X10"/>
      <c r="Y10"/>
      <c r="Z10"/>
    </row>
    <row r="11" spans="1:26" x14ac:dyDescent="0.2">
      <c r="A11" s="1">
        <v>6893</v>
      </c>
      <c r="B11" s="13">
        <v>7</v>
      </c>
      <c r="C11" s="13">
        <v>1</v>
      </c>
      <c r="D11" s="13" t="s">
        <v>86</v>
      </c>
      <c r="E11" s="13">
        <v>126</v>
      </c>
      <c r="F11" s="13">
        <v>14</v>
      </c>
      <c r="G11"/>
      <c r="H11">
        <v>10</v>
      </c>
      <c r="I11">
        <f>COUNTIF(B:B,"=10")</f>
        <v>2</v>
      </c>
      <c r="J11" s="8" t="s">
        <v>41</v>
      </c>
      <c r="K11" s="8">
        <v>5.2075714864691953</v>
      </c>
      <c r="L11"/>
      <c r="M11"/>
      <c r="N11"/>
      <c r="O11"/>
      <c r="P11"/>
      <c r="Q11"/>
      <c r="R11"/>
      <c r="S11"/>
      <c r="T11"/>
      <c r="U11"/>
      <c r="V11"/>
      <c r="X11"/>
      <c r="Y11"/>
      <c r="Z11"/>
    </row>
    <row r="12" spans="1:26" x14ac:dyDescent="0.2">
      <c r="A12" s="1">
        <v>6893</v>
      </c>
      <c r="B12" s="13">
        <v>7</v>
      </c>
      <c r="C12" s="13">
        <v>1</v>
      </c>
      <c r="D12" s="13" t="s">
        <v>86</v>
      </c>
      <c r="E12" s="13">
        <v>120</v>
      </c>
      <c r="F12" s="13">
        <v>11</v>
      </c>
      <c r="G12"/>
      <c r="H12">
        <v>11</v>
      </c>
      <c r="I12">
        <f>COUNTIF(B:B,"=11")</f>
        <v>5</v>
      </c>
      <c r="J12" s="8" t="s">
        <v>42</v>
      </c>
      <c r="K12" s="8">
        <v>56</v>
      </c>
      <c r="L12"/>
      <c r="M12"/>
      <c r="N12"/>
      <c r="O12"/>
      <c r="P12"/>
      <c r="Q12"/>
      <c r="R12"/>
      <c r="S12"/>
      <c r="T12"/>
      <c r="U12"/>
      <c r="V12"/>
      <c r="X12"/>
      <c r="Y12"/>
      <c r="Z12"/>
    </row>
    <row r="13" spans="1:26" x14ac:dyDescent="0.2">
      <c r="A13" s="1">
        <v>6893</v>
      </c>
      <c r="B13" s="13">
        <v>7</v>
      </c>
      <c r="C13" s="13">
        <v>1</v>
      </c>
      <c r="D13" s="13" t="s">
        <v>86</v>
      </c>
      <c r="E13" s="13">
        <v>109</v>
      </c>
      <c r="F13" s="13">
        <v>7</v>
      </c>
      <c r="G13"/>
      <c r="H13">
        <v>12</v>
      </c>
      <c r="I13">
        <f>COUNTIF(B:B,"=12")</f>
        <v>2</v>
      </c>
      <c r="J13" s="8" t="s">
        <v>43</v>
      </c>
      <c r="K13" s="8">
        <v>0</v>
      </c>
      <c r="L13"/>
      <c r="M13"/>
      <c r="N13"/>
      <c r="O13"/>
      <c r="P13"/>
      <c r="Q13"/>
      <c r="R13"/>
      <c r="S13"/>
      <c r="T13"/>
      <c r="U13"/>
      <c r="V13"/>
      <c r="X13"/>
      <c r="Y13"/>
      <c r="Z13"/>
    </row>
    <row r="14" spans="1:26" x14ac:dyDescent="0.2">
      <c r="A14" s="1">
        <v>6893</v>
      </c>
      <c r="B14" s="13">
        <v>8</v>
      </c>
      <c r="C14" s="13">
        <v>1</v>
      </c>
      <c r="D14" s="13" t="s">
        <v>86</v>
      </c>
      <c r="E14" s="13">
        <v>128</v>
      </c>
      <c r="F14" s="13">
        <v>14</v>
      </c>
      <c r="G14"/>
      <c r="H14">
        <v>13</v>
      </c>
      <c r="I14">
        <f>COUNTIF(B:B,"=13")</f>
        <v>9</v>
      </c>
      <c r="J14" s="8" t="s">
        <v>44</v>
      </c>
      <c r="K14" s="8">
        <v>56</v>
      </c>
      <c r="L14"/>
      <c r="M14"/>
      <c r="N14"/>
      <c r="O14"/>
      <c r="P14"/>
      <c r="Q14"/>
      <c r="R14"/>
      <c r="S14"/>
      <c r="T14"/>
      <c r="U14"/>
      <c r="V14"/>
      <c r="X14"/>
      <c r="Y14"/>
      <c r="Z14"/>
    </row>
    <row r="15" spans="1:26" x14ac:dyDescent="0.2">
      <c r="A15" s="1">
        <v>6893</v>
      </c>
      <c r="B15" s="13">
        <v>8</v>
      </c>
      <c r="C15" s="13">
        <v>1</v>
      </c>
      <c r="D15" s="13" t="s">
        <v>86</v>
      </c>
      <c r="E15" s="13">
        <v>139</v>
      </c>
      <c r="F15" s="13">
        <v>16</v>
      </c>
      <c r="G15"/>
      <c r="H15">
        <v>14</v>
      </c>
      <c r="I15">
        <f>COUNTIF(B:B,"=14")</f>
        <v>8</v>
      </c>
      <c r="J15" s="8" t="s">
        <v>45</v>
      </c>
      <c r="K15" s="8">
        <v>387</v>
      </c>
      <c r="L15"/>
      <c r="M15"/>
      <c r="N15"/>
      <c r="O15"/>
      <c r="P15"/>
      <c r="Q15"/>
      <c r="R15"/>
      <c r="S15"/>
      <c r="T15"/>
      <c r="U15"/>
      <c r="V15"/>
      <c r="X15"/>
      <c r="Y15"/>
      <c r="Z15"/>
    </row>
    <row r="16" spans="1:26" x14ac:dyDescent="0.2">
      <c r="A16" s="1">
        <v>6893</v>
      </c>
      <c r="B16" s="13">
        <v>8</v>
      </c>
      <c r="C16" s="13">
        <v>1</v>
      </c>
      <c r="D16" s="13" t="s">
        <v>86</v>
      </c>
      <c r="E16" s="13">
        <v>113</v>
      </c>
      <c r="F16" s="13">
        <v>8</v>
      </c>
      <c r="G16"/>
      <c r="H16">
        <v>15</v>
      </c>
      <c r="I16">
        <f>COUNTIF(B:B,"=15")</f>
        <v>4</v>
      </c>
      <c r="J16" s="8" t="s">
        <v>46</v>
      </c>
      <c r="K16" s="8">
        <v>96</v>
      </c>
      <c r="L16"/>
      <c r="M16"/>
      <c r="N16"/>
      <c r="O16"/>
      <c r="P16"/>
      <c r="Q16"/>
      <c r="R16"/>
      <c r="S16"/>
      <c r="T16"/>
      <c r="U16"/>
      <c r="V16"/>
      <c r="X16"/>
      <c r="Y16"/>
      <c r="Z16"/>
    </row>
    <row r="17" spans="1:26" ht="13.5" thickBot="1" x14ac:dyDescent="0.25">
      <c r="A17" s="1">
        <v>6893</v>
      </c>
      <c r="B17" s="13">
        <v>8</v>
      </c>
      <c r="C17" s="13">
        <v>1</v>
      </c>
      <c r="D17" s="13" t="s">
        <v>86</v>
      </c>
      <c r="E17" s="13">
        <v>116</v>
      </c>
      <c r="F17" s="13">
        <v>9</v>
      </c>
      <c r="G17"/>
      <c r="H17">
        <v>16</v>
      </c>
      <c r="I17">
        <f>COUNTIF(B:B,"=16")</f>
        <v>3</v>
      </c>
      <c r="J17" s="9" t="s">
        <v>47</v>
      </c>
      <c r="K17" s="9">
        <v>1.458278761242263</v>
      </c>
      <c r="L17"/>
      <c r="M17"/>
      <c r="N17"/>
      <c r="O17"/>
      <c r="P17"/>
      <c r="Q17"/>
      <c r="R17"/>
      <c r="S17"/>
      <c r="T17"/>
      <c r="U17"/>
      <c r="V17"/>
      <c r="X17"/>
      <c r="Y17"/>
      <c r="Z17"/>
    </row>
    <row r="18" spans="1:26" x14ac:dyDescent="0.2">
      <c r="A18" s="1">
        <v>6893</v>
      </c>
      <c r="B18" s="13">
        <v>8</v>
      </c>
      <c r="C18" s="13">
        <v>1</v>
      </c>
      <c r="D18" s="13" t="s">
        <v>86</v>
      </c>
      <c r="E18" s="13">
        <v>110</v>
      </c>
      <c r="F18" s="13">
        <v>8</v>
      </c>
      <c r="G18"/>
      <c r="H18">
        <v>17</v>
      </c>
      <c r="I18">
        <f>COUNTIF(B:B,"=17")</f>
        <v>6</v>
      </c>
      <c r="J18"/>
      <c r="K18"/>
      <c r="L18"/>
      <c r="M18"/>
      <c r="N18"/>
      <c r="O18"/>
      <c r="P18"/>
      <c r="Q18"/>
      <c r="R18"/>
      <c r="S18"/>
      <c r="T18"/>
      <c r="U18"/>
      <c r="V18"/>
      <c r="X18"/>
      <c r="Y18"/>
      <c r="Z18"/>
    </row>
    <row r="19" spans="1:26" x14ac:dyDescent="0.2">
      <c r="A19" s="1">
        <v>6893</v>
      </c>
      <c r="B19" s="13">
        <v>8</v>
      </c>
      <c r="C19" s="13">
        <v>1</v>
      </c>
      <c r="D19" s="13" t="s">
        <v>86</v>
      </c>
      <c r="E19" s="13">
        <v>108</v>
      </c>
      <c r="F19" s="13">
        <v>7</v>
      </c>
      <c r="G19"/>
      <c r="H19">
        <v>18</v>
      </c>
      <c r="I19">
        <f>COUNTIF(B:B,"=18")</f>
        <v>3</v>
      </c>
      <c r="J19"/>
      <c r="K19"/>
      <c r="L19"/>
      <c r="M19"/>
      <c r="N19"/>
      <c r="O19"/>
      <c r="P19"/>
      <c r="Q19"/>
      <c r="R19"/>
      <c r="S19"/>
      <c r="T19"/>
      <c r="U19"/>
      <c r="V19"/>
      <c r="X19"/>
      <c r="Y19"/>
      <c r="Z19"/>
    </row>
    <row r="20" spans="1:26" ht="13.5" thickBot="1" x14ac:dyDescent="0.25">
      <c r="A20" s="1">
        <v>6894</v>
      </c>
      <c r="B20" s="13">
        <v>9</v>
      </c>
      <c r="C20" s="13">
        <v>1</v>
      </c>
      <c r="D20" s="13" t="s">
        <v>86</v>
      </c>
      <c r="E20" s="13">
        <v>156</v>
      </c>
      <c r="F20" s="13">
        <v>22</v>
      </c>
      <c r="G20"/>
      <c r="H20">
        <v>19</v>
      </c>
      <c r="I20">
        <f>COUNTIF(B:B,"=19")</f>
        <v>12</v>
      </c>
      <c r="J20"/>
      <c r="K20"/>
      <c r="L20"/>
      <c r="M20"/>
      <c r="N20"/>
      <c r="O20"/>
      <c r="P20"/>
      <c r="Q20"/>
      <c r="R20"/>
      <c r="S20"/>
      <c r="T20"/>
      <c r="U20"/>
      <c r="V20"/>
      <c r="X20"/>
      <c r="Y20"/>
      <c r="Z20"/>
    </row>
    <row r="21" spans="1:26" x14ac:dyDescent="0.2">
      <c r="A21" s="1">
        <v>6894</v>
      </c>
      <c r="B21" s="13">
        <v>9</v>
      </c>
      <c r="C21" s="13">
        <v>1</v>
      </c>
      <c r="D21" s="13" t="s">
        <v>86</v>
      </c>
      <c r="E21" s="13">
        <v>135</v>
      </c>
      <c r="F21" s="13">
        <v>15</v>
      </c>
      <c r="G21"/>
      <c r="H21">
        <v>20</v>
      </c>
      <c r="I21">
        <f>COUNTIF(B:B,"=20")</f>
        <v>0</v>
      </c>
      <c r="J21">
        <v>75</v>
      </c>
      <c r="K21" s="11" t="s">
        <v>50</v>
      </c>
      <c r="L21" s="11" t="s">
        <v>52</v>
      </c>
      <c r="M21" s="6"/>
      <c r="N21"/>
      <c r="O21" t="s">
        <v>32</v>
      </c>
      <c r="P21"/>
      <c r="Q21"/>
      <c r="R21"/>
      <c r="S21"/>
      <c r="T21"/>
      <c r="U21"/>
      <c r="V21"/>
      <c r="X21"/>
      <c r="Y21"/>
      <c r="Z21"/>
    </row>
    <row r="22" spans="1:26" x14ac:dyDescent="0.2">
      <c r="A22" s="1">
        <v>6894</v>
      </c>
      <c r="B22" s="13">
        <v>9</v>
      </c>
      <c r="C22" s="13">
        <v>1</v>
      </c>
      <c r="D22" s="13" t="s">
        <v>86</v>
      </c>
      <c r="E22" s="13">
        <v>127</v>
      </c>
      <c r="F22" s="13">
        <v>14</v>
      </c>
      <c r="G22"/>
      <c r="H22">
        <v>21</v>
      </c>
      <c r="I22">
        <f>COUNTIF(B:B,"=21")</f>
        <v>2</v>
      </c>
      <c r="J22">
        <v>80</v>
      </c>
      <c r="K22" s="12">
        <v>75</v>
      </c>
      <c r="L22" s="8">
        <v>6</v>
      </c>
      <c r="M22" s="6">
        <f>(L22/387)*100</f>
        <v>1.5503875968992249</v>
      </c>
      <c r="N22"/>
      <c r="O22"/>
      <c r="P22"/>
      <c r="Q22"/>
      <c r="R22"/>
      <c r="S22"/>
      <c r="T22"/>
      <c r="U22"/>
      <c r="V22"/>
      <c r="X22"/>
      <c r="Y22"/>
      <c r="Z22"/>
    </row>
    <row r="23" spans="1:26" x14ac:dyDescent="0.2">
      <c r="A23" s="1">
        <v>6894</v>
      </c>
      <c r="B23" s="13">
        <v>9</v>
      </c>
      <c r="C23" s="13">
        <v>1</v>
      </c>
      <c r="D23" s="13" t="s">
        <v>86</v>
      </c>
      <c r="E23" s="13">
        <v>145</v>
      </c>
      <c r="F23" s="13">
        <v>17</v>
      </c>
      <c r="G23"/>
      <c r="H23">
        <v>22</v>
      </c>
      <c r="I23">
        <f>COUNTIF(B:B,"=22")</f>
        <v>6</v>
      </c>
      <c r="J23">
        <v>85</v>
      </c>
      <c r="K23" s="12">
        <v>80</v>
      </c>
      <c r="L23" s="8">
        <v>0</v>
      </c>
      <c r="M23" s="6">
        <f t="shared" ref="M23:M47" si="0">(L23/387)*100</f>
        <v>0</v>
      </c>
      <c r="N23"/>
      <c r="O23"/>
      <c r="P23"/>
      <c r="Q23"/>
      <c r="R23"/>
      <c r="S23"/>
      <c r="T23"/>
      <c r="U23"/>
      <c r="V23"/>
      <c r="X23"/>
      <c r="Y23"/>
      <c r="Z23"/>
    </row>
    <row r="24" spans="1:26" x14ac:dyDescent="0.2">
      <c r="A24" s="1">
        <v>6894</v>
      </c>
      <c r="B24" s="13">
        <v>9</v>
      </c>
      <c r="C24" s="13">
        <v>1</v>
      </c>
      <c r="D24" s="13" t="s">
        <v>86</v>
      </c>
      <c r="E24" s="13">
        <v>0</v>
      </c>
      <c r="F24" s="13">
        <v>0</v>
      </c>
      <c r="G24"/>
      <c r="H24">
        <v>23</v>
      </c>
      <c r="I24">
        <f>COUNTIF(B:B,"=23")</f>
        <v>5</v>
      </c>
      <c r="J24">
        <v>90</v>
      </c>
      <c r="K24" s="12">
        <v>85</v>
      </c>
      <c r="L24" s="8">
        <v>0</v>
      </c>
      <c r="M24" s="6">
        <f t="shared" si="0"/>
        <v>0</v>
      </c>
      <c r="N24"/>
      <c r="O24"/>
      <c r="P24"/>
      <c r="Q24"/>
      <c r="R24"/>
      <c r="S24"/>
      <c r="T24"/>
      <c r="U24"/>
      <c r="V24"/>
      <c r="X24"/>
      <c r="Y24"/>
      <c r="Z24"/>
    </row>
    <row r="25" spans="1:26" x14ac:dyDescent="0.2">
      <c r="A25" s="1">
        <v>6894</v>
      </c>
      <c r="B25" s="13">
        <v>9</v>
      </c>
      <c r="C25" s="13">
        <v>1</v>
      </c>
      <c r="D25" s="13" t="s">
        <v>86</v>
      </c>
      <c r="E25" s="13">
        <v>111</v>
      </c>
      <c r="F25" s="13">
        <v>8</v>
      </c>
      <c r="G25"/>
      <c r="H25">
        <v>24</v>
      </c>
      <c r="I25">
        <f>COUNTIF(B:B,"=24")</f>
        <v>1</v>
      </c>
      <c r="J25">
        <v>95</v>
      </c>
      <c r="K25" s="12">
        <v>90</v>
      </c>
      <c r="L25" s="8">
        <v>0</v>
      </c>
      <c r="M25" s="6">
        <f t="shared" si="0"/>
        <v>0</v>
      </c>
      <c r="N25"/>
      <c r="O25"/>
      <c r="P25"/>
      <c r="Q25"/>
      <c r="R25"/>
      <c r="S25"/>
      <c r="T25"/>
      <c r="U25"/>
      <c r="V25"/>
      <c r="X25"/>
      <c r="Y25"/>
      <c r="Z25"/>
    </row>
    <row r="26" spans="1:26" x14ac:dyDescent="0.2">
      <c r="A26" s="1">
        <v>6894</v>
      </c>
      <c r="B26" s="13">
        <v>9</v>
      </c>
      <c r="C26" s="13">
        <v>1</v>
      </c>
      <c r="D26" s="13" t="s">
        <v>86</v>
      </c>
      <c r="E26" s="13">
        <v>114</v>
      </c>
      <c r="F26" s="13">
        <v>8</v>
      </c>
      <c r="G26"/>
      <c r="H26">
        <v>25</v>
      </c>
      <c r="I26">
        <f>COUNTIF(B:B,"=25")</f>
        <v>0</v>
      </c>
      <c r="J26">
        <v>100</v>
      </c>
      <c r="K26" s="12">
        <v>95</v>
      </c>
      <c r="L26" s="8">
        <v>2</v>
      </c>
      <c r="M26" s="6">
        <f t="shared" si="0"/>
        <v>0.516795865633075</v>
      </c>
      <c r="N26"/>
      <c r="O26"/>
      <c r="P26"/>
      <c r="Q26"/>
      <c r="R26"/>
      <c r="S26"/>
      <c r="T26"/>
      <c r="U26"/>
      <c r="V26"/>
      <c r="X26"/>
      <c r="Y26"/>
      <c r="Z26"/>
    </row>
    <row r="27" spans="1:26" x14ac:dyDescent="0.2">
      <c r="A27" s="1">
        <v>6894</v>
      </c>
      <c r="B27" s="13">
        <v>9</v>
      </c>
      <c r="C27" s="13">
        <v>1</v>
      </c>
      <c r="D27" s="13" t="s">
        <v>86</v>
      </c>
      <c r="E27" s="13">
        <v>110</v>
      </c>
      <c r="F27" s="13">
        <v>8</v>
      </c>
      <c r="G27"/>
      <c r="H27">
        <v>26</v>
      </c>
      <c r="I27">
        <f>COUNTIF(B:B,"=26")</f>
        <v>0</v>
      </c>
      <c r="J27">
        <v>105</v>
      </c>
      <c r="K27" s="12">
        <v>100</v>
      </c>
      <c r="L27" s="8">
        <v>8</v>
      </c>
      <c r="M27" s="6">
        <f t="shared" si="0"/>
        <v>2.0671834625323</v>
      </c>
      <c r="N27"/>
      <c r="O27"/>
      <c r="P27"/>
      <c r="Q27"/>
      <c r="R27"/>
      <c r="S27"/>
      <c r="T27"/>
      <c r="U27"/>
      <c r="V27"/>
      <c r="X27"/>
      <c r="Y27"/>
      <c r="Z27"/>
    </row>
    <row r="28" spans="1:26" x14ac:dyDescent="0.2">
      <c r="A28" s="1">
        <v>6894</v>
      </c>
      <c r="B28" s="13">
        <v>9</v>
      </c>
      <c r="C28" s="13">
        <v>1</v>
      </c>
      <c r="D28" s="13" t="s">
        <v>86</v>
      </c>
      <c r="E28" s="13">
        <v>107</v>
      </c>
      <c r="F28" s="13">
        <v>7</v>
      </c>
      <c r="G28"/>
      <c r="H28">
        <v>27</v>
      </c>
      <c r="I28">
        <f>COUNTIF(B:B,"=27")</f>
        <v>6</v>
      </c>
      <c r="J28">
        <v>110</v>
      </c>
      <c r="K28" s="12">
        <v>105</v>
      </c>
      <c r="L28" s="8">
        <v>36</v>
      </c>
      <c r="M28" s="6">
        <f t="shared" si="0"/>
        <v>9.3023255813953494</v>
      </c>
      <c r="N28"/>
      <c r="O28"/>
      <c r="P28"/>
      <c r="Q28"/>
      <c r="R28"/>
      <c r="S28"/>
      <c r="T28"/>
      <c r="U28"/>
      <c r="V28"/>
      <c r="X28"/>
      <c r="Y28"/>
      <c r="Z28"/>
    </row>
    <row r="29" spans="1:26" x14ac:dyDescent="0.2">
      <c r="A29" s="1">
        <v>6894</v>
      </c>
      <c r="B29" s="13">
        <v>9</v>
      </c>
      <c r="C29" s="13">
        <v>1</v>
      </c>
      <c r="D29" s="13" t="s">
        <v>86</v>
      </c>
      <c r="E29" s="13">
        <v>100</v>
      </c>
      <c r="F29" s="13">
        <v>6</v>
      </c>
      <c r="G29"/>
      <c r="H29">
        <v>28</v>
      </c>
      <c r="I29">
        <f>COUNTIF(B:B,"=28")</f>
        <v>8</v>
      </c>
      <c r="J29">
        <v>115</v>
      </c>
      <c r="K29" s="12">
        <v>110</v>
      </c>
      <c r="L29" s="8">
        <v>66</v>
      </c>
      <c r="M29" s="6">
        <f t="shared" si="0"/>
        <v>17.054263565891471</v>
      </c>
      <c r="N29"/>
      <c r="O29"/>
      <c r="P29"/>
      <c r="Q29"/>
      <c r="R29"/>
      <c r="S29"/>
      <c r="T29"/>
      <c r="U29"/>
      <c r="V29"/>
      <c r="X29"/>
      <c r="Y29"/>
      <c r="Z29"/>
    </row>
    <row r="30" spans="1:26" x14ac:dyDescent="0.2">
      <c r="A30" s="1">
        <v>6894</v>
      </c>
      <c r="B30" s="13">
        <v>9</v>
      </c>
      <c r="C30" s="13">
        <v>1</v>
      </c>
      <c r="D30" s="13" t="s">
        <v>86</v>
      </c>
      <c r="E30" s="13">
        <v>105</v>
      </c>
      <c r="F30" s="13">
        <v>7</v>
      </c>
      <c r="G30"/>
      <c r="H30">
        <v>29</v>
      </c>
      <c r="I30">
        <f>COUNTIF(B:B,"=29")</f>
        <v>6</v>
      </c>
      <c r="J30">
        <v>120</v>
      </c>
      <c r="K30" s="12">
        <v>115</v>
      </c>
      <c r="L30" s="8">
        <v>48</v>
      </c>
      <c r="M30" s="6">
        <f t="shared" si="0"/>
        <v>12.403100775193799</v>
      </c>
      <c r="N30"/>
      <c r="O30"/>
      <c r="P30"/>
      <c r="Q30"/>
      <c r="R30"/>
      <c r="S30"/>
      <c r="T30"/>
      <c r="U30"/>
      <c r="V30"/>
      <c r="X30"/>
      <c r="Y30"/>
      <c r="Z30"/>
    </row>
    <row r="31" spans="1:26" x14ac:dyDescent="0.2">
      <c r="A31" s="1">
        <v>6900</v>
      </c>
      <c r="B31" s="13">
        <v>10</v>
      </c>
      <c r="C31" s="13">
        <v>1</v>
      </c>
      <c r="D31" s="13" t="s">
        <v>86</v>
      </c>
      <c r="E31" s="13">
        <v>105</v>
      </c>
      <c r="F31" s="13">
        <v>6</v>
      </c>
      <c r="G31"/>
      <c r="H31">
        <v>30</v>
      </c>
      <c r="I31">
        <f>COUNTIF(B:B,"=30")</f>
        <v>2</v>
      </c>
      <c r="J31">
        <v>125</v>
      </c>
      <c r="K31" s="12">
        <v>120</v>
      </c>
      <c r="L31" s="8">
        <v>26</v>
      </c>
      <c r="M31" s="6">
        <f t="shared" si="0"/>
        <v>6.7183462532299743</v>
      </c>
      <c r="N31"/>
      <c r="O31"/>
      <c r="P31"/>
      <c r="Q31"/>
      <c r="R31"/>
      <c r="S31"/>
      <c r="T31"/>
      <c r="U31"/>
      <c r="V31"/>
      <c r="X31"/>
      <c r="Y31"/>
      <c r="Z31"/>
    </row>
    <row r="32" spans="1:26" x14ac:dyDescent="0.2">
      <c r="A32" s="1">
        <v>6900</v>
      </c>
      <c r="B32" s="13">
        <v>10</v>
      </c>
      <c r="C32" s="13">
        <v>1</v>
      </c>
      <c r="D32" s="13" t="s">
        <v>86</v>
      </c>
      <c r="E32" s="13">
        <v>103</v>
      </c>
      <c r="F32" s="13">
        <v>6</v>
      </c>
      <c r="G32"/>
      <c r="H32">
        <v>31</v>
      </c>
      <c r="I32">
        <f>COUNTIF(B:B,"=31")</f>
        <v>3</v>
      </c>
      <c r="J32">
        <v>130</v>
      </c>
      <c r="K32" s="12">
        <v>125</v>
      </c>
      <c r="L32" s="8">
        <v>21</v>
      </c>
      <c r="M32" s="6">
        <f t="shared" si="0"/>
        <v>5.4263565891472867</v>
      </c>
      <c r="N32"/>
      <c r="O32"/>
      <c r="P32"/>
      <c r="Q32"/>
      <c r="R32"/>
      <c r="S32"/>
      <c r="T32"/>
      <c r="U32"/>
      <c r="V32"/>
      <c r="X32"/>
      <c r="Y32"/>
      <c r="Z32"/>
    </row>
    <row r="33" spans="1:26" x14ac:dyDescent="0.2">
      <c r="A33" s="1">
        <v>6907</v>
      </c>
      <c r="B33" s="13">
        <v>11</v>
      </c>
      <c r="C33" s="13">
        <v>1</v>
      </c>
      <c r="D33" s="13" t="s">
        <v>86</v>
      </c>
      <c r="E33" s="13">
        <v>136</v>
      </c>
      <c r="F33" s="13">
        <v>15</v>
      </c>
      <c r="G33"/>
      <c r="H33">
        <v>32</v>
      </c>
      <c r="I33">
        <f>COUNTIF(B:B,"=32")</f>
        <v>0</v>
      </c>
      <c r="J33">
        <v>135</v>
      </c>
      <c r="K33" s="12">
        <v>130</v>
      </c>
      <c r="L33" s="8">
        <v>35</v>
      </c>
      <c r="M33" s="6">
        <f t="shared" si="0"/>
        <v>9.043927648578812</v>
      </c>
      <c r="N33"/>
      <c r="O33"/>
      <c r="P33"/>
      <c r="Q33"/>
      <c r="R33"/>
      <c r="S33"/>
      <c r="T33"/>
      <c r="U33"/>
      <c r="V33"/>
      <c r="X33"/>
      <c r="Y33"/>
      <c r="Z33"/>
    </row>
    <row r="34" spans="1:26" x14ac:dyDescent="0.2">
      <c r="A34" s="1">
        <v>6907</v>
      </c>
      <c r="B34" s="13">
        <v>11</v>
      </c>
      <c r="C34" s="13">
        <v>1</v>
      </c>
      <c r="D34" s="13" t="s">
        <v>86</v>
      </c>
      <c r="E34" s="13">
        <v>106</v>
      </c>
      <c r="F34" s="13">
        <v>6</v>
      </c>
      <c r="G34"/>
      <c r="H34">
        <v>33</v>
      </c>
      <c r="I34">
        <f>COUNTIF(B:B,"=33")</f>
        <v>2</v>
      </c>
      <c r="J34">
        <v>140</v>
      </c>
      <c r="K34" s="12">
        <v>135</v>
      </c>
      <c r="L34" s="8">
        <v>33</v>
      </c>
      <c r="M34" s="6">
        <f t="shared" si="0"/>
        <v>8.5271317829457356</v>
      </c>
      <c r="N34"/>
      <c r="O34"/>
      <c r="P34"/>
      <c r="Q34"/>
      <c r="R34"/>
      <c r="S34"/>
      <c r="T34"/>
      <c r="U34"/>
      <c r="V34"/>
      <c r="X34"/>
      <c r="Y34"/>
      <c r="Z34"/>
    </row>
    <row r="35" spans="1:26" x14ac:dyDescent="0.2">
      <c r="A35" s="1">
        <v>6907</v>
      </c>
      <c r="B35" s="13">
        <v>11</v>
      </c>
      <c r="C35" s="13">
        <v>1</v>
      </c>
      <c r="D35" s="13" t="s">
        <v>86</v>
      </c>
      <c r="E35" s="13">
        <v>0</v>
      </c>
      <c r="F35" s="13">
        <v>0</v>
      </c>
      <c r="G35"/>
      <c r="H35">
        <v>34</v>
      </c>
      <c r="I35">
        <f>COUNTIF(B:B,"=34")</f>
        <v>7</v>
      </c>
      <c r="J35">
        <v>145</v>
      </c>
      <c r="K35" s="12">
        <v>140</v>
      </c>
      <c r="L35" s="8">
        <v>39</v>
      </c>
      <c r="M35" s="6">
        <f t="shared" si="0"/>
        <v>10.077519379844961</v>
      </c>
      <c r="N35"/>
      <c r="O35"/>
      <c r="P35"/>
      <c r="Q35"/>
      <c r="R35"/>
      <c r="S35"/>
      <c r="T35"/>
      <c r="U35"/>
      <c r="V35"/>
      <c r="X35"/>
      <c r="Y35"/>
      <c r="Z35"/>
    </row>
    <row r="36" spans="1:26" x14ac:dyDescent="0.2">
      <c r="A36" s="1">
        <v>6907</v>
      </c>
      <c r="B36" s="13">
        <v>11</v>
      </c>
      <c r="C36" s="13">
        <v>1</v>
      </c>
      <c r="D36" s="13" t="s">
        <v>86</v>
      </c>
      <c r="E36" s="13">
        <v>0</v>
      </c>
      <c r="F36" s="13">
        <v>0</v>
      </c>
      <c r="G36"/>
      <c r="H36">
        <v>35</v>
      </c>
      <c r="I36">
        <f>COUNTIF(B:B,"=35")</f>
        <v>5</v>
      </c>
      <c r="J36">
        <v>150</v>
      </c>
      <c r="K36" s="12">
        <v>145</v>
      </c>
      <c r="L36" s="8">
        <v>37</v>
      </c>
      <c r="M36" s="6">
        <f t="shared" si="0"/>
        <v>9.5607235142118849</v>
      </c>
      <c r="N36"/>
      <c r="O36"/>
      <c r="P36"/>
      <c r="Q36"/>
      <c r="R36"/>
      <c r="S36"/>
      <c r="T36"/>
      <c r="U36"/>
      <c r="V36"/>
      <c r="X36"/>
      <c r="Y36"/>
      <c r="Z36"/>
    </row>
    <row r="37" spans="1:26" x14ac:dyDescent="0.2">
      <c r="A37" s="1">
        <v>6907</v>
      </c>
      <c r="B37" s="13">
        <v>11</v>
      </c>
      <c r="C37" s="13">
        <v>1</v>
      </c>
      <c r="D37" s="13" t="s">
        <v>86</v>
      </c>
      <c r="E37" s="13">
        <v>0</v>
      </c>
      <c r="F37" s="13">
        <v>0</v>
      </c>
      <c r="G37"/>
      <c r="H37">
        <v>36</v>
      </c>
      <c r="I37">
        <f>COUNTIF(B:B,"=36")</f>
        <v>1</v>
      </c>
      <c r="J37">
        <v>155</v>
      </c>
      <c r="K37" s="12">
        <v>150</v>
      </c>
      <c r="L37" s="8">
        <v>15</v>
      </c>
      <c r="M37" s="6">
        <f t="shared" si="0"/>
        <v>3.8759689922480618</v>
      </c>
      <c r="N37"/>
      <c r="O37"/>
      <c r="P37"/>
      <c r="Q37"/>
      <c r="R37"/>
      <c r="S37"/>
      <c r="T37"/>
      <c r="U37"/>
      <c r="V37"/>
      <c r="X37"/>
      <c r="Y37"/>
      <c r="Z37"/>
    </row>
    <row r="38" spans="1:26" x14ac:dyDescent="0.2">
      <c r="A38" s="1">
        <v>6893</v>
      </c>
      <c r="B38" s="13">
        <v>12</v>
      </c>
      <c r="C38" s="13">
        <v>1</v>
      </c>
      <c r="D38" s="13" t="s">
        <v>86</v>
      </c>
      <c r="E38" s="13">
        <v>103</v>
      </c>
      <c r="F38" s="13">
        <v>0</v>
      </c>
      <c r="G38"/>
      <c r="H38">
        <v>37</v>
      </c>
      <c r="I38">
        <f>COUNTIF(B:B,"=37")</f>
        <v>0</v>
      </c>
      <c r="J38">
        <v>160</v>
      </c>
      <c r="K38" s="12">
        <v>155</v>
      </c>
      <c r="L38" s="8">
        <v>9</v>
      </c>
      <c r="M38" s="6">
        <f t="shared" si="0"/>
        <v>2.3255813953488373</v>
      </c>
      <c r="N38"/>
      <c r="O38"/>
      <c r="P38"/>
      <c r="Q38"/>
      <c r="R38"/>
      <c r="S38"/>
      <c r="T38"/>
      <c r="U38"/>
      <c r="V38"/>
      <c r="X38"/>
      <c r="Y38"/>
      <c r="Z38"/>
    </row>
    <row r="39" spans="1:26" x14ac:dyDescent="0.2">
      <c r="A39" s="1">
        <v>6893</v>
      </c>
      <c r="B39" s="13">
        <v>12</v>
      </c>
      <c r="C39" s="13">
        <v>1</v>
      </c>
      <c r="D39" s="13" t="s">
        <v>86</v>
      </c>
      <c r="E39" s="13">
        <v>107</v>
      </c>
      <c r="F39" s="13">
        <v>0</v>
      </c>
      <c r="G39"/>
      <c r="H39">
        <v>38</v>
      </c>
      <c r="I39">
        <f>COUNTIF(B:B,"=38")</f>
        <v>4</v>
      </c>
      <c r="J39">
        <v>165</v>
      </c>
      <c r="K39" s="12">
        <v>160</v>
      </c>
      <c r="L39" s="8">
        <v>4</v>
      </c>
      <c r="M39" s="6">
        <f t="shared" si="0"/>
        <v>1.03359173126615</v>
      </c>
      <c r="N39"/>
      <c r="O39"/>
      <c r="P39"/>
      <c r="Q39"/>
      <c r="R39"/>
      <c r="S39"/>
      <c r="T39"/>
      <c r="U39"/>
      <c r="V39"/>
      <c r="X39"/>
      <c r="Y39"/>
      <c r="Z39"/>
    </row>
    <row r="40" spans="1:26" x14ac:dyDescent="0.2">
      <c r="A40" s="1">
        <v>6893</v>
      </c>
      <c r="B40" s="13">
        <v>13</v>
      </c>
      <c r="C40" s="13">
        <v>1</v>
      </c>
      <c r="D40" s="13" t="s">
        <v>86</v>
      </c>
      <c r="E40" s="13">
        <v>129</v>
      </c>
      <c r="F40" s="13">
        <v>15</v>
      </c>
      <c r="G40"/>
      <c r="H40">
        <v>39</v>
      </c>
      <c r="I40">
        <f>COUNTIF(B:B,"=39")</f>
        <v>6</v>
      </c>
      <c r="J40">
        <v>170</v>
      </c>
      <c r="K40" s="12">
        <v>165</v>
      </c>
      <c r="L40" s="8">
        <v>0</v>
      </c>
      <c r="M40" s="6">
        <f t="shared" si="0"/>
        <v>0</v>
      </c>
      <c r="N40"/>
      <c r="O40"/>
      <c r="P40"/>
      <c r="Q40"/>
      <c r="R40"/>
      <c r="S40"/>
      <c r="T40"/>
      <c r="U40"/>
      <c r="V40"/>
      <c r="X40"/>
      <c r="Y40"/>
      <c r="Z40"/>
    </row>
    <row r="41" spans="1:26" x14ac:dyDescent="0.2">
      <c r="A41" s="1">
        <v>6893</v>
      </c>
      <c r="B41" s="13">
        <v>13</v>
      </c>
      <c r="C41" s="13">
        <v>1</v>
      </c>
      <c r="D41" s="13" t="s">
        <v>86</v>
      </c>
      <c r="E41" s="13">
        <v>130</v>
      </c>
      <c r="F41" s="13">
        <v>14</v>
      </c>
      <c r="G41"/>
      <c r="H41">
        <v>40</v>
      </c>
      <c r="I41">
        <f>COUNTIF(B:B,"=40")</f>
        <v>1</v>
      </c>
      <c r="J41">
        <v>175</v>
      </c>
      <c r="K41" s="12">
        <v>170</v>
      </c>
      <c r="L41" s="8">
        <v>2</v>
      </c>
      <c r="M41" s="6">
        <f t="shared" si="0"/>
        <v>0.516795865633075</v>
      </c>
      <c r="N41"/>
      <c r="O41"/>
      <c r="P41"/>
      <c r="Q41"/>
      <c r="R41"/>
      <c r="S41"/>
      <c r="T41"/>
      <c r="U41"/>
      <c r="V41"/>
      <c r="X41"/>
      <c r="Y41"/>
      <c r="Z41"/>
    </row>
    <row r="42" spans="1:26" x14ac:dyDescent="0.2">
      <c r="A42" s="1">
        <v>6893</v>
      </c>
      <c r="B42" s="13">
        <v>13</v>
      </c>
      <c r="C42" s="13">
        <v>1</v>
      </c>
      <c r="D42" s="13" t="s">
        <v>86</v>
      </c>
      <c r="E42" s="13">
        <v>128</v>
      </c>
      <c r="F42" s="13">
        <v>14</v>
      </c>
      <c r="G42"/>
      <c r="H42">
        <v>41</v>
      </c>
      <c r="I42">
        <f>COUNTIF(B:B,"=41")</f>
        <v>1</v>
      </c>
      <c r="J42">
        <v>180</v>
      </c>
      <c r="K42" s="12">
        <v>175</v>
      </c>
      <c r="L42" s="8">
        <v>0</v>
      </c>
      <c r="M42" s="6">
        <f t="shared" si="0"/>
        <v>0</v>
      </c>
      <c r="N42"/>
      <c r="O42"/>
      <c r="P42"/>
      <c r="Q42"/>
      <c r="R42"/>
      <c r="S42"/>
      <c r="T42"/>
      <c r="U42"/>
      <c r="V42"/>
      <c r="X42"/>
      <c r="Y42"/>
      <c r="Z42"/>
    </row>
    <row r="43" spans="1:26" x14ac:dyDescent="0.2">
      <c r="A43" s="1">
        <v>6893</v>
      </c>
      <c r="B43" s="13">
        <v>13</v>
      </c>
      <c r="C43" s="13">
        <v>1</v>
      </c>
      <c r="D43" s="13" t="s">
        <v>86</v>
      </c>
      <c r="E43" s="13">
        <v>108</v>
      </c>
      <c r="F43" s="13">
        <v>7</v>
      </c>
      <c r="G43"/>
      <c r="H43">
        <v>42</v>
      </c>
      <c r="I43">
        <f>COUNTIF(B:B,"=42")</f>
        <v>1</v>
      </c>
      <c r="J43">
        <v>185</v>
      </c>
      <c r="K43" s="12">
        <v>180</v>
      </c>
      <c r="L43" s="8">
        <v>0</v>
      </c>
      <c r="M43" s="6">
        <f t="shared" si="0"/>
        <v>0</v>
      </c>
      <c r="N43"/>
      <c r="O43"/>
      <c r="P43"/>
      <c r="Q43"/>
      <c r="R43"/>
      <c r="S43"/>
      <c r="T43"/>
      <c r="U43"/>
      <c r="V43"/>
      <c r="X43"/>
      <c r="Y43"/>
      <c r="Z43"/>
    </row>
    <row r="44" spans="1:26" x14ac:dyDescent="0.2">
      <c r="A44" s="1">
        <v>6893</v>
      </c>
      <c r="B44" s="13">
        <v>13</v>
      </c>
      <c r="C44" s="13">
        <v>1</v>
      </c>
      <c r="D44" s="13" t="s">
        <v>86</v>
      </c>
      <c r="E44" s="13">
        <v>107</v>
      </c>
      <c r="F44" s="13">
        <v>7</v>
      </c>
      <c r="G44"/>
      <c r="H44">
        <v>43</v>
      </c>
      <c r="I44">
        <f>COUNTIF(B:B,"=43")</f>
        <v>2</v>
      </c>
      <c r="J44">
        <v>190</v>
      </c>
      <c r="K44" s="12">
        <v>185</v>
      </c>
      <c r="L44" s="8">
        <v>0</v>
      </c>
      <c r="M44" s="6">
        <f t="shared" si="0"/>
        <v>0</v>
      </c>
      <c r="N44"/>
      <c r="O44"/>
      <c r="P44"/>
      <c r="Q44"/>
      <c r="R44"/>
      <c r="S44"/>
      <c r="T44"/>
      <c r="U44"/>
      <c r="V44"/>
      <c r="X44"/>
      <c r="Y44"/>
      <c r="Z44"/>
    </row>
    <row r="45" spans="1:26" x14ac:dyDescent="0.2">
      <c r="A45" s="1">
        <v>6893</v>
      </c>
      <c r="B45" s="13">
        <v>13</v>
      </c>
      <c r="C45" s="13">
        <v>1</v>
      </c>
      <c r="D45" s="13" t="s">
        <v>86</v>
      </c>
      <c r="E45" s="13">
        <v>106</v>
      </c>
      <c r="F45" s="13">
        <v>7</v>
      </c>
      <c r="G45"/>
      <c r="H45">
        <v>44</v>
      </c>
      <c r="I45">
        <f>COUNTIF(B:B,"=44")</f>
        <v>6</v>
      </c>
      <c r="J45">
        <v>195</v>
      </c>
      <c r="K45" s="12">
        <v>190</v>
      </c>
      <c r="L45" s="8">
        <v>0</v>
      </c>
      <c r="M45" s="6">
        <f t="shared" si="0"/>
        <v>0</v>
      </c>
      <c r="N45"/>
      <c r="O45"/>
      <c r="P45"/>
      <c r="Q45"/>
      <c r="R45"/>
      <c r="S45"/>
      <c r="T45"/>
      <c r="U45"/>
      <c r="V45"/>
      <c r="X45"/>
      <c r="Y45"/>
      <c r="Z45"/>
    </row>
    <row r="46" spans="1:26" x14ac:dyDescent="0.2">
      <c r="A46" s="1">
        <v>6893</v>
      </c>
      <c r="B46" s="13">
        <v>13</v>
      </c>
      <c r="C46" s="13">
        <v>1</v>
      </c>
      <c r="D46" s="13" t="s">
        <v>86</v>
      </c>
      <c r="E46" s="13">
        <v>114</v>
      </c>
      <c r="F46" s="13">
        <v>8</v>
      </c>
      <c r="G46"/>
      <c r="H46">
        <v>45</v>
      </c>
      <c r="I46">
        <f>COUNTIF(B:B,"=45")</f>
        <v>0</v>
      </c>
      <c r="J46">
        <v>200</v>
      </c>
      <c r="K46" s="12">
        <v>195</v>
      </c>
      <c r="L46" s="8">
        <v>0</v>
      </c>
      <c r="M46" s="6">
        <f t="shared" si="0"/>
        <v>0</v>
      </c>
      <c r="N46"/>
      <c r="O46"/>
      <c r="P46"/>
      <c r="Q46"/>
      <c r="R46"/>
      <c r="S46"/>
      <c r="T46"/>
      <c r="U46"/>
      <c r="V46"/>
      <c r="X46"/>
      <c r="Y46"/>
      <c r="Z46"/>
    </row>
    <row r="47" spans="1:26" x14ac:dyDescent="0.2">
      <c r="A47" s="1">
        <v>6893</v>
      </c>
      <c r="B47" s="13">
        <v>13</v>
      </c>
      <c r="C47" s="13">
        <v>1</v>
      </c>
      <c r="D47" s="13" t="s">
        <v>86</v>
      </c>
      <c r="E47" s="13">
        <v>109</v>
      </c>
      <c r="F47" s="13">
        <v>9</v>
      </c>
      <c r="G47"/>
      <c r="H47">
        <v>46</v>
      </c>
      <c r="I47">
        <f>COUNTIF(B:B,"=46")</f>
        <v>0</v>
      </c>
      <c r="J47"/>
      <c r="K47" s="12">
        <v>200</v>
      </c>
      <c r="L47" s="8">
        <v>0</v>
      </c>
      <c r="M47" s="6">
        <f t="shared" si="0"/>
        <v>0</v>
      </c>
      <c r="N47"/>
      <c r="O47"/>
      <c r="P47"/>
      <c r="Q47"/>
      <c r="R47"/>
      <c r="S47"/>
      <c r="T47"/>
      <c r="U47"/>
      <c r="V47"/>
      <c r="X47"/>
      <c r="Y47"/>
      <c r="Z47"/>
    </row>
    <row r="48" spans="1:26" ht="13.5" thickBot="1" x14ac:dyDescent="0.25">
      <c r="A48" s="1">
        <v>6893</v>
      </c>
      <c r="B48" s="13">
        <v>13</v>
      </c>
      <c r="C48" s="13">
        <v>1</v>
      </c>
      <c r="D48" s="13" t="s">
        <v>86</v>
      </c>
      <c r="E48" s="13">
        <v>115</v>
      </c>
      <c r="F48" s="13">
        <v>10</v>
      </c>
      <c r="G48"/>
      <c r="H48">
        <v>47</v>
      </c>
      <c r="I48">
        <f>COUNTIF(B:B,"=47")</f>
        <v>1</v>
      </c>
      <c r="J48"/>
      <c r="K48" s="9" t="s">
        <v>51</v>
      </c>
      <c r="L48" s="9">
        <v>0</v>
      </c>
      <c r="M48" s="6"/>
      <c r="N48"/>
      <c r="O48"/>
      <c r="P48"/>
      <c r="Q48"/>
      <c r="R48"/>
      <c r="S48"/>
      <c r="T48"/>
      <c r="U48"/>
      <c r="V48"/>
      <c r="X48"/>
      <c r="Y48"/>
      <c r="Z48"/>
    </row>
    <row r="49" spans="1:26" x14ac:dyDescent="0.2">
      <c r="A49" s="1">
        <v>6894</v>
      </c>
      <c r="B49" s="13">
        <v>14</v>
      </c>
      <c r="C49" s="13">
        <v>1</v>
      </c>
      <c r="D49" s="13" t="s">
        <v>86</v>
      </c>
      <c r="E49" s="13">
        <v>114</v>
      </c>
      <c r="F49" s="13">
        <v>8</v>
      </c>
      <c r="G49"/>
      <c r="H49">
        <v>48</v>
      </c>
      <c r="I49">
        <f>COUNTIF(B:B,"=48")</f>
        <v>4</v>
      </c>
      <c r="J49"/>
      <c r="K49"/>
      <c r="L49">
        <f>SUM(L22:L48)</f>
        <v>387</v>
      </c>
      <c r="M49" s="6">
        <f>SUM(M22:M48)</f>
        <v>99.999999999999986</v>
      </c>
      <c r="N49"/>
      <c r="O49"/>
      <c r="P49"/>
      <c r="Q49"/>
      <c r="R49"/>
      <c r="S49"/>
      <c r="T49"/>
      <c r="U49"/>
      <c r="V49"/>
      <c r="X49"/>
      <c r="Y49"/>
      <c r="Z49"/>
    </row>
    <row r="50" spans="1:26" x14ac:dyDescent="0.2">
      <c r="A50" s="1">
        <v>6894</v>
      </c>
      <c r="B50" s="13">
        <v>14</v>
      </c>
      <c r="C50" s="13">
        <v>1</v>
      </c>
      <c r="D50" s="13" t="s">
        <v>86</v>
      </c>
      <c r="E50" s="13">
        <v>105</v>
      </c>
      <c r="F50" s="13">
        <v>7</v>
      </c>
      <c r="G50"/>
      <c r="H50">
        <v>49</v>
      </c>
      <c r="I50">
        <f>COUNTIF(B:B,"=49")</f>
        <v>14</v>
      </c>
      <c r="J50"/>
      <c r="K50"/>
      <c r="L50"/>
      <c r="M50"/>
      <c r="N50"/>
      <c r="O50"/>
      <c r="P50"/>
      <c r="Q50"/>
      <c r="R50"/>
      <c r="S50"/>
      <c r="T50"/>
      <c r="U50"/>
      <c r="V50"/>
      <c r="X50"/>
      <c r="Y50"/>
      <c r="Z50"/>
    </row>
    <row r="51" spans="1:26" x14ac:dyDescent="0.2">
      <c r="A51" s="1">
        <v>6894</v>
      </c>
      <c r="B51" s="13">
        <v>14</v>
      </c>
      <c r="C51" s="13">
        <v>1</v>
      </c>
      <c r="D51" s="13" t="s">
        <v>86</v>
      </c>
      <c r="E51" s="13">
        <v>150</v>
      </c>
      <c r="F51" s="13">
        <v>19</v>
      </c>
      <c r="G51"/>
      <c r="H51">
        <v>50</v>
      </c>
      <c r="I51">
        <f>COUNTIF(B:B,"=50")</f>
        <v>1</v>
      </c>
      <c r="J51"/>
      <c r="K51"/>
      <c r="L51"/>
      <c r="M51"/>
      <c r="N51"/>
      <c r="O51"/>
      <c r="P51"/>
      <c r="Q51"/>
      <c r="R51"/>
      <c r="S51"/>
      <c r="T51"/>
      <c r="U51"/>
      <c r="V51"/>
      <c r="X51"/>
      <c r="Y51"/>
      <c r="Z51"/>
    </row>
    <row r="52" spans="1:26" x14ac:dyDescent="0.2">
      <c r="A52" s="1">
        <v>6894</v>
      </c>
      <c r="B52" s="13">
        <v>14</v>
      </c>
      <c r="C52" s="13">
        <v>1</v>
      </c>
      <c r="D52" s="13" t="s">
        <v>86</v>
      </c>
      <c r="E52" s="13">
        <v>128</v>
      </c>
      <c r="F52" s="13">
        <v>13</v>
      </c>
      <c r="G52"/>
      <c r="H52">
        <v>51</v>
      </c>
      <c r="I52">
        <f>COUNTIF(B:B,"=51")</f>
        <v>4</v>
      </c>
      <c r="J52"/>
      <c r="K52"/>
      <c r="L52"/>
      <c r="M52"/>
      <c r="N52"/>
      <c r="O52"/>
      <c r="P52"/>
      <c r="Q52"/>
      <c r="R52"/>
      <c r="S52"/>
      <c r="T52"/>
      <c r="U52"/>
      <c r="V52"/>
      <c r="X52"/>
      <c r="Y52"/>
      <c r="Z52"/>
    </row>
    <row r="53" spans="1:26" x14ac:dyDescent="0.2">
      <c r="A53" s="1">
        <v>6894</v>
      </c>
      <c r="B53" s="13">
        <v>14</v>
      </c>
      <c r="C53" s="13">
        <v>1</v>
      </c>
      <c r="D53" s="13" t="s">
        <v>86</v>
      </c>
      <c r="E53" s="13">
        <v>138</v>
      </c>
      <c r="F53" s="13">
        <v>17</v>
      </c>
      <c r="G53"/>
      <c r="H53">
        <v>52</v>
      </c>
      <c r="I53">
        <f>COUNTIF(B:B,"=52")</f>
        <v>38</v>
      </c>
      <c r="J53"/>
      <c r="K53"/>
      <c r="L53"/>
      <c r="M53"/>
      <c r="N53"/>
      <c r="O53"/>
      <c r="P53"/>
      <c r="Q53"/>
      <c r="R53"/>
      <c r="S53"/>
      <c r="T53"/>
      <c r="U53"/>
      <c r="V53"/>
      <c r="X53"/>
      <c r="Y53"/>
      <c r="Z53"/>
    </row>
    <row r="54" spans="1:26" x14ac:dyDescent="0.2">
      <c r="A54" s="1">
        <v>6894</v>
      </c>
      <c r="B54" s="13">
        <v>14</v>
      </c>
      <c r="C54" s="13">
        <v>1</v>
      </c>
      <c r="D54" s="13" t="s">
        <v>86</v>
      </c>
      <c r="E54" s="13">
        <v>152</v>
      </c>
      <c r="F54" s="13">
        <v>20</v>
      </c>
      <c r="G54"/>
      <c r="H54">
        <v>53</v>
      </c>
      <c r="I54">
        <f>COUNTIF(B:B,"=53")</f>
        <v>56</v>
      </c>
      <c r="J54"/>
      <c r="K54"/>
      <c r="L54"/>
      <c r="M54"/>
      <c r="N54"/>
      <c r="O54"/>
      <c r="P54"/>
      <c r="Q54"/>
      <c r="R54"/>
      <c r="S54"/>
      <c r="T54"/>
      <c r="U54"/>
      <c r="V54"/>
      <c r="X54"/>
      <c r="Y54"/>
      <c r="Z54"/>
    </row>
    <row r="55" spans="1:26" x14ac:dyDescent="0.2">
      <c r="A55" s="1">
        <v>6894</v>
      </c>
      <c r="B55" s="13">
        <v>14</v>
      </c>
      <c r="C55" s="13">
        <v>1</v>
      </c>
      <c r="D55" s="13" t="s">
        <v>86</v>
      </c>
      <c r="E55" s="13">
        <v>145</v>
      </c>
      <c r="F55" s="13">
        <v>18</v>
      </c>
      <c r="G55"/>
      <c r="H55">
        <v>54</v>
      </c>
      <c r="I55">
        <f>COUNTIF(B:B,"=54")</f>
        <v>2</v>
      </c>
      <c r="J55"/>
      <c r="K55"/>
      <c r="L55"/>
      <c r="M55"/>
      <c r="N55"/>
      <c r="O55"/>
      <c r="P55"/>
      <c r="Q55"/>
      <c r="R55"/>
      <c r="S55"/>
      <c r="T55"/>
      <c r="U55"/>
      <c r="V55"/>
      <c r="X55"/>
      <c r="Y55"/>
      <c r="Z55"/>
    </row>
    <row r="56" spans="1:26" x14ac:dyDescent="0.2">
      <c r="A56" s="1">
        <v>6894</v>
      </c>
      <c r="B56" s="13">
        <v>14</v>
      </c>
      <c r="C56" s="13">
        <v>1</v>
      </c>
      <c r="D56" s="13" t="s">
        <v>86</v>
      </c>
      <c r="E56" s="13">
        <v>133</v>
      </c>
      <c r="F56" s="13">
        <v>13</v>
      </c>
      <c r="G56"/>
      <c r="H56">
        <v>55</v>
      </c>
      <c r="I56">
        <f>COUNTIF(B:B,"=55")</f>
        <v>1</v>
      </c>
      <c r="J56"/>
      <c r="K56"/>
      <c r="L56"/>
      <c r="M56"/>
      <c r="N56"/>
      <c r="O56"/>
      <c r="P56"/>
      <c r="Q56"/>
      <c r="R56"/>
      <c r="S56"/>
      <c r="T56"/>
      <c r="U56"/>
      <c r="V56"/>
      <c r="X56"/>
      <c r="Y56"/>
      <c r="Z56"/>
    </row>
    <row r="57" spans="1:26" x14ac:dyDescent="0.2">
      <c r="A57" s="1">
        <v>6868</v>
      </c>
      <c r="B57" s="13">
        <v>15</v>
      </c>
      <c r="C57" s="13">
        <v>1</v>
      </c>
      <c r="D57" s="13" t="s">
        <v>86</v>
      </c>
      <c r="E57" s="13">
        <v>103</v>
      </c>
      <c r="F57" s="13">
        <v>5</v>
      </c>
      <c r="G57"/>
      <c r="H57">
        <v>56</v>
      </c>
      <c r="I57">
        <f>COUNTIF(B:B,"=56")</f>
        <v>0</v>
      </c>
      <c r="J57"/>
      <c r="K57"/>
      <c r="L57"/>
      <c r="M57"/>
      <c r="N57"/>
      <c r="O57"/>
      <c r="P57"/>
      <c r="Q57"/>
      <c r="R57"/>
      <c r="S57"/>
      <c r="T57"/>
      <c r="U57"/>
      <c r="V57"/>
      <c r="X57"/>
      <c r="Y57"/>
      <c r="Z57"/>
    </row>
    <row r="58" spans="1:26" x14ac:dyDescent="0.2">
      <c r="A58" s="1">
        <v>6868</v>
      </c>
      <c r="B58" s="13">
        <v>15</v>
      </c>
      <c r="C58" s="13">
        <v>1</v>
      </c>
      <c r="D58" s="13" t="s">
        <v>86</v>
      </c>
      <c r="E58" s="13">
        <v>125</v>
      </c>
      <c r="F58" s="13">
        <v>14</v>
      </c>
      <c r="G58"/>
      <c r="H58">
        <v>57</v>
      </c>
      <c r="I58">
        <f>COUNTIF(B:B,"=57")</f>
        <v>3</v>
      </c>
      <c r="J58"/>
      <c r="K58"/>
      <c r="L58"/>
      <c r="M58"/>
      <c r="N58"/>
      <c r="O58"/>
      <c r="P58"/>
      <c r="Q58"/>
      <c r="R58"/>
      <c r="S58"/>
      <c r="T58"/>
      <c r="U58"/>
      <c r="V58"/>
      <c r="X58"/>
      <c r="Y58"/>
      <c r="Z58"/>
    </row>
    <row r="59" spans="1:26" x14ac:dyDescent="0.2">
      <c r="A59" s="1">
        <v>6868</v>
      </c>
      <c r="B59" s="13">
        <v>15</v>
      </c>
      <c r="C59" s="13">
        <v>1</v>
      </c>
      <c r="D59" s="13" t="s">
        <v>86</v>
      </c>
      <c r="E59" s="13">
        <v>146</v>
      </c>
      <c r="F59" s="13">
        <v>17</v>
      </c>
      <c r="G59"/>
      <c r="H59">
        <v>58</v>
      </c>
      <c r="I59">
        <f>COUNTIF(B:B,"=58")</f>
        <v>5</v>
      </c>
      <c r="J59"/>
      <c r="K59"/>
      <c r="L59"/>
      <c r="M59"/>
      <c r="N59"/>
      <c r="O59"/>
      <c r="P59"/>
      <c r="Q59"/>
      <c r="R59"/>
      <c r="S59"/>
      <c r="T59"/>
      <c r="U59"/>
      <c r="V59"/>
      <c r="X59"/>
      <c r="Y59"/>
      <c r="Z59"/>
    </row>
    <row r="60" spans="1:26" x14ac:dyDescent="0.2">
      <c r="A60" s="1">
        <v>6868</v>
      </c>
      <c r="B60" s="13">
        <v>15</v>
      </c>
      <c r="C60" s="13">
        <v>1</v>
      </c>
      <c r="D60" s="13" t="s">
        <v>86</v>
      </c>
      <c r="E60" s="13">
        <v>136</v>
      </c>
      <c r="F60" s="13">
        <v>14</v>
      </c>
      <c r="G60"/>
      <c r="H60">
        <v>59</v>
      </c>
      <c r="I60">
        <f>COUNTIF(B:B,"=59")</f>
        <v>1</v>
      </c>
      <c r="J60"/>
      <c r="K60"/>
      <c r="L60"/>
      <c r="M60"/>
      <c r="N60"/>
      <c r="O60"/>
      <c r="P60"/>
      <c r="Q60"/>
      <c r="R60"/>
      <c r="S60"/>
      <c r="T60"/>
      <c r="U60"/>
      <c r="V60"/>
      <c r="X60"/>
      <c r="Y60"/>
      <c r="Z60"/>
    </row>
    <row r="61" spans="1:26" x14ac:dyDescent="0.2">
      <c r="A61" s="1">
        <v>6868</v>
      </c>
      <c r="B61" s="13">
        <v>16</v>
      </c>
      <c r="C61" s="13">
        <v>1</v>
      </c>
      <c r="D61" s="13" t="s">
        <v>86</v>
      </c>
      <c r="E61" s="13">
        <v>133</v>
      </c>
      <c r="F61" s="13">
        <v>14</v>
      </c>
      <c r="G61"/>
      <c r="H61">
        <v>60</v>
      </c>
      <c r="I61">
        <f>COUNTIF(B:B,"=60")</f>
        <v>1</v>
      </c>
      <c r="J61"/>
      <c r="K61"/>
      <c r="L61"/>
      <c r="M61"/>
      <c r="N61"/>
      <c r="O61"/>
      <c r="P61"/>
      <c r="Q61"/>
      <c r="R61"/>
      <c r="S61"/>
      <c r="T61"/>
      <c r="U61"/>
      <c r="V61"/>
      <c r="X61"/>
      <c r="Y61"/>
      <c r="Z61"/>
    </row>
    <row r="62" spans="1:26" x14ac:dyDescent="0.2">
      <c r="A62" s="1">
        <v>6868</v>
      </c>
      <c r="B62" s="13">
        <v>16</v>
      </c>
      <c r="C62" s="13">
        <v>1</v>
      </c>
      <c r="D62" s="13" t="s">
        <v>86</v>
      </c>
      <c r="E62" s="13">
        <v>111</v>
      </c>
      <c r="F62" s="13">
        <v>7</v>
      </c>
      <c r="G62"/>
      <c r="H62">
        <v>61</v>
      </c>
      <c r="I62">
        <f>COUNTIF(B:B,"=61")</f>
        <v>2</v>
      </c>
      <c r="J62"/>
      <c r="K62"/>
      <c r="L62"/>
      <c r="M62"/>
      <c r="N62"/>
      <c r="O62"/>
      <c r="P62"/>
      <c r="Q62"/>
      <c r="R62"/>
      <c r="S62"/>
      <c r="T62"/>
      <c r="U62"/>
      <c r="V62"/>
      <c r="X62"/>
      <c r="Y62"/>
      <c r="Z62"/>
    </row>
    <row r="63" spans="1:26" x14ac:dyDescent="0.2">
      <c r="A63" s="1">
        <v>6868</v>
      </c>
      <c r="B63" s="13">
        <v>16</v>
      </c>
      <c r="C63" s="13">
        <v>1</v>
      </c>
      <c r="D63" s="13" t="s">
        <v>86</v>
      </c>
      <c r="E63" s="13">
        <v>0</v>
      </c>
      <c r="F63" s="13">
        <v>0</v>
      </c>
      <c r="G63"/>
      <c r="H63">
        <v>62</v>
      </c>
      <c r="I63">
        <f>COUNTIF(B:B,"=62")</f>
        <v>3</v>
      </c>
      <c r="J63"/>
      <c r="K63"/>
      <c r="L63"/>
      <c r="M63"/>
      <c r="N63"/>
      <c r="O63"/>
      <c r="P63"/>
      <c r="Q63"/>
      <c r="R63"/>
      <c r="S63"/>
      <c r="T63"/>
      <c r="U63"/>
      <c r="V63"/>
      <c r="X63"/>
      <c r="Y63"/>
      <c r="Z63"/>
    </row>
    <row r="64" spans="1:26" x14ac:dyDescent="0.2">
      <c r="A64" s="1">
        <v>6868</v>
      </c>
      <c r="B64" s="13">
        <v>17</v>
      </c>
      <c r="C64" s="13">
        <v>1</v>
      </c>
      <c r="D64" s="13" t="s">
        <v>86</v>
      </c>
      <c r="E64" s="13">
        <v>112</v>
      </c>
      <c r="F64" s="13">
        <v>9</v>
      </c>
      <c r="G64"/>
      <c r="H64">
        <v>63</v>
      </c>
      <c r="I64">
        <f>COUNTIF(B:B,"=63")</f>
        <v>9</v>
      </c>
      <c r="J64"/>
      <c r="K64"/>
      <c r="L64"/>
      <c r="M64"/>
      <c r="N64"/>
      <c r="O64"/>
      <c r="P64"/>
      <c r="Q64"/>
      <c r="R64"/>
      <c r="S64"/>
      <c r="T64"/>
      <c r="U64"/>
      <c r="V64"/>
      <c r="X64"/>
      <c r="Y64"/>
      <c r="Z64"/>
    </row>
    <row r="65" spans="1:26" x14ac:dyDescent="0.2">
      <c r="A65" s="1">
        <v>6868</v>
      </c>
      <c r="B65" s="13">
        <v>17</v>
      </c>
      <c r="C65" s="13">
        <v>1</v>
      </c>
      <c r="D65" s="13" t="s">
        <v>86</v>
      </c>
      <c r="E65" s="13">
        <v>110</v>
      </c>
      <c r="F65" s="13">
        <v>7</v>
      </c>
      <c r="G65"/>
      <c r="H65">
        <v>64</v>
      </c>
      <c r="I65">
        <f>COUNTIF(B:B,"=64")</f>
        <v>5</v>
      </c>
      <c r="J65"/>
      <c r="K65"/>
      <c r="L65"/>
      <c r="M65"/>
      <c r="N65"/>
      <c r="O65"/>
      <c r="P65"/>
      <c r="Q65"/>
      <c r="R65"/>
      <c r="S65"/>
      <c r="T65"/>
      <c r="U65"/>
      <c r="V65"/>
      <c r="X65"/>
      <c r="Y65"/>
      <c r="Z65"/>
    </row>
    <row r="66" spans="1:26" x14ac:dyDescent="0.2">
      <c r="A66" s="1">
        <v>6868</v>
      </c>
      <c r="B66" s="13">
        <v>17</v>
      </c>
      <c r="C66" s="13">
        <v>1</v>
      </c>
      <c r="D66" s="13" t="s">
        <v>86</v>
      </c>
      <c r="E66" s="13">
        <v>111</v>
      </c>
      <c r="F66" s="13">
        <v>7</v>
      </c>
      <c r="G66"/>
      <c r="H66">
        <v>65</v>
      </c>
      <c r="I66">
        <f>COUNTIF(B:B,"=65")</f>
        <v>7</v>
      </c>
      <c r="J66"/>
      <c r="K66"/>
      <c r="L66"/>
      <c r="M66"/>
      <c r="N66"/>
      <c r="O66"/>
      <c r="P66"/>
      <c r="Q66"/>
      <c r="R66"/>
      <c r="S66"/>
      <c r="T66"/>
      <c r="U66"/>
      <c r="V66"/>
      <c r="X66"/>
      <c r="Y66"/>
      <c r="Z66"/>
    </row>
    <row r="67" spans="1:26" x14ac:dyDescent="0.2">
      <c r="A67" s="1">
        <v>6868</v>
      </c>
      <c r="B67" s="13">
        <v>17</v>
      </c>
      <c r="C67" s="13">
        <v>1</v>
      </c>
      <c r="D67" s="13" t="s">
        <v>86</v>
      </c>
      <c r="E67" s="13">
        <v>148</v>
      </c>
      <c r="F67" s="13">
        <v>19</v>
      </c>
      <c r="G67"/>
      <c r="H67">
        <v>66</v>
      </c>
      <c r="I67">
        <f>COUNTIF(B:B,"=66")</f>
        <v>9</v>
      </c>
      <c r="J67"/>
      <c r="K67"/>
      <c r="L67"/>
      <c r="M67"/>
      <c r="N67"/>
      <c r="O67"/>
      <c r="P67"/>
      <c r="Q67"/>
      <c r="R67"/>
      <c r="S67"/>
      <c r="T67"/>
      <c r="U67"/>
      <c r="V67"/>
      <c r="X67"/>
      <c r="Y67"/>
      <c r="Z67"/>
    </row>
    <row r="68" spans="1:26" x14ac:dyDescent="0.2">
      <c r="A68" s="1">
        <v>6868</v>
      </c>
      <c r="B68" s="13">
        <v>17</v>
      </c>
      <c r="C68" s="13">
        <v>1</v>
      </c>
      <c r="D68" s="13" t="s">
        <v>86</v>
      </c>
      <c r="E68" s="13">
        <v>130</v>
      </c>
      <c r="F68" s="13">
        <v>13</v>
      </c>
      <c r="G68"/>
      <c r="H68">
        <v>67</v>
      </c>
      <c r="I68">
        <f>COUNTIF(B:B,"=67")</f>
        <v>4</v>
      </c>
      <c r="J68"/>
      <c r="K68"/>
      <c r="L68"/>
      <c r="M68"/>
      <c r="N68"/>
      <c r="O68"/>
      <c r="P68"/>
      <c r="Q68"/>
      <c r="R68"/>
      <c r="S68"/>
      <c r="T68"/>
      <c r="U68"/>
      <c r="V68"/>
      <c r="X68"/>
      <c r="Y68"/>
      <c r="Z68"/>
    </row>
    <row r="69" spans="1:26" x14ac:dyDescent="0.2">
      <c r="A69" s="1">
        <v>6868</v>
      </c>
      <c r="B69" s="13">
        <v>17</v>
      </c>
      <c r="C69" s="13">
        <v>1</v>
      </c>
      <c r="D69" s="13" t="s">
        <v>86</v>
      </c>
      <c r="E69" s="13">
        <v>127</v>
      </c>
      <c r="F69" s="13">
        <v>12</v>
      </c>
      <c r="G69"/>
      <c r="H69">
        <v>68</v>
      </c>
      <c r="I69">
        <f>COUNTIF(B:B,"=68")</f>
        <v>2</v>
      </c>
      <c r="J69"/>
      <c r="K69"/>
      <c r="L69"/>
      <c r="M69"/>
      <c r="N69"/>
      <c r="O69"/>
      <c r="P69"/>
      <c r="Q69"/>
      <c r="R69"/>
      <c r="S69"/>
      <c r="T69"/>
      <c r="U69"/>
      <c r="V69"/>
      <c r="X69"/>
      <c r="Y69"/>
      <c r="Z69"/>
    </row>
    <row r="70" spans="1:26" x14ac:dyDescent="0.2">
      <c r="A70" s="1">
        <v>6900</v>
      </c>
      <c r="B70" s="13">
        <v>18</v>
      </c>
      <c r="C70" s="13">
        <v>1</v>
      </c>
      <c r="D70" s="13" t="s">
        <v>86</v>
      </c>
      <c r="E70" s="13">
        <v>132</v>
      </c>
      <c r="F70" s="13">
        <v>13</v>
      </c>
      <c r="G70"/>
      <c r="H70">
        <v>69</v>
      </c>
      <c r="I70">
        <f>COUNTIF(B:B,"=69")</f>
        <v>5</v>
      </c>
      <c r="J70"/>
      <c r="K70"/>
      <c r="L70"/>
      <c r="M70"/>
      <c r="N70"/>
      <c r="O70"/>
      <c r="P70"/>
      <c r="Q70"/>
      <c r="R70"/>
      <c r="S70"/>
      <c r="T70"/>
      <c r="U70"/>
      <c r="V70"/>
      <c r="X70"/>
      <c r="Y70"/>
      <c r="Z70"/>
    </row>
    <row r="71" spans="1:26" x14ac:dyDescent="0.2">
      <c r="A71" s="1">
        <v>6900</v>
      </c>
      <c r="B71" s="13">
        <v>18</v>
      </c>
      <c r="C71" s="13">
        <v>1</v>
      </c>
      <c r="D71" s="13" t="s">
        <v>86</v>
      </c>
      <c r="E71" s="13">
        <v>135</v>
      </c>
      <c r="F71" s="13">
        <v>15</v>
      </c>
      <c r="G71"/>
      <c r="H71">
        <v>70</v>
      </c>
      <c r="I71">
        <f>COUNTIF(B:B,"=70")</f>
        <v>4</v>
      </c>
      <c r="J71"/>
      <c r="K71"/>
      <c r="L71"/>
      <c r="M71"/>
      <c r="N71"/>
      <c r="O71"/>
      <c r="P71"/>
      <c r="Q71"/>
      <c r="R71"/>
      <c r="S71"/>
      <c r="T71"/>
      <c r="U71"/>
      <c r="V71"/>
      <c r="X71"/>
      <c r="Y71"/>
      <c r="Z71"/>
    </row>
    <row r="72" spans="1:26" x14ac:dyDescent="0.2">
      <c r="A72" s="1">
        <v>6900</v>
      </c>
      <c r="B72" s="13">
        <v>18</v>
      </c>
      <c r="C72" s="13">
        <v>1</v>
      </c>
      <c r="D72" s="13" t="s">
        <v>86</v>
      </c>
      <c r="E72" s="13">
        <v>104</v>
      </c>
      <c r="F72" s="13">
        <v>6</v>
      </c>
      <c r="G72"/>
      <c r="H72">
        <v>71</v>
      </c>
      <c r="I72">
        <f>COUNTIF(B:B,"=71")</f>
        <v>4</v>
      </c>
      <c r="J72"/>
      <c r="K72"/>
      <c r="L72"/>
      <c r="M72"/>
      <c r="N72"/>
      <c r="O72"/>
      <c r="P72"/>
      <c r="Q72"/>
      <c r="R72"/>
      <c r="S72"/>
      <c r="T72"/>
      <c r="U72"/>
      <c r="V72"/>
      <c r="X72"/>
      <c r="Y72"/>
      <c r="Z72"/>
    </row>
    <row r="73" spans="1:26" x14ac:dyDescent="0.2">
      <c r="A73" s="1">
        <v>6900</v>
      </c>
      <c r="B73" s="13">
        <v>19</v>
      </c>
      <c r="C73" s="13">
        <v>1</v>
      </c>
      <c r="D73" s="13" t="s">
        <v>86</v>
      </c>
      <c r="E73" s="13">
        <v>101</v>
      </c>
      <c r="F73" s="13">
        <v>6</v>
      </c>
      <c r="G73"/>
      <c r="H73">
        <v>72</v>
      </c>
      <c r="I73">
        <f>COUNTIF(B:B,"=72")</f>
        <v>2</v>
      </c>
      <c r="J73"/>
      <c r="K73"/>
      <c r="L73"/>
      <c r="M73"/>
      <c r="N73"/>
      <c r="O73"/>
      <c r="P73"/>
      <c r="Q73"/>
      <c r="R73"/>
      <c r="S73"/>
      <c r="T73"/>
      <c r="U73"/>
      <c r="V73"/>
      <c r="X73"/>
      <c r="Y73"/>
      <c r="Z73"/>
    </row>
    <row r="74" spans="1:26" x14ac:dyDescent="0.2">
      <c r="A74" s="1">
        <v>6900</v>
      </c>
      <c r="B74" s="13">
        <v>19</v>
      </c>
      <c r="C74" s="13">
        <v>1</v>
      </c>
      <c r="D74" s="13" t="s">
        <v>86</v>
      </c>
      <c r="E74" s="13">
        <v>104</v>
      </c>
      <c r="F74" s="13">
        <v>7</v>
      </c>
      <c r="G74"/>
      <c r="H74">
        <v>73</v>
      </c>
      <c r="I74">
        <f>COUNTIF(B:B,"=73")</f>
        <v>2</v>
      </c>
      <c r="J74"/>
      <c r="K74"/>
      <c r="L74"/>
      <c r="M74"/>
      <c r="N74"/>
      <c r="O74"/>
      <c r="P74"/>
      <c r="Q74"/>
      <c r="R74"/>
      <c r="S74"/>
      <c r="T74"/>
      <c r="U74"/>
      <c r="V74"/>
      <c r="X74"/>
      <c r="Y74"/>
      <c r="Z74"/>
    </row>
    <row r="75" spans="1:26" x14ac:dyDescent="0.2">
      <c r="A75" s="1">
        <v>6900</v>
      </c>
      <c r="B75" s="13">
        <v>19</v>
      </c>
      <c r="C75" s="13">
        <v>1</v>
      </c>
      <c r="D75" s="13" t="s">
        <v>86</v>
      </c>
      <c r="E75" s="13">
        <v>117</v>
      </c>
      <c r="F75" s="13">
        <v>9</v>
      </c>
      <c r="G75"/>
      <c r="H75">
        <v>74</v>
      </c>
      <c r="I75">
        <f>COUNTIF(B:B,"=74")</f>
        <v>6</v>
      </c>
      <c r="J75"/>
      <c r="K75"/>
      <c r="L75"/>
      <c r="M75"/>
      <c r="N75"/>
      <c r="O75"/>
      <c r="P75"/>
      <c r="Q75"/>
      <c r="R75"/>
      <c r="S75"/>
      <c r="T75"/>
      <c r="U75"/>
      <c r="V75"/>
      <c r="X75"/>
      <c r="Y75"/>
      <c r="Z75"/>
    </row>
    <row r="76" spans="1:26" x14ac:dyDescent="0.2">
      <c r="A76" s="1">
        <v>6900</v>
      </c>
      <c r="B76" s="13">
        <v>19</v>
      </c>
      <c r="C76" s="13">
        <v>1</v>
      </c>
      <c r="D76" s="13" t="s">
        <v>86</v>
      </c>
      <c r="E76" s="13">
        <v>110</v>
      </c>
      <c r="F76" s="13">
        <v>8</v>
      </c>
      <c r="G76"/>
      <c r="H76">
        <v>75</v>
      </c>
      <c r="I76">
        <f>COUNTIF(B:B,"=75")</f>
        <v>2</v>
      </c>
      <c r="J76"/>
      <c r="K76"/>
      <c r="L76"/>
      <c r="M76"/>
      <c r="N76"/>
      <c r="O76"/>
      <c r="P76"/>
      <c r="Q76"/>
      <c r="R76"/>
      <c r="S76"/>
      <c r="T76"/>
      <c r="U76"/>
      <c r="V76"/>
      <c r="X76"/>
      <c r="Y76"/>
      <c r="Z76"/>
    </row>
    <row r="77" spans="1:26" x14ac:dyDescent="0.2">
      <c r="A77" s="1">
        <v>6900</v>
      </c>
      <c r="B77" s="13">
        <v>19</v>
      </c>
      <c r="C77" s="13">
        <v>1</v>
      </c>
      <c r="D77" s="13" t="s">
        <v>86</v>
      </c>
      <c r="E77" s="13">
        <v>107</v>
      </c>
      <c r="F77" s="13">
        <v>7</v>
      </c>
      <c r="G77"/>
      <c r="H77">
        <v>76</v>
      </c>
      <c r="I77">
        <f>COUNTIF(B:B,"=76")</f>
        <v>4</v>
      </c>
      <c r="J77"/>
      <c r="K77"/>
      <c r="L77"/>
      <c r="M77"/>
      <c r="N77"/>
      <c r="O77"/>
      <c r="P77"/>
      <c r="Q77"/>
      <c r="R77"/>
      <c r="S77"/>
      <c r="T77"/>
      <c r="U77"/>
      <c r="V77"/>
      <c r="X77"/>
      <c r="Y77"/>
      <c r="Z77"/>
    </row>
    <row r="78" spans="1:26" x14ac:dyDescent="0.2">
      <c r="A78" s="1">
        <v>6900</v>
      </c>
      <c r="B78" s="13">
        <v>19</v>
      </c>
      <c r="C78" s="13">
        <v>1</v>
      </c>
      <c r="D78" s="13" t="s">
        <v>86</v>
      </c>
      <c r="E78" s="13">
        <v>102</v>
      </c>
      <c r="F78" s="13">
        <v>6</v>
      </c>
      <c r="G78"/>
      <c r="H78">
        <v>77</v>
      </c>
      <c r="I78">
        <f>COUNTIF(B:B,"=77")</f>
        <v>0</v>
      </c>
      <c r="J78"/>
      <c r="K78"/>
      <c r="L78"/>
      <c r="M78"/>
      <c r="N78"/>
      <c r="O78"/>
      <c r="P78"/>
      <c r="Q78"/>
      <c r="R78"/>
      <c r="S78"/>
      <c r="T78"/>
      <c r="U78"/>
      <c r="V78"/>
      <c r="X78"/>
      <c r="Y78"/>
      <c r="Z78"/>
    </row>
    <row r="79" spans="1:26" x14ac:dyDescent="0.2">
      <c r="A79" s="1">
        <v>6900</v>
      </c>
      <c r="B79" s="13">
        <v>19</v>
      </c>
      <c r="C79" s="13">
        <v>1</v>
      </c>
      <c r="D79" s="13" t="s">
        <v>86</v>
      </c>
      <c r="E79" s="13">
        <v>97</v>
      </c>
      <c r="F79" s="13">
        <v>5</v>
      </c>
      <c r="G79"/>
      <c r="H79">
        <v>78</v>
      </c>
      <c r="I79">
        <f>COUNTIF(B:B,"=78")</f>
        <v>0</v>
      </c>
      <c r="J79"/>
      <c r="K79"/>
      <c r="L79"/>
      <c r="M79"/>
      <c r="N79"/>
      <c r="O79"/>
      <c r="P79"/>
      <c r="Q79"/>
      <c r="R79"/>
      <c r="S79"/>
      <c r="T79"/>
      <c r="U79"/>
      <c r="V79"/>
      <c r="X79"/>
      <c r="Y79"/>
      <c r="Z79"/>
    </row>
    <row r="80" spans="1:26" x14ac:dyDescent="0.2">
      <c r="A80" s="1">
        <v>6900</v>
      </c>
      <c r="B80" s="13">
        <v>19</v>
      </c>
      <c r="C80" s="13">
        <v>1</v>
      </c>
      <c r="D80" s="13" t="s">
        <v>86</v>
      </c>
      <c r="E80" s="13">
        <v>136</v>
      </c>
      <c r="F80" s="13">
        <v>17</v>
      </c>
      <c r="G80"/>
      <c r="H80">
        <v>79</v>
      </c>
      <c r="I80">
        <f>COUNTIF(B:B,"=79")</f>
        <v>0</v>
      </c>
      <c r="J80"/>
      <c r="K80"/>
      <c r="L80"/>
      <c r="M80"/>
      <c r="N80"/>
      <c r="O80"/>
      <c r="P80"/>
      <c r="Q80"/>
      <c r="R80"/>
      <c r="S80"/>
      <c r="T80"/>
      <c r="U80"/>
      <c r="V80"/>
      <c r="X80"/>
      <c r="Y80"/>
      <c r="Z80"/>
    </row>
    <row r="81" spans="1:26" x14ac:dyDescent="0.2">
      <c r="A81" s="1">
        <v>6900</v>
      </c>
      <c r="B81" s="13">
        <v>19</v>
      </c>
      <c r="C81" s="13">
        <v>1</v>
      </c>
      <c r="D81" s="13" t="s">
        <v>86</v>
      </c>
      <c r="E81" s="13">
        <v>137</v>
      </c>
      <c r="F81" s="13">
        <v>15</v>
      </c>
      <c r="G81"/>
      <c r="H81">
        <v>80</v>
      </c>
      <c r="I81">
        <f>COUNTIF(B:B,"=80")</f>
        <v>4</v>
      </c>
      <c r="J81"/>
      <c r="K81"/>
      <c r="L81"/>
      <c r="M81"/>
      <c r="N81"/>
      <c r="O81"/>
      <c r="P81"/>
      <c r="Q81"/>
      <c r="R81"/>
      <c r="S81"/>
      <c r="T81"/>
      <c r="U81"/>
      <c r="V81"/>
      <c r="X81"/>
      <c r="Y81"/>
      <c r="Z81"/>
    </row>
    <row r="82" spans="1:26" x14ac:dyDescent="0.2">
      <c r="A82" s="1">
        <v>6900</v>
      </c>
      <c r="B82" s="13">
        <v>19</v>
      </c>
      <c r="C82" s="13">
        <v>1</v>
      </c>
      <c r="D82" s="13" t="s">
        <v>86</v>
      </c>
      <c r="E82" s="13">
        <v>137</v>
      </c>
      <c r="F82" s="13">
        <v>15</v>
      </c>
      <c r="G82"/>
      <c r="H82">
        <v>81</v>
      </c>
      <c r="I82">
        <f>COUNTIF(B:B,"=81")</f>
        <v>13</v>
      </c>
      <c r="J82"/>
      <c r="K82"/>
      <c r="L82"/>
      <c r="M82"/>
      <c r="N82"/>
      <c r="O82"/>
      <c r="P82"/>
      <c r="Q82"/>
      <c r="R82"/>
      <c r="S82"/>
      <c r="T82"/>
      <c r="U82"/>
      <c r="V82"/>
      <c r="X82"/>
      <c r="Y82"/>
      <c r="Z82"/>
    </row>
    <row r="83" spans="1:26" x14ac:dyDescent="0.2">
      <c r="A83" s="1">
        <v>6900</v>
      </c>
      <c r="B83" s="13">
        <v>19</v>
      </c>
      <c r="C83" s="13">
        <v>1</v>
      </c>
      <c r="D83" s="13" t="s">
        <v>86</v>
      </c>
      <c r="E83" s="13">
        <v>135</v>
      </c>
      <c r="F83" s="13">
        <v>16</v>
      </c>
      <c r="G83"/>
      <c r="H83">
        <v>82</v>
      </c>
      <c r="I83">
        <f>COUNTIF(B:B,"=82")</f>
        <v>4</v>
      </c>
      <c r="J83"/>
      <c r="K83"/>
      <c r="L83"/>
      <c r="M83"/>
      <c r="N83"/>
      <c r="O83"/>
      <c r="P83"/>
      <c r="Q83"/>
      <c r="R83"/>
      <c r="S83"/>
      <c r="T83"/>
      <c r="U83"/>
      <c r="V83"/>
      <c r="X83"/>
      <c r="Y83"/>
      <c r="Z83"/>
    </row>
    <row r="84" spans="1:26" x14ac:dyDescent="0.2">
      <c r="A84" s="1">
        <v>6900</v>
      </c>
      <c r="B84" s="13">
        <v>19</v>
      </c>
      <c r="C84" s="13">
        <v>1</v>
      </c>
      <c r="D84" s="13" t="s">
        <v>86</v>
      </c>
      <c r="E84" s="13">
        <v>134</v>
      </c>
      <c r="F84" s="13">
        <v>14</v>
      </c>
      <c r="G84"/>
      <c r="H84">
        <v>83</v>
      </c>
      <c r="I84">
        <f>COUNTIF(B:B,"=83")</f>
        <v>2</v>
      </c>
      <c r="J84"/>
      <c r="K84"/>
      <c r="L84"/>
      <c r="M84"/>
      <c r="N84"/>
      <c r="O84"/>
      <c r="P84"/>
      <c r="Q84"/>
      <c r="R84"/>
      <c r="S84"/>
      <c r="T84"/>
      <c r="U84"/>
      <c r="V84"/>
      <c r="X84"/>
      <c r="Y84"/>
      <c r="Z84"/>
    </row>
    <row r="85" spans="1:26" x14ac:dyDescent="0.2">
      <c r="A85" s="1">
        <v>6893</v>
      </c>
      <c r="B85" s="13">
        <v>21</v>
      </c>
      <c r="C85" s="13">
        <v>1</v>
      </c>
      <c r="D85" s="13" t="s">
        <v>86</v>
      </c>
      <c r="E85" s="13">
        <v>116</v>
      </c>
      <c r="F85" s="13">
        <v>0</v>
      </c>
      <c r="G85"/>
      <c r="H85">
        <v>84</v>
      </c>
      <c r="I85">
        <f>COUNTIF(B:B,"=84")</f>
        <v>0</v>
      </c>
      <c r="J85"/>
      <c r="K85"/>
      <c r="L85"/>
      <c r="M85"/>
      <c r="N85"/>
      <c r="O85"/>
      <c r="P85"/>
      <c r="Q85"/>
      <c r="R85"/>
      <c r="S85"/>
      <c r="T85"/>
      <c r="U85"/>
      <c r="V85"/>
      <c r="X85"/>
      <c r="Y85"/>
      <c r="Z85"/>
    </row>
    <row r="86" spans="1:26" x14ac:dyDescent="0.2">
      <c r="A86" s="1">
        <v>6893</v>
      </c>
      <c r="B86" s="13">
        <v>21</v>
      </c>
      <c r="C86" s="13">
        <v>1</v>
      </c>
      <c r="D86" s="13" t="s">
        <v>86</v>
      </c>
      <c r="E86" s="13">
        <v>100</v>
      </c>
      <c r="F86" s="13">
        <v>0</v>
      </c>
      <c r="G86"/>
      <c r="H86">
        <v>85</v>
      </c>
      <c r="I86">
        <f>COUNTIF(B:B,"=85")</f>
        <v>4</v>
      </c>
      <c r="J86"/>
      <c r="K86"/>
      <c r="L86"/>
      <c r="M86"/>
      <c r="N86"/>
      <c r="O86"/>
      <c r="P86"/>
      <c r="Q86"/>
      <c r="R86"/>
      <c r="S86"/>
      <c r="T86"/>
      <c r="U86"/>
      <c r="V86"/>
      <c r="X86"/>
      <c r="Y86"/>
      <c r="Z86"/>
    </row>
    <row r="87" spans="1:26" x14ac:dyDescent="0.2">
      <c r="A87" s="1">
        <v>6893</v>
      </c>
      <c r="B87" s="13">
        <v>22</v>
      </c>
      <c r="C87" s="13">
        <v>1</v>
      </c>
      <c r="D87" s="13" t="s">
        <v>86</v>
      </c>
      <c r="E87" s="13">
        <v>123</v>
      </c>
      <c r="F87" s="13">
        <v>0</v>
      </c>
      <c r="G87"/>
      <c r="H87">
        <v>86</v>
      </c>
      <c r="I87">
        <f>COUNTIF(B:B,"=86")</f>
        <v>0</v>
      </c>
      <c r="J87"/>
      <c r="K87"/>
      <c r="L87"/>
      <c r="M87"/>
      <c r="N87"/>
      <c r="O87"/>
      <c r="P87"/>
      <c r="Q87"/>
      <c r="R87"/>
      <c r="S87"/>
      <c r="T87"/>
      <c r="U87"/>
      <c r="V87"/>
      <c r="X87"/>
      <c r="Y87"/>
      <c r="Z87"/>
    </row>
    <row r="88" spans="1:26" x14ac:dyDescent="0.2">
      <c r="A88" s="1">
        <v>6893</v>
      </c>
      <c r="B88" s="13">
        <v>22</v>
      </c>
      <c r="C88" s="13">
        <v>1</v>
      </c>
      <c r="D88" s="13" t="s">
        <v>86</v>
      </c>
      <c r="E88" s="13">
        <v>127</v>
      </c>
      <c r="F88" s="13">
        <v>0</v>
      </c>
      <c r="G88"/>
      <c r="H88">
        <v>87</v>
      </c>
      <c r="I88">
        <f>COUNTIF(B:B,"=87")</f>
        <v>0</v>
      </c>
      <c r="J88"/>
      <c r="K88"/>
      <c r="L88"/>
      <c r="M88"/>
      <c r="N88"/>
      <c r="O88"/>
      <c r="P88"/>
      <c r="Q88"/>
      <c r="R88"/>
      <c r="S88"/>
      <c r="T88"/>
      <c r="U88"/>
      <c r="V88"/>
      <c r="X88"/>
      <c r="Y88"/>
      <c r="Z88"/>
    </row>
    <row r="89" spans="1:26" x14ac:dyDescent="0.2">
      <c r="A89" s="1">
        <v>6893</v>
      </c>
      <c r="B89" s="13">
        <v>22</v>
      </c>
      <c r="C89" s="13">
        <v>1</v>
      </c>
      <c r="D89" s="13" t="s">
        <v>86</v>
      </c>
      <c r="E89" s="13">
        <v>115</v>
      </c>
      <c r="F89" s="13">
        <v>0</v>
      </c>
      <c r="G89"/>
      <c r="H89">
        <v>88</v>
      </c>
      <c r="I89">
        <f>COUNTIF(B:B,"=88")</f>
        <v>0</v>
      </c>
      <c r="J89"/>
      <c r="K89"/>
      <c r="L89"/>
      <c r="M89"/>
      <c r="N89"/>
      <c r="O89"/>
      <c r="P89"/>
      <c r="Q89"/>
      <c r="R89"/>
      <c r="S89"/>
      <c r="T89"/>
      <c r="U89"/>
      <c r="V89"/>
      <c r="X89"/>
      <c r="Y89"/>
      <c r="Z89"/>
    </row>
    <row r="90" spans="1:26" x14ac:dyDescent="0.2">
      <c r="A90" s="1">
        <v>6893</v>
      </c>
      <c r="B90" s="13">
        <v>22</v>
      </c>
      <c r="C90" s="13">
        <v>1</v>
      </c>
      <c r="D90" s="13" t="s">
        <v>86</v>
      </c>
      <c r="E90" s="13">
        <v>104</v>
      </c>
      <c r="F90" s="13">
        <v>0</v>
      </c>
      <c r="G90"/>
      <c r="H90">
        <v>89</v>
      </c>
      <c r="I90">
        <f>COUNTIF(B:B,"=89")</f>
        <v>0</v>
      </c>
      <c r="J90"/>
      <c r="K90"/>
      <c r="L90"/>
      <c r="M90"/>
      <c r="N90"/>
      <c r="O90"/>
      <c r="P90"/>
      <c r="Q90"/>
      <c r="R90"/>
      <c r="S90"/>
      <c r="T90"/>
      <c r="U90"/>
      <c r="V90"/>
      <c r="X90"/>
      <c r="Y90"/>
      <c r="Z90"/>
    </row>
    <row r="91" spans="1:26" x14ac:dyDescent="0.2">
      <c r="A91" s="1">
        <v>6893</v>
      </c>
      <c r="B91" s="13">
        <v>22</v>
      </c>
      <c r="C91" s="13">
        <v>1</v>
      </c>
      <c r="D91" s="13" t="s">
        <v>86</v>
      </c>
      <c r="E91" s="13">
        <v>141</v>
      </c>
      <c r="F91" s="13">
        <v>0</v>
      </c>
      <c r="G91"/>
      <c r="H91">
        <v>90</v>
      </c>
      <c r="I91">
        <f>COUNTIF(B:B,"=90")</f>
        <v>1</v>
      </c>
      <c r="J91"/>
      <c r="K91"/>
      <c r="L91"/>
      <c r="M91"/>
      <c r="N91"/>
      <c r="O91"/>
      <c r="P91"/>
      <c r="Q91"/>
      <c r="R91"/>
      <c r="S91"/>
      <c r="T91"/>
      <c r="U91"/>
      <c r="V91"/>
      <c r="X91"/>
      <c r="Y91"/>
      <c r="Z91"/>
    </row>
    <row r="92" spans="1:26" x14ac:dyDescent="0.2">
      <c r="A92" s="1">
        <v>6893</v>
      </c>
      <c r="B92" s="13">
        <v>22</v>
      </c>
      <c r="C92" s="13">
        <v>1</v>
      </c>
      <c r="D92" s="13" t="s">
        <v>86</v>
      </c>
      <c r="E92" s="13">
        <v>137</v>
      </c>
      <c r="F92" s="13">
        <v>0</v>
      </c>
      <c r="G92"/>
      <c r="H92">
        <v>91</v>
      </c>
      <c r="I92">
        <f>COUNTIF(B:B,"=91")</f>
        <v>0</v>
      </c>
      <c r="J92"/>
      <c r="K92"/>
      <c r="L92"/>
      <c r="M92"/>
      <c r="N92"/>
      <c r="O92"/>
      <c r="P92"/>
      <c r="Q92"/>
      <c r="R92"/>
      <c r="S92"/>
      <c r="T92"/>
      <c r="U92"/>
      <c r="V92"/>
      <c r="X92"/>
      <c r="Y92"/>
      <c r="Z92"/>
    </row>
    <row r="93" spans="1:26" x14ac:dyDescent="0.2">
      <c r="A93" s="1">
        <v>6893</v>
      </c>
      <c r="B93" s="13">
        <v>23</v>
      </c>
      <c r="C93" s="13">
        <v>1</v>
      </c>
      <c r="D93" s="13" t="s">
        <v>86</v>
      </c>
      <c r="E93" s="13">
        <v>140</v>
      </c>
      <c r="F93" s="13">
        <v>0</v>
      </c>
      <c r="G93"/>
      <c r="H93">
        <v>92</v>
      </c>
      <c r="I93">
        <f>COUNTIF(B:B,"=92")</f>
        <v>0</v>
      </c>
      <c r="J93"/>
      <c r="K93"/>
      <c r="L93"/>
      <c r="M93"/>
      <c r="N93"/>
      <c r="O93"/>
      <c r="P93"/>
      <c r="Q93"/>
      <c r="R93"/>
      <c r="S93"/>
      <c r="T93"/>
      <c r="U93"/>
      <c r="V93"/>
      <c r="X93"/>
      <c r="Y93"/>
      <c r="Z93"/>
    </row>
    <row r="94" spans="1:26" x14ac:dyDescent="0.2">
      <c r="A94" s="1">
        <v>6893</v>
      </c>
      <c r="B94" s="13">
        <v>23</v>
      </c>
      <c r="C94" s="13">
        <v>1</v>
      </c>
      <c r="D94" s="13" t="s">
        <v>86</v>
      </c>
      <c r="E94" s="13">
        <v>103</v>
      </c>
      <c r="F94" s="13">
        <v>0</v>
      </c>
      <c r="G94"/>
      <c r="H94">
        <v>93</v>
      </c>
      <c r="I94">
        <f>COUNTIF(B:B,"=93")</f>
        <v>0</v>
      </c>
      <c r="J94"/>
      <c r="K94"/>
      <c r="L94"/>
      <c r="M94"/>
      <c r="N94"/>
      <c r="O94"/>
      <c r="P94"/>
      <c r="Q94"/>
      <c r="R94"/>
      <c r="S94"/>
      <c r="T94"/>
      <c r="U94"/>
      <c r="V94"/>
      <c r="X94"/>
      <c r="Y94"/>
      <c r="Z94"/>
    </row>
    <row r="95" spans="1:26" x14ac:dyDescent="0.2">
      <c r="A95" s="1">
        <v>6893</v>
      </c>
      <c r="B95" s="13">
        <v>23</v>
      </c>
      <c r="C95" s="13">
        <v>1</v>
      </c>
      <c r="D95" s="13" t="s">
        <v>86</v>
      </c>
      <c r="E95" s="13">
        <v>104</v>
      </c>
      <c r="F95" s="13">
        <v>0</v>
      </c>
      <c r="G95"/>
      <c r="H95">
        <v>94</v>
      </c>
      <c r="I95">
        <f>COUNTIF(B:B,"=94")</f>
        <v>0</v>
      </c>
      <c r="J95"/>
      <c r="K95"/>
      <c r="L95"/>
      <c r="M95"/>
      <c r="N95"/>
      <c r="O95"/>
      <c r="P95"/>
      <c r="Q95"/>
      <c r="R95"/>
      <c r="S95"/>
      <c r="T95"/>
      <c r="U95"/>
      <c r="V95"/>
      <c r="X95"/>
      <c r="Y95"/>
      <c r="Z95"/>
    </row>
    <row r="96" spans="1:26" x14ac:dyDescent="0.2">
      <c r="A96" s="1">
        <v>6893</v>
      </c>
      <c r="B96" s="13">
        <v>23</v>
      </c>
      <c r="C96" s="13">
        <v>1</v>
      </c>
      <c r="D96" s="13" t="s">
        <v>86</v>
      </c>
      <c r="E96" s="13">
        <v>102</v>
      </c>
      <c r="F96" s="13">
        <v>0</v>
      </c>
      <c r="G96"/>
      <c r="H96">
        <v>95</v>
      </c>
      <c r="I96">
        <f>COUNTIF(B:B,"=95")</f>
        <v>0</v>
      </c>
      <c r="J96"/>
      <c r="K96"/>
      <c r="L96"/>
      <c r="M96"/>
      <c r="N96"/>
      <c r="O96"/>
      <c r="P96"/>
      <c r="Q96"/>
      <c r="R96"/>
      <c r="S96"/>
      <c r="T96"/>
      <c r="U96"/>
      <c r="V96"/>
      <c r="X96"/>
      <c r="Y96"/>
      <c r="Z96"/>
    </row>
    <row r="97" spans="1:26" x14ac:dyDescent="0.2">
      <c r="A97" s="1">
        <v>6893</v>
      </c>
      <c r="B97" s="13">
        <v>23</v>
      </c>
      <c r="C97" s="13">
        <v>1</v>
      </c>
      <c r="D97" s="13" t="s">
        <v>86</v>
      </c>
      <c r="E97" s="13">
        <v>127</v>
      </c>
      <c r="F97" s="13">
        <v>0</v>
      </c>
      <c r="G97"/>
      <c r="H97">
        <v>96</v>
      </c>
      <c r="I97">
        <f>COUNTIF(B:B,"=96")</f>
        <v>0</v>
      </c>
      <c r="J97"/>
      <c r="K97"/>
      <c r="L97"/>
      <c r="M97"/>
      <c r="N97"/>
      <c r="O97"/>
      <c r="P97"/>
      <c r="Q97"/>
      <c r="R97"/>
      <c r="S97"/>
      <c r="T97"/>
      <c r="U97"/>
      <c r="V97"/>
      <c r="X97"/>
      <c r="Y97"/>
      <c r="Z97"/>
    </row>
    <row r="98" spans="1:26" x14ac:dyDescent="0.2">
      <c r="A98" s="1">
        <v>6893</v>
      </c>
      <c r="B98" s="13">
        <v>24</v>
      </c>
      <c r="C98" s="13">
        <v>1</v>
      </c>
      <c r="D98" s="13" t="s">
        <v>86</v>
      </c>
      <c r="E98" s="13">
        <v>141</v>
      </c>
      <c r="F98" s="13">
        <v>0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X98"/>
      <c r="Y98"/>
      <c r="Z98"/>
    </row>
    <row r="99" spans="1:26" x14ac:dyDescent="0.2">
      <c r="A99" s="1">
        <v>6887</v>
      </c>
      <c r="B99" s="13">
        <v>27</v>
      </c>
      <c r="C99" s="13">
        <v>2</v>
      </c>
      <c r="D99" s="13" t="s">
        <v>86</v>
      </c>
      <c r="E99" s="13">
        <v>145</v>
      </c>
      <c r="F99" s="13">
        <v>20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X99"/>
      <c r="Y99"/>
      <c r="Z99"/>
    </row>
    <row r="100" spans="1:26" x14ac:dyDescent="0.2">
      <c r="A100" s="1">
        <v>6887</v>
      </c>
      <c r="B100" s="13">
        <v>27</v>
      </c>
      <c r="C100" s="13">
        <v>2</v>
      </c>
      <c r="D100" s="13" t="s">
        <v>86</v>
      </c>
      <c r="E100" s="13">
        <v>136</v>
      </c>
      <c r="F100" s="13">
        <v>16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X100"/>
      <c r="Y100"/>
      <c r="Z100"/>
    </row>
    <row r="101" spans="1:26" x14ac:dyDescent="0.2">
      <c r="A101" s="1">
        <v>6887</v>
      </c>
      <c r="B101" s="13">
        <v>27</v>
      </c>
      <c r="C101" s="13">
        <v>2</v>
      </c>
      <c r="D101" s="13" t="s">
        <v>86</v>
      </c>
      <c r="E101" s="13">
        <v>138</v>
      </c>
      <c r="F101" s="13">
        <v>15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X101"/>
      <c r="Y101"/>
      <c r="Z101"/>
    </row>
    <row r="102" spans="1:26" x14ac:dyDescent="0.2">
      <c r="A102" s="1">
        <v>6887</v>
      </c>
      <c r="B102" s="13">
        <v>27</v>
      </c>
      <c r="C102" s="13">
        <v>2</v>
      </c>
      <c r="D102" s="13" t="s">
        <v>86</v>
      </c>
      <c r="E102" s="13">
        <v>141</v>
      </c>
      <c r="F102" s="13">
        <v>20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X102"/>
      <c r="Y102"/>
      <c r="Z102"/>
    </row>
    <row r="103" spans="1:26" x14ac:dyDescent="0.2">
      <c r="A103" s="1">
        <v>6887</v>
      </c>
      <c r="B103" s="13">
        <v>27</v>
      </c>
      <c r="C103" s="13">
        <v>2</v>
      </c>
      <c r="D103" s="13" t="s">
        <v>86</v>
      </c>
      <c r="E103" s="13">
        <v>110</v>
      </c>
      <c r="F103" s="13">
        <v>8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X103"/>
      <c r="Y103"/>
      <c r="Z103"/>
    </row>
    <row r="104" spans="1:26" x14ac:dyDescent="0.2">
      <c r="A104" s="1">
        <v>6887</v>
      </c>
      <c r="B104" s="13">
        <v>27</v>
      </c>
      <c r="C104" s="13">
        <v>2</v>
      </c>
      <c r="D104" s="13" t="s">
        <v>86</v>
      </c>
      <c r="E104" s="13">
        <v>100</v>
      </c>
      <c r="F104" s="13">
        <v>6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X104"/>
      <c r="Y104"/>
      <c r="Z104"/>
    </row>
    <row r="105" spans="1:26" x14ac:dyDescent="0.2">
      <c r="A105" s="1">
        <v>6887</v>
      </c>
      <c r="B105" s="13">
        <v>28</v>
      </c>
      <c r="C105" s="13">
        <v>2</v>
      </c>
      <c r="D105" s="13" t="s">
        <v>86</v>
      </c>
      <c r="E105" s="13">
        <v>110</v>
      </c>
      <c r="F105" s="13">
        <v>7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X105"/>
      <c r="Y105"/>
      <c r="Z105"/>
    </row>
    <row r="106" spans="1:26" x14ac:dyDescent="0.2">
      <c r="A106" s="1">
        <v>6887</v>
      </c>
      <c r="B106" s="13">
        <v>28</v>
      </c>
      <c r="C106" s="13">
        <v>2</v>
      </c>
      <c r="D106" s="13" t="s">
        <v>86</v>
      </c>
      <c r="E106" s="13">
        <v>109</v>
      </c>
      <c r="F106" s="13">
        <v>7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X106"/>
      <c r="Y106"/>
      <c r="Z106"/>
    </row>
    <row r="107" spans="1:26" x14ac:dyDescent="0.2">
      <c r="A107" s="1">
        <v>6887</v>
      </c>
      <c r="B107" s="13">
        <v>28</v>
      </c>
      <c r="C107" s="13">
        <v>2</v>
      </c>
      <c r="D107" s="13" t="s">
        <v>86</v>
      </c>
      <c r="E107" s="13">
        <v>149</v>
      </c>
      <c r="F107" s="13">
        <v>20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X107"/>
      <c r="Y107"/>
      <c r="Z107"/>
    </row>
    <row r="108" spans="1:26" x14ac:dyDescent="0.2">
      <c r="A108" s="1">
        <v>6887</v>
      </c>
      <c r="B108" s="13">
        <v>28</v>
      </c>
      <c r="C108" s="13">
        <v>2</v>
      </c>
      <c r="D108" s="13" t="s">
        <v>86</v>
      </c>
      <c r="E108" s="13">
        <v>125</v>
      </c>
      <c r="F108" s="13">
        <v>14</v>
      </c>
      <c r="X108"/>
      <c r="Y108"/>
      <c r="Z108"/>
    </row>
    <row r="109" spans="1:26" x14ac:dyDescent="0.2">
      <c r="A109" s="1">
        <v>6887</v>
      </c>
      <c r="B109" s="13">
        <v>28</v>
      </c>
      <c r="C109" s="13">
        <v>2</v>
      </c>
      <c r="D109" s="13" t="s">
        <v>86</v>
      </c>
      <c r="E109" s="13">
        <v>135</v>
      </c>
      <c r="F109" s="13">
        <v>17</v>
      </c>
      <c r="X109"/>
      <c r="Y109"/>
      <c r="Z109"/>
    </row>
    <row r="110" spans="1:26" x14ac:dyDescent="0.2">
      <c r="A110" s="1">
        <v>6887</v>
      </c>
      <c r="B110" s="13">
        <v>28</v>
      </c>
      <c r="C110" s="13">
        <v>2</v>
      </c>
      <c r="D110" s="13" t="s">
        <v>86</v>
      </c>
      <c r="E110" s="13">
        <v>138</v>
      </c>
      <c r="F110" s="13">
        <v>18</v>
      </c>
      <c r="X110"/>
      <c r="Y110"/>
      <c r="Z110"/>
    </row>
    <row r="111" spans="1:26" x14ac:dyDescent="0.2">
      <c r="A111" s="1">
        <v>6887</v>
      </c>
      <c r="B111" s="13">
        <v>28</v>
      </c>
      <c r="C111" s="13">
        <v>2</v>
      </c>
      <c r="D111" s="13" t="s">
        <v>86</v>
      </c>
      <c r="E111" s="13">
        <v>138</v>
      </c>
      <c r="F111" s="13">
        <v>16</v>
      </c>
      <c r="X111"/>
      <c r="Y111"/>
      <c r="Z111"/>
    </row>
    <row r="112" spans="1:26" x14ac:dyDescent="0.2">
      <c r="A112" s="1">
        <v>6887</v>
      </c>
      <c r="B112" s="13">
        <v>28</v>
      </c>
      <c r="C112" s="13">
        <v>2</v>
      </c>
      <c r="D112" s="13" t="s">
        <v>86</v>
      </c>
      <c r="E112" s="13">
        <v>130</v>
      </c>
      <c r="F112" s="13">
        <v>15</v>
      </c>
      <c r="X112"/>
      <c r="Y112"/>
      <c r="Z112"/>
    </row>
    <row r="113" spans="1:26" x14ac:dyDescent="0.2">
      <c r="A113" s="1">
        <v>6909</v>
      </c>
      <c r="B113" s="13">
        <v>29</v>
      </c>
      <c r="C113" s="13">
        <v>2</v>
      </c>
      <c r="D113" s="13" t="s">
        <v>86</v>
      </c>
      <c r="E113" s="13">
        <v>137</v>
      </c>
      <c r="F113" s="13">
        <v>15</v>
      </c>
      <c r="X113"/>
      <c r="Y113"/>
      <c r="Z113"/>
    </row>
    <row r="114" spans="1:26" x14ac:dyDescent="0.2">
      <c r="A114" s="1">
        <v>6909</v>
      </c>
      <c r="B114" s="13">
        <v>29</v>
      </c>
      <c r="C114" s="13">
        <v>2</v>
      </c>
      <c r="D114" s="13" t="s">
        <v>86</v>
      </c>
      <c r="E114" s="13">
        <v>135</v>
      </c>
      <c r="F114" s="13">
        <v>15</v>
      </c>
      <c r="X114"/>
      <c r="Y114"/>
      <c r="Z114"/>
    </row>
    <row r="115" spans="1:26" x14ac:dyDescent="0.2">
      <c r="A115" s="1">
        <v>6909</v>
      </c>
      <c r="B115" s="13">
        <v>29</v>
      </c>
      <c r="C115" s="13">
        <v>2</v>
      </c>
      <c r="D115" s="13" t="s">
        <v>86</v>
      </c>
      <c r="E115" s="13">
        <v>0</v>
      </c>
      <c r="F115" s="13">
        <v>0</v>
      </c>
      <c r="X115"/>
      <c r="Y115"/>
      <c r="Z115"/>
    </row>
    <row r="116" spans="1:26" x14ac:dyDescent="0.2">
      <c r="A116" s="1">
        <v>6909</v>
      </c>
      <c r="B116" s="13">
        <v>29</v>
      </c>
      <c r="C116" s="13">
        <v>2</v>
      </c>
      <c r="D116" s="13" t="s">
        <v>86</v>
      </c>
      <c r="E116" s="13">
        <v>106</v>
      </c>
      <c r="F116" s="13">
        <v>7</v>
      </c>
      <c r="X116"/>
      <c r="Y116"/>
      <c r="Z116"/>
    </row>
    <row r="117" spans="1:26" x14ac:dyDescent="0.2">
      <c r="A117" s="1">
        <v>6909</v>
      </c>
      <c r="B117" s="13">
        <v>29</v>
      </c>
      <c r="C117" s="13">
        <v>2</v>
      </c>
      <c r="D117" s="13" t="s">
        <v>86</v>
      </c>
      <c r="E117" s="13">
        <v>117</v>
      </c>
      <c r="F117" s="13">
        <v>9</v>
      </c>
      <c r="X117"/>
      <c r="Y117"/>
      <c r="Z117"/>
    </row>
    <row r="118" spans="1:26" x14ac:dyDescent="0.2">
      <c r="A118" s="1">
        <v>6909</v>
      </c>
      <c r="B118" s="13">
        <v>29</v>
      </c>
      <c r="C118" s="13">
        <v>2</v>
      </c>
      <c r="D118" s="13" t="s">
        <v>86</v>
      </c>
      <c r="E118" s="13">
        <v>121</v>
      </c>
      <c r="F118" s="13">
        <v>9</v>
      </c>
      <c r="X118"/>
      <c r="Y118"/>
      <c r="Z118"/>
    </row>
    <row r="119" spans="1:26" x14ac:dyDescent="0.2">
      <c r="A119" s="1">
        <v>6909</v>
      </c>
      <c r="B119" s="13">
        <v>30</v>
      </c>
      <c r="C119" s="13">
        <v>2</v>
      </c>
      <c r="D119" s="13" t="s">
        <v>86</v>
      </c>
      <c r="E119" s="13">
        <v>116</v>
      </c>
      <c r="F119" s="13">
        <v>8</v>
      </c>
      <c r="X119"/>
      <c r="Y119"/>
      <c r="Z119"/>
    </row>
    <row r="120" spans="1:26" x14ac:dyDescent="0.2">
      <c r="A120" s="1">
        <v>6909</v>
      </c>
      <c r="B120" s="13">
        <v>30</v>
      </c>
      <c r="C120" s="13">
        <v>2</v>
      </c>
      <c r="D120" s="13" t="s">
        <v>86</v>
      </c>
      <c r="E120" s="13">
        <v>143</v>
      </c>
      <c r="F120" s="13">
        <v>20</v>
      </c>
      <c r="X120"/>
      <c r="Y120"/>
      <c r="Z120"/>
    </row>
    <row r="121" spans="1:26" x14ac:dyDescent="0.2">
      <c r="A121" s="1">
        <v>6909</v>
      </c>
      <c r="B121" s="13">
        <v>31</v>
      </c>
      <c r="C121" s="13">
        <v>2</v>
      </c>
      <c r="D121" s="13" t="s">
        <v>86</v>
      </c>
      <c r="E121" s="13">
        <v>115</v>
      </c>
      <c r="F121" s="13">
        <v>8</v>
      </c>
      <c r="X121"/>
      <c r="Y121"/>
      <c r="Z121"/>
    </row>
    <row r="122" spans="1:26" x14ac:dyDescent="0.2">
      <c r="A122" s="1">
        <v>6909</v>
      </c>
      <c r="B122" s="13">
        <v>31</v>
      </c>
      <c r="C122" s="13">
        <v>2</v>
      </c>
      <c r="D122" s="13" t="s">
        <v>86</v>
      </c>
      <c r="E122" s="13">
        <v>125</v>
      </c>
      <c r="F122" s="13">
        <v>14</v>
      </c>
      <c r="X122"/>
      <c r="Y122"/>
      <c r="Z122"/>
    </row>
    <row r="123" spans="1:26" x14ac:dyDescent="0.2">
      <c r="A123" s="1">
        <v>6909</v>
      </c>
      <c r="B123" s="13">
        <v>31</v>
      </c>
      <c r="C123" s="13">
        <v>2</v>
      </c>
      <c r="D123" s="13" t="s">
        <v>86</v>
      </c>
      <c r="E123" s="13">
        <v>143</v>
      </c>
      <c r="F123" s="13">
        <v>19</v>
      </c>
      <c r="X123"/>
      <c r="Y123"/>
      <c r="Z123"/>
    </row>
    <row r="124" spans="1:26" x14ac:dyDescent="0.2">
      <c r="A124" s="1">
        <v>6894</v>
      </c>
      <c r="B124" s="13">
        <v>33</v>
      </c>
      <c r="C124" s="13">
        <v>2</v>
      </c>
      <c r="D124" s="13" t="s">
        <v>86</v>
      </c>
      <c r="E124" s="13">
        <v>105</v>
      </c>
      <c r="F124" s="13">
        <v>0</v>
      </c>
      <c r="X124"/>
      <c r="Y124"/>
      <c r="Z124"/>
    </row>
    <row r="125" spans="1:26" x14ac:dyDescent="0.2">
      <c r="A125" s="1">
        <v>6894</v>
      </c>
      <c r="B125" s="13">
        <v>33</v>
      </c>
      <c r="C125" s="13">
        <v>2</v>
      </c>
      <c r="D125" s="13" t="s">
        <v>86</v>
      </c>
      <c r="E125" s="13">
        <v>106</v>
      </c>
      <c r="F125" s="13">
        <v>0</v>
      </c>
      <c r="X125"/>
      <c r="Y125"/>
      <c r="Z125"/>
    </row>
    <row r="126" spans="1:26" x14ac:dyDescent="0.2">
      <c r="A126" s="1">
        <v>6887</v>
      </c>
      <c r="B126" s="13">
        <v>34</v>
      </c>
      <c r="C126" s="13">
        <v>2</v>
      </c>
      <c r="D126" s="13" t="s">
        <v>86</v>
      </c>
      <c r="E126" s="13">
        <v>137</v>
      </c>
      <c r="F126" s="13">
        <v>16</v>
      </c>
      <c r="X126"/>
      <c r="Y126"/>
      <c r="Z126"/>
    </row>
    <row r="127" spans="1:26" x14ac:dyDescent="0.2">
      <c r="A127" s="1">
        <v>6887</v>
      </c>
      <c r="B127" s="13">
        <v>34</v>
      </c>
      <c r="C127" s="13">
        <v>2</v>
      </c>
      <c r="D127" s="13" t="s">
        <v>86</v>
      </c>
      <c r="E127" s="13">
        <v>146</v>
      </c>
      <c r="F127" s="13">
        <v>24</v>
      </c>
      <c r="X127"/>
      <c r="Y127"/>
      <c r="Z127"/>
    </row>
    <row r="128" spans="1:26" x14ac:dyDescent="0.2">
      <c r="A128" s="1">
        <v>6887</v>
      </c>
      <c r="B128" s="13">
        <v>34</v>
      </c>
      <c r="C128" s="13">
        <v>2</v>
      </c>
      <c r="D128" s="13" t="s">
        <v>86</v>
      </c>
      <c r="E128" s="13">
        <v>145</v>
      </c>
      <c r="F128" s="13">
        <v>20</v>
      </c>
      <c r="X128"/>
      <c r="Y128"/>
      <c r="Z128"/>
    </row>
    <row r="129" spans="1:26" x14ac:dyDescent="0.2">
      <c r="A129" s="1">
        <v>6887</v>
      </c>
      <c r="B129" s="13">
        <v>34</v>
      </c>
      <c r="C129" s="13">
        <v>2</v>
      </c>
      <c r="D129" s="13" t="s">
        <v>86</v>
      </c>
      <c r="E129" s="13">
        <v>132</v>
      </c>
      <c r="F129" s="13">
        <v>17</v>
      </c>
      <c r="X129"/>
      <c r="Y129"/>
      <c r="Z129"/>
    </row>
    <row r="130" spans="1:26" x14ac:dyDescent="0.2">
      <c r="A130" s="1">
        <v>6887</v>
      </c>
      <c r="B130" s="13">
        <v>34</v>
      </c>
      <c r="C130" s="13">
        <v>2</v>
      </c>
      <c r="D130" s="13" t="s">
        <v>86</v>
      </c>
      <c r="E130" s="13">
        <v>124</v>
      </c>
      <c r="F130" s="13">
        <v>14</v>
      </c>
      <c r="X130"/>
      <c r="Y130"/>
      <c r="Z130"/>
    </row>
    <row r="131" spans="1:26" x14ac:dyDescent="0.2">
      <c r="A131" s="1">
        <v>6887</v>
      </c>
      <c r="B131" s="13">
        <v>34</v>
      </c>
      <c r="C131" s="13">
        <v>2</v>
      </c>
      <c r="D131" s="13" t="s">
        <v>86</v>
      </c>
      <c r="E131" s="13">
        <v>97</v>
      </c>
      <c r="F131" s="13">
        <v>5</v>
      </c>
      <c r="X131"/>
      <c r="Y131"/>
      <c r="Z131"/>
    </row>
    <row r="132" spans="1:26" x14ac:dyDescent="0.2">
      <c r="A132" s="1">
        <v>6887</v>
      </c>
      <c r="B132" s="13">
        <v>34</v>
      </c>
      <c r="C132" s="13">
        <v>2</v>
      </c>
      <c r="D132" s="13" t="s">
        <v>86</v>
      </c>
      <c r="E132" s="13">
        <v>105</v>
      </c>
      <c r="F132" s="13">
        <v>6</v>
      </c>
      <c r="X132"/>
      <c r="Y132"/>
      <c r="Z132"/>
    </row>
    <row r="133" spans="1:26" x14ac:dyDescent="0.2">
      <c r="A133" s="1">
        <v>6905</v>
      </c>
      <c r="B133" s="13">
        <v>35</v>
      </c>
      <c r="C133" s="13">
        <v>2</v>
      </c>
      <c r="D133" s="13" t="s">
        <v>86</v>
      </c>
      <c r="E133" s="13">
        <v>148</v>
      </c>
      <c r="F133" s="13">
        <v>23</v>
      </c>
      <c r="X133"/>
      <c r="Y133"/>
      <c r="Z133"/>
    </row>
    <row r="134" spans="1:26" x14ac:dyDescent="0.2">
      <c r="A134" s="1">
        <v>6905</v>
      </c>
      <c r="B134" s="13">
        <v>35</v>
      </c>
      <c r="C134" s="13">
        <v>2</v>
      </c>
      <c r="D134" s="13" t="s">
        <v>86</v>
      </c>
      <c r="E134" s="13">
        <v>135</v>
      </c>
      <c r="F134" s="13">
        <v>15</v>
      </c>
      <c r="X134"/>
      <c r="Y134"/>
      <c r="Z134"/>
    </row>
    <row r="135" spans="1:26" x14ac:dyDescent="0.2">
      <c r="A135" s="1">
        <v>6905</v>
      </c>
      <c r="B135" s="13">
        <v>35</v>
      </c>
      <c r="C135" s="13">
        <v>2</v>
      </c>
      <c r="D135" s="13" t="s">
        <v>86</v>
      </c>
      <c r="E135" s="13">
        <v>137</v>
      </c>
      <c r="F135" s="13">
        <v>17</v>
      </c>
      <c r="X135"/>
      <c r="Y135"/>
      <c r="Z135"/>
    </row>
    <row r="136" spans="1:26" x14ac:dyDescent="0.2">
      <c r="A136" s="1">
        <v>6905</v>
      </c>
      <c r="B136" s="13">
        <v>35</v>
      </c>
      <c r="C136" s="13">
        <v>2</v>
      </c>
      <c r="D136" s="13" t="s">
        <v>86</v>
      </c>
      <c r="E136" s="13">
        <v>135</v>
      </c>
      <c r="F136" s="13">
        <v>16</v>
      </c>
      <c r="X136"/>
      <c r="Y136"/>
      <c r="Z136"/>
    </row>
    <row r="137" spans="1:26" x14ac:dyDescent="0.2">
      <c r="A137" s="1">
        <v>6905</v>
      </c>
      <c r="B137" s="13">
        <v>35</v>
      </c>
      <c r="C137" s="13">
        <v>2</v>
      </c>
      <c r="D137" s="13" t="s">
        <v>86</v>
      </c>
      <c r="E137" s="13">
        <v>108</v>
      </c>
      <c r="F137" s="13">
        <v>7</v>
      </c>
      <c r="X137"/>
      <c r="Y137"/>
      <c r="Z137"/>
    </row>
    <row r="138" spans="1:26" x14ac:dyDescent="0.2">
      <c r="A138" s="1">
        <v>6906</v>
      </c>
      <c r="B138" s="13">
        <v>36</v>
      </c>
      <c r="C138" s="13">
        <v>2</v>
      </c>
      <c r="D138" s="13" t="s">
        <v>86</v>
      </c>
      <c r="E138" s="13">
        <v>145</v>
      </c>
      <c r="F138" s="13">
        <v>18</v>
      </c>
      <c r="X138"/>
      <c r="Y138"/>
      <c r="Z138"/>
    </row>
    <row r="139" spans="1:26" x14ac:dyDescent="0.2">
      <c r="A139" s="1">
        <v>6894</v>
      </c>
      <c r="B139" s="13">
        <v>38</v>
      </c>
      <c r="C139" s="13">
        <v>2</v>
      </c>
      <c r="D139" s="13" t="s">
        <v>86</v>
      </c>
      <c r="E139" s="13">
        <v>144</v>
      </c>
      <c r="F139" s="13">
        <v>0</v>
      </c>
      <c r="X139"/>
      <c r="Y139"/>
      <c r="Z139"/>
    </row>
    <row r="140" spans="1:26" x14ac:dyDescent="0.2">
      <c r="A140" s="1">
        <v>6894</v>
      </c>
      <c r="B140" s="13">
        <v>38</v>
      </c>
      <c r="C140" s="13">
        <v>2</v>
      </c>
      <c r="D140" s="13" t="s">
        <v>86</v>
      </c>
      <c r="E140" s="13">
        <v>103</v>
      </c>
      <c r="F140" s="13">
        <v>0</v>
      </c>
      <c r="X140"/>
      <c r="Y140"/>
      <c r="Z140"/>
    </row>
    <row r="141" spans="1:26" x14ac:dyDescent="0.2">
      <c r="A141" s="1">
        <v>6894</v>
      </c>
      <c r="B141" s="13">
        <v>38</v>
      </c>
      <c r="C141" s="13">
        <v>2</v>
      </c>
      <c r="D141" s="13" t="s">
        <v>86</v>
      </c>
      <c r="E141" s="13">
        <v>132</v>
      </c>
      <c r="F141" s="13">
        <v>0</v>
      </c>
      <c r="X141"/>
      <c r="Y141"/>
      <c r="Z141"/>
    </row>
    <row r="142" spans="1:26" x14ac:dyDescent="0.2">
      <c r="A142" s="1">
        <v>6894</v>
      </c>
      <c r="B142" s="13">
        <v>38</v>
      </c>
      <c r="C142" s="13">
        <v>2</v>
      </c>
      <c r="D142" s="13" t="s">
        <v>86</v>
      </c>
      <c r="E142" s="13">
        <v>141</v>
      </c>
      <c r="F142" s="13">
        <v>0</v>
      </c>
      <c r="X142"/>
      <c r="Y142"/>
      <c r="Z142"/>
    </row>
    <row r="143" spans="1:26" x14ac:dyDescent="0.2">
      <c r="A143" s="1">
        <v>6894</v>
      </c>
      <c r="B143" s="13">
        <v>39</v>
      </c>
      <c r="C143" s="13">
        <v>2</v>
      </c>
      <c r="D143" s="13" t="s">
        <v>86</v>
      </c>
      <c r="E143" s="13">
        <v>125</v>
      </c>
      <c r="F143" s="13">
        <v>0</v>
      </c>
      <c r="X143"/>
      <c r="Y143"/>
      <c r="Z143"/>
    </row>
    <row r="144" spans="1:26" x14ac:dyDescent="0.2">
      <c r="A144" s="1">
        <v>6894</v>
      </c>
      <c r="B144" s="13">
        <v>39</v>
      </c>
      <c r="C144" s="13">
        <v>2</v>
      </c>
      <c r="D144" s="13" t="s">
        <v>86</v>
      </c>
      <c r="E144" s="13">
        <v>138</v>
      </c>
      <c r="F144" s="13">
        <v>0</v>
      </c>
      <c r="X144"/>
      <c r="Y144"/>
      <c r="Z144"/>
    </row>
    <row r="145" spans="1:26" x14ac:dyDescent="0.2">
      <c r="A145" s="1">
        <v>6894</v>
      </c>
      <c r="B145" s="13">
        <v>39</v>
      </c>
      <c r="C145" s="13">
        <v>2</v>
      </c>
      <c r="D145" s="13" t="s">
        <v>86</v>
      </c>
      <c r="E145" s="13">
        <v>122</v>
      </c>
      <c r="F145" s="13">
        <v>0</v>
      </c>
      <c r="X145"/>
      <c r="Y145"/>
      <c r="Z145"/>
    </row>
    <row r="146" spans="1:26" x14ac:dyDescent="0.2">
      <c r="A146" s="1">
        <v>6894</v>
      </c>
      <c r="B146" s="13">
        <v>39</v>
      </c>
      <c r="C146" s="13">
        <v>2</v>
      </c>
      <c r="D146" s="13" t="s">
        <v>86</v>
      </c>
      <c r="E146" s="13">
        <v>144</v>
      </c>
      <c r="F146" s="13">
        <v>0</v>
      </c>
      <c r="X146"/>
      <c r="Y146"/>
      <c r="Z146"/>
    </row>
    <row r="147" spans="1:26" x14ac:dyDescent="0.2">
      <c r="A147" s="1">
        <v>6894</v>
      </c>
      <c r="B147" s="13">
        <v>39</v>
      </c>
      <c r="C147" s="13">
        <v>2</v>
      </c>
      <c r="D147" s="13" t="s">
        <v>86</v>
      </c>
      <c r="E147" s="13">
        <v>138</v>
      </c>
      <c r="F147" s="13">
        <v>0</v>
      </c>
      <c r="X147"/>
      <c r="Y147"/>
      <c r="Z147"/>
    </row>
    <row r="148" spans="1:26" x14ac:dyDescent="0.2">
      <c r="A148" s="1">
        <v>6894</v>
      </c>
      <c r="B148" s="13">
        <v>39</v>
      </c>
      <c r="C148" s="13">
        <v>2</v>
      </c>
      <c r="D148" s="13" t="s">
        <v>86</v>
      </c>
      <c r="E148" s="13">
        <v>138</v>
      </c>
      <c r="F148" s="13">
        <v>0</v>
      </c>
      <c r="X148"/>
      <c r="Y148"/>
      <c r="Z148"/>
    </row>
    <row r="149" spans="1:26" x14ac:dyDescent="0.2">
      <c r="A149" s="1">
        <v>6894</v>
      </c>
      <c r="B149" s="13">
        <v>40</v>
      </c>
      <c r="C149" s="13">
        <v>2</v>
      </c>
      <c r="D149" s="13" t="s">
        <v>86</v>
      </c>
      <c r="E149" s="13">
        <v>137</v>
      </c>
      <c r="F149" s="13">
        <v>0</v>
      </c>
      <c r="X149"/>
      <c r="Y149"/>
      <c r="Z149"/>
    </row>
    <row r="150" spans="1:26" x14ac:dyDescent="0.2">
      <c r="A150" s="1">
        <v>6907</v>
      </c>
      <c r="B150" s="13">
        <v>41</v>
      </c>
      <c r="C150" s="13">
        <v>2</v>
      </c>
      <c r="D150" s="13" t="s">
        <v>86</v>
      </c>
      <c r="E150" s="13">
        <v>135</v>
      </c>
      <c r="F150" s="13">
        <v>16</v>
      </c>
      <c r="X150"/>
      <c r="Y150"/>
      <c r="Z150"/>
    </row>
    <row r="151" spans="1:26" x14ac:dyDescent="0.2">
      <c r="A151" s="1">
        <v>6909</v>
      </c>
      <c r="B151" s="13">
        <v>42</v>
      </c>
      <c r="C151" s="13">
        <v>2</v>
      </c>
      <c r="D151" s="13" t="s">
        <v>86</v>
      </c>
      <c r="E151" s="13">
        <v>138</v>
      </c>
      <c r="F151" s="13">
        <v>17</v>
      </c>
      <c r="X151"/>
      <c r="Y151"/>
      <c r="Z151"/>
    </row>
    <row r="152" spans="1:26" x14ac:dyDescent="0.2">
      <c r="A152" s="1">
        <v>6894</v>
      </c>
      <c r="B152" s="13">
        <v>43</v>
      </c>
      <c r="C152" s="13">
        <v>2</v>
      </c>
      <c r="D152" s="13" t="s">
        <v>86</v>
      </c>
      <c r="E152" s="13">
        <v>142</v>
      </c>
      <c r="F152" s="13">
        <v>0</v>
      </c>
      <c r="X152"/>
      <c r="Y152"/>
      <c r="Z152"/>
    </row>
    <row r="153" spans="1:26" x14ac:dyDescent="0.2">
      <c r="A153" s="1">
        <v>6894</v>
      </c>
      <c r="B153" s="13">
        <v>43</v>
      </c>
      <c r="C153" s="13">
        <v>2</v>
      </c>
      <c r="D153" s="13" t="s">
        <v>86</v>
      </c>
      <c r="E153" s="13">
        <v>138</v>
      </c>
      <c r="F153" s="13">
        <v>0</v>
      </c>
      <c r="X153"/>
      <c r="Y153"/>
      <c r="Z153"/>
    </row>
    <row r="154" spans="1:26" x14ac:dyDescent="0.2">
      <c r="A154" s="1">
        <v>6866</v>
      </c>
      <c r="B154" s="13">
        <v>44</v>
      </c>
      <c r="C154" s="13">
        <v>3</v>
      </c>
      <c r="D154" s="13" t="s">
        <v>86</v>
      </c>
      <c r="E154" s="13">
        <v>168</v>
      </c>
      <c r="F154" s="13">
        <v>0</v>
      </c>
      <c r="X154"/>
      <c r="Y154"/>
      <c r="Z154"/>
    </row>
    <row r="155" spans="1:26" x14ac:dyDescent="0.2">
      <c r="A155" s="1">
        <v>6866</v>
      </c>
      <c r="B155" s="13">
        <v>44</v>
      </c>
      <c r="C155" s="13">
        <v>3</v>
      </c>
      <c r="D155" s="13" t="s">
        <v>86</v>
      </c>
      <c r="E155" s="13">
        <v>138</v>
      </c>
      <c r="F155" s="13">
        <v>0</v>
      </c>
      <c r="X155"/>
      <c r="Y155"/>
      <c r="Z155"/>
    </row>
    <row r="156" spans="1:26" x14ac:dyDescent="0.2">
      <c r="A156" s="1">
        <v>6866</v>
      </c>
      <c r="B156" s="13">
        <v>44</v>
      </c>
      <c r="C156" s="13">
        <v>3</v>
      </c>
      <c r="D156" s="13" t="s">
        <v>86</v>
      </c>
      <c r="E156" s="13">
        <v>140</v>
      </c>
      <c r="F156" s="13">
        <v>0</v>
      </c>
      <c r="X156"/>
      <c r="Y156"/>
      <c r="Z156"/>
    </row>
    <row r="157" spans="1:26" x14ac:dyDescent="0.2">
      <c r="A157" s="1">
        <v>6866</v>
      </c>
      <c r="B157" s="13">
        <v>44</v>
      </c>
      <c r="C157" s="13">
        <v>3</v>
      </c>
      <c r="D157" s="13" t="s">
        <v>86</v>
      </c>
      <c r="E157" s="13">
        <v>141</v>
      </c>
      <c r="F157" s="13">
        <v>0</v>
      </c>
      <c r="X157"/>
      <c r="Y157"/>
      <c r="Z157"/>
    </row>
    <row r="158" spans="1:26" x14ac:dyDescent="0.2">
      <c r="A158" s="1">
        <v>6866</v>
      </c>
      <c r="B158" s="13">
        <v>44</v>
      </c>
      <c r="C158" s="13">
        <v>3</v>
      </c>
      <c r="D158" s="13" t="s">
        <v>86</v>
      </c>
      <c r="E158" s="13">
        <v>104</v>
      </c>
      <c r="F158" s="13">
        <v>0</v>
      </c>
      <c r="X158"/>
      <c r="Y158"/>
      <c r="Z158"/>
    </row>
    <row r="159" spans="1:26" x14ac:dyDescent="0.2">
      <c r="A159" s="1">
        <v>6866</v>
      </c>
      <c r="B159" s="13">
        <v>44</v>
      </c>
      <c r="C159" s="13">
        <v>3</v>
      </c>
      <c r="D159" s="13" t="s">
        <v>86</v>
      </c>
      <c r="E159" s="13">
        <v>107</v>
      </c>
      <c r="F159" s="13">
        <v>0</v>
      </c>
      <c r="X159"/>
      <c r="Y159"/>
      <c r="Z159"/>
    </row>
    <row r="160" spans="1:26" x14ac:dyDescent="0.2">
      <c r="A160" s="1">
        <v>6866</v>
      </c>
      <c r="B160" s="13">
        <v>47</v>
      </c>
      <c r="C160" s="13">
        <v>3</v>
      </c>
      <c r="D160" s="13" t="s">
        <v>86</v>
      </c>
      <c r="E160" s="13">
        <v>142</v>
      </c>
      <c r="F160" s="13">
        <v>0</v>
      </c>
      <c r="X160"/>
      <c r="Y160"/>
      <c r="Z160"/>
    </row>
    <row r="161" spans="1:26" x14ac:dyDescent="0.2">
      <c r="A161" s="1">
        <v>6878</v>
      </c>
      <c r="B161" s="13">
        <v>48</v>
      </c>
      <c r="C161" s="13">
        <v>3</v>
      </c>
      <c r="D161" s="13" t="s">
        <v>86</v>
      </c>
      <c r="E161" s="13">
        <v>140</v>
      </c>
      <c r="F161" s="13">
        <v>0</v>
      </c>
      <c r="X161"/>
      <c r="Y161"/>
      <c r="Z161"/>
    </row>
    <row r="162" spans="1:26" x14ac:dyDescent="0.2">
      <c r="A162" s="1">
        <v>6878</v>
      </c>
      <c r="B162" s="13">
        <v>48</v>
      </c>
      <c r="C162" s="13">
        <v>3</v>
      </c>
      <c r="D162" s="13" t="s">
        <v>86</v>
      </c>
      <c r="E162" s="13">
        <v>168</v>
      </c>
      <c r="F162" s="13">
        <v>0</v>
      </c>
      <c r="X162"/>
      <c r="Y162"/>
      <c r="Z162"/>
    </row>
    <row r="163" spans="1:26" x14ac:dyDescent="0.2">
      <c r="A163" s="1">
        <v>6878</v>
      </c>
      <c r="B163" s="13">
        <v>48</v>
      </c>
      <c r="C163" s="13">
        <v>3</v>
      </c>
      <c r="D163" s="13" t="s">
        <v>86</v>
      </c>
      <c r="E163" s="13">
        <v>141</v>
      </c>
      <c r="F163" s="13">
        <v>0</v>
      </c>
      <c r="X163"/>
      <c r="Y163"/>
      <c r="Z163"/>
    </row>
    <row r="164" spans="1:26" x14ac:dyDescent="0.2">
      <c r="A164" s="1">
        <v>6878</v>
      </c>
      <c r="B164" s="13">
        <v>48</v>
      </c>
      <c r="C164" s="13">
        <v>3</v>
      </c>
      <c r="D164" s="13" t="s">
        <v>86</v>
      </c>
      <c r="E164" s="13">
        <v>133</v>
      </c>
      <c r="F164" s="13">
        <v>0</v>
      </c>
      <c r="X164"/>
      <c r="Y164"/>
      <c r="Z164"/>
    </row>
    <row r="165" spans="1:26" x14ac:dyDescent="0.2">
      <c r="A165" s="1">
        <v>6878</v>
      </c>
      <c r="B165" s="13">
        <v>49</v>
      </c>
      <c r="C165" s="13">
        <v>3</v>
      </c>
      <c r="D165" s="13" t="s">
        <v>86</v>
      </c>
      <c r="E165" s="13">
        <v>110</v>
      </c>
      <c r="F165" s="13">
        <v>0</v>
      </c>
      <c r="X165"/>
      <c r="Y165"/>
      <c r="Z165"/>
    </row>
    <row r="166" spans="1:26" x14ac:dyDescent="0.2">
      <c r="A166" s="1">
        <v>6878</v>
      </c>
      <c r="B166" s="13">
        <v>49</v>
      </c>
      <c r="C166" s="13">
        <v>3</v>
      </c>
      <c r="D166" s="13" t="s">
        <v>86</v>
      </c>
      <c r="E166" s="13">
        <v>118</v>
      </c>
      <c r="F166" s="13">
        <v>0</v>
      </c>
      <c r="X166"/>
      <c r="Y166"/>
      <c r="Z166"/>
    </row>
    <row r="167" spans="1:26" x14ac:dyDescent="0.2">
      <c r="A167" s="1">
        <v>6878</v>
      </c>
      <c r="B167" s="13">
        <v>49</v>
      </c>
      <c r="C167" s="13">
        <v>3</v>
      </c>
      <c r="D167" s="13" t="s">
        <v>86</v>
      </c>
      <c r="E167" s="13">
        <v>144</v>
      </c>
      <c r="F167" s="13">
        <v>0</v>
      </c>
      <c r="X167"/>
      <c r="Y167"/>
      <c r="Z167"/>
    </row>
    <row r="168" spans="1:26" x14ac:dyDescent="0.2">
      <c r="A168" s="1">
        <v>6878</v>
      </c>
      <c r="B168" s="13">
        <v>49</v>
      </c>
      <c r="C168" s="13">
        <v>3</v>
      </c>
      <c r="D168" s="13" t="s">
        <v>86</v>
      </c>
      <c r="E168" s="13">
        <v>129</v>
      </c>
      <c r="F168" s="13">
        <v>0</v>
      </c>
      <c r="X168"/>
      <c r="Y168"/>
      <c r="Z168"/>
    </row>
    <row r="169" spans="1:26" x14ac:dyDescent="0.2">
      <c r="A169" s="1">
        <v>6878</v>
      </c>
      <c r="B169" s="13">
        <v>49</v>
      </c>
      <c r="C169" s="13">
        <v>3</v>
      </c>
      <c r="D169" s="13" t="s">
        <v>86</v>
      </c>
      <c r="E169" s="13">
        <v>152</v>
      </c>
      <c r="F169" s="13">
        <v>0</v>
      </c>
      <c r="X169"/>
      <c r="Y169"/>
      <c r="Z169"/>
    </row>
    <row r="170" spans="1:26" x14ac:dyDescent="0.2">
      <c r="A170" s="1">
        <v>6878</v>
      </c>
      <c r="B170" s="13">
        <v>49</v>
      </c>
      <c r="C170" s="13">
        <v>3</v>
      </c>
      <c r="D170" s="13" t="s">
        <v>86</v>
      </c>
      <c r="E170" s="13">
        <v>142</v>
      </c>
      <c r="F170" s="13">
        <v>0</v>
      </c>
      <c r="X170"/>
      <c r="Y170"/>
      <c r="Z170"/>
    </row>
    <row r="171" spans="1:26" x14ac:dyDescent="0.2">
      <c r="A171" s="1">
        <v>6878</v>
      </c>
      <c r="B171" s="13">
        <v>49</v>
      </c>
      <c r="C171" s="13">
        <v>3</v>
      </c>
      <c r="D171" s="13" t="s">
        <v>86</v>
      </c>
      <c r="E171" s="13">
        <v>143</v>
      </c>
      <c r="F171" s="13">
        <v>0</v>
      </c>
      <c r="X171"/>
      <c r="Y171"/>
      <c r="Z171"/>
    </row>
    <row r="172" spans="1:26" x14ac:dyDescent="0.2">
      <c r="A172" s="1">
        <v>6878</v>
      </c>
      <c r="B172" s="13">
        <v>49</v>
      </c>
      <c r="C172" s="13">
        <v>3</v>
      </c>
      <c r="D172" s="13" t="s">
        <v>86</v>
      </c>
      <c r="E172" s="13">
        <v>151</v>
      </c>
      <c r="F172" s="13">
        <v>0</v>
      </c>
      <c r="X172"/>
      <c r="Y172"/>
      <c r="Z172"/>
    </row>
    <row r="173" spans="1:26" x14ac:dyDescent="0.2">
      <c r="A173" s="1">
        <v>6878</v>
      </c>
      <c r="B173" s="13">
        <v>49</v>
      </c>
      <c r="C173" s="13">
        <v>3</v>
      </c>
      <c r="D173" s="13" t="s">
        <v>86</v>
      </c>
      <c r="E173" s="13">
        <v>144</v>
      </c>
      <c r="F173" s="13">
        <v>0</v>
      </c>
      <c r="X173"/>
      <c r="Y173"/>
      <c r="Z173"/>
    </row>
    <row r="174" spans="1:26" x14ac:dyDescent="0.2">
      <c r="A174" s="1">
        <v>6878</v>
      </c>
      <c r="B174" s="13">
        <v>49</v>
      </c>
      <c r="C174" s="13">
        <v>3</v>
      </c>
      <c r="D174" s="13" t="s">
        <v>86</v>
      </c>
      <c r="E174" s="13">
        <v>136</v>
      </c>
      <c r="F174" s="13">
        <v>0</v>
      </c>
      <c r="X174"/>
      <c r="Y174"/>
      <c r="Z174"/>
    </row>
    <row r="175" spans="1:26" x14ac:dyDescent="0.2">
      <c r="A175" s="1">
        <v>6878</v>
      </c>
      <c r="B175" s="13">
        <v>49</v>
      </c>
      <c r="C175" s="13">
        <v>3</v>
      </c>
      <c r="D175" s="13" t="s">
        <v>86</v>
      </c>
      <c r="E175" s="13">
        <v>128</v>
      </c>
      <c r="F175" s="13">
        <v>0</v>
      </c>
      <c r="X175"/>
      <c r="Y175"/>
      <c r="Z175"/>
    </row>
    <row r="176" spans="1:26" x14ac:dyDescent="0.2">
      <c r="A176" s="1">
        <v>6878</v>
      </c>
      <c r="B176" s="13">
        <v>49</v>
      </c>
      <c r="C176" s="13">
        <v>3</v>
      </c>
      <c r="D176" s="13" t="s">
        <v>86</v>
      </c>
      <c r="E176" s="13">
        <v>115</v>
      </c>
      <c r="F176" s="13">
        <v>0</v>
      </c>
      <c r="X176"/>
      <c r="Y176"/>
      <c r="Z176"/>
    </row>
    <row r="177" spans="1:26" x14ac:dyDescent="0.2">
      <c r="A177" s="1">
        <v>6878</v>
      </c>
      <c r="B177" s="13">
        <v>49</v>
      </c>
      <c r="C177" s="13">
        <v>3</v>
      </c>
      <c r="D177" s="13" t="s">
        <v>86</v>
      </c>
      <c r="E177" s="13">
        <v>114</v>
      </c>
      <c r="F177" s="13">
        <v>0</v>
      </c>
      <c r="X177"/>
      <c r="Y177"/>
      <c r="Z177"/>
    </row>
    <row r="178" spans="1:26" x14ac:dyDescent="0.2">
      <c r="A178" s="1">
        <v>6878</v>
      </c>
      <c r="B178" s="13">
        <v>49</v>
      </c>
      <c r="C178" s="13">
        <v>3</v>
      </c>
      <c r="D178" s="13" t="s">
        <v>86</v>
      </c>
      <c r="E178" s="13">
        <v>149</v>
      </c>
      <c r="F178" s="13">
        <v>0</v>
      </c>
      <c r="X178"/>
      <c r="Y178"/>
      <c r="Z178"/>
    </row>
    <row r="179" spans="1:26" x14ac:dyDescent="0.2">
      <c r="A179" s="1">
        <v>6899</v>
      </c>
      <c r="B179" s="13">
        <v>50</v>
      </c>
      <c r="C179" s="13">
        <v>3</v>
      </c>
      <c r="D179" s="13" t="s">
        <v>86</v>
      </c>
      <c r="E179" s="13">
        <v>108</v>
      </c>
      <c r="F179" s="13">
        <v>0</v>
      </c>
      <c r="X179"/>
      <c r="Y179"/>
      <c r="Z179"/>
    </row>
    <row r="180" spans="1:26" x14ac:dyDescent="0.2">
      <c r="A180" s="1">
        <v>6866</v>
      </c>
      <c r="B180" s="13">
        <v>51</v>
      </c>
      <c r="C180" s="13">
        <v>3</v>
      </c>
      <c r="D180" s="13" t="s">
        <v>86</v>
      </c>
      <c r="E180" s="13">
        <v>112</v>
      </c>
      <c r="F180" s="13">
        <v>0</v>
      </c>
      <c r="X180"/>
      <c r="Y180"/>
      <c r="Z180"/>
    </row>
    <row r="181" spans="1:26" x14ac:dyDescent="0.2">
      <c r="A181" s="1">
        <v>6866</v>
      </c>
      <c r="B181" s="13">
        <v>51</v>
      </c>
      <c r="C181" s="13">
        <v>3</v>
      </c>
      <c r="D181" s="13" t="s">
        <v>86</v>
      </c>
      <c r="E181" s="13">
        <v>147</v>
      </c>
      <c r="F181" s="13">
        <v>0</v>
      </c>
      <c r="X181"/>
      <c r="Y181"/>
      <c r="Z181"/>
    </row>
    <row r="182" spans="1:26" x14ac:dyDescent="0.2">
      <c r="A182" s="1">
        <v>6866</v>
      </c>
      <c r="B182" s="13">
        <v>51</v>
      </c>
      <c r="C182" s="13">
        <v>3</v>
      </c>
      <c r="D182" s="13" t="s">
        <v>86</v>
      </c>
      <c r="E182" s="13">
        <v>110</v>
      </c>
      <c r="F182" s="13">
        <v>0</v>
      </c>
      <c r="X182"/>
      <c r="Y182"/>
      <c r="Z182"/>
    </row>
    <row r="183" spans="1:26" x14ac:dyDescent="0.2">
      <c r="A183" s="1">
        <v>6866</v>
      </c>
      <c r="B183" s="13">
        <v>51</v>
      </c>
      <c r="C183" s="13">
        <v>3</v>
      </c>
      <c r="D183" s="13" t="s">
        <v>86</v>
      </c>
      <c r="E183" s="13">
        <v>111</v>
      </c>
      <c r="F183" s="13">
        <v>0</v>
      </c>
      <c r="X183"/>
      <c r="Y183"/>
      <c r="Z183"/>
    </row>
    <row r="184" spans="1:26" x14ac:dyDescent="0.2">
      <c r="A184" s="1">
        <v>6878</v>
      </c>
      <c r="B184" s="13">
        <v>52</v>
      </c>
      <c r="C184" s="13">
        <v>3</v>
      </c>
      <c r="D184" s="13" t="s">
        <v>86</v>
      </c>
      <c r="E184" s="13">
        <v>110</v>
      </c>
      <c r="F184" s="13">
        <v>0</v>
      </c>
      <c r="X184"/>
      <c r="Y184"/>
      <c r="Z184"/>
    </row>
    <row r="185" spans="1:26" x14ac:dyDescent="0.2">
      <c r="A185" s="1">
        <v>6878</v>
      </c>
      <c r="B185" s="13">
        <v>52</v>
      </c>
      <c r="C185" s="13">
        <v>3</v>
      </c>
      <c r="D185" s="13" t="s">
        <v>86</v>
      </c>
      <c r="E185" s="13">
        <v>109</v>
      </c>
      <c r="F185" s="13">
        <v>0</v>
      </c>
      <c r="X185"/>
      <c r="Y185"/>
      <c r="Z185"/>
    </row>
    <row r="186" spans="1:26" x14ac:dyDescent="0.2">
      <c r="A186" s="1">
        <v>6878</v>
      </c>
      <c r="B186" s="13">
        <v>52</v>
      </c>
      <c r="C186" s="13">
        <v>3</v>
      </c>
      <c r="D186" s="13" t="s">
        <v>86</v>
      </c>
      <c r="E186" s="13">
        <v>107</v>
      </c>
      <c r="F186" s="13">
        <v>0</v>
      </c>
      <c r="X186"/>
      <c r="Y186"/>
      <c r="Z186"/>
    </row>
    <row r="187" spans="1:26" x14ac:dyDescent="0.2">
      <c r="A187" s="1">
        <v>6878</v>
      </c>
      <c r="B187" s="13">
        <v>52</v>
      </c>
      <c r="C187" s="13">
        <v>3</v>
      </c>
      <c r="D187" s="13" t="s">
        <v>86</v>
      </c>
      <c r="E187" s="13">
        <v>111</v>
      </c>
      <c r="F187" s="13">
        <v>0</v>
      </c>
      <c r="X187"/>
      <c r="Y187"/>
      <c r="Z187"/>
    </row>
    <row r="188" spans="1:26" x14ac:dyDescent="0.2">
      <c r="A188" s="1">
        <v>6878</v>
      </c>
      <c r="B188" s="13">
        <v>52</v>
      </c>
      <c r="C188" s="13">
        <v>3</v>
      </c>
      <c r="D188" s="13" t="s">
        <v>86</v>
      </c>
      <c r="E188" s="13">
        <v>112</v>
      </c>
      <c r="F188" s="13">
        <v>0</v>
      </c>
      <c r="X188"/>
      <c r="Y188"/>
      <c r="Z188"/>
    </row>
    <row r="189" spans="1:26" x14ac:dyDescent="0.2">
      <c r="A189" s="1">
        <v>6878</v>
      </c>
      <c r="B189" s="13">
        <v>52</v>
      </c>
      <c r="C189" s="13">
        <v>3</v>
      </c>
      <c r="D189" s="13" t="s">
        <v>86</v>
      </c>
      <c r="E189" s="13">
        <v>126</v>
      </c>
      <c r="F189" s="13">
        <v>0</v>
      </c>
      <c r="X189"/>
      <c r="Y189"/>
      <c r="Z189"/>
    </row>
    <row r="190" spans="1:26" x14ac:dyDescent="0.2">
      <c r="A190" s="1">
        <v>6878</v>
      </c>
      <c r="B190" s="13">
        <v>52</v>
      </c>
      <c r="C190" s="13">
        <v>3</v>
      </c>
      <c r="D190" s="13" t="s">
        <v>86</v>
      </c>
      <c r="E190" s="13">
        <v>115</v>
      </c>
      <c r="F190" s="13">
        <v>0</v>
      </c>
      <c r="X190"/>
      <c r="Y190"/>
      <c r="Z190"/>
    </row>
    <row r="191" spans="1:26" x14ac:dyDescent="0.2">
      <c r="A191" s="1">
        <v>6878</v>
      </c>
      <c r="B191" s="13">
        <v>52</v>
      </c>
      <c r="C191" s="13">
        <v>3</v>
      </c>
      <c r="D191" s="13" t="s">
        <v>86</v>
      </c>
      <c r="E191" s="13">
        <v>112</v>
      </c>
      <c r="F191" s="13">
        <v>0</v>
      </c>
      <c r="X191"/>
      <c r="Y191"/>
      <c r="Z191"/>
    </row>
    <row r="192" spans="1:26" x14ac:dyDescent="0.2">
      <c r="A192" s="1">
        <v>6878</v>
      </c>
      <c r="B192" s="13">
        <v>52</v>
      </c>
      <c r="C192" s="13">
        <v>3</v>
      </c>
      <c r="D192" s="13" t="s">
        <v>86</v>
      </c>
      <c r="E192" s="13">
        <v>110</v>
      </c>
      <c r="F192" s="13">
        <v>0</v>
      </c>
      <c r="X192"/>
      <c r="Y192"/>
      <c r="Z192"/>
    </row>
    <row r="193" spans="1:26" x14ac:dyDescent="0.2">
      <c r="A193" s="1">
        <v>6878</v>
      </c>
      <c r="B193" s="13">
        <v>52</v>
      </c>
      <c r="C193" s="13">
        <v>3</v>
      </c>
      <c r="D193" s="13" t="s">
        <v>86</v>
      </c>
      <c r="E193" s="13">
        <v>146</v>
      </c>
      <c r="F193" s="13">
        <v>0</v>
      </c>
      <c r="X193"/>
      <c r="Y193"/>
      <c r="Z193"/>
    </row>
    <row r="194" spans="1:26" x14ac:dyDescent="0.2">
      <c r="A194" s="1">
        <v>6878</v>
      </c>
      <c r="B194" s="13">
        <v>52</v>
      </c>
      <c r="C194" s="13">
        <v>3</v>
      </c>
      <c r="D194" s="13" t="s">
        <v>86</v>
      </c>
      <c r="E194" s="13">
        <v>142</v>
      </c>
      <c r="F194" s="13">
        <v>0</v>
      </c>
      <c r="X194"/>
      <c r="Y194"/>
      <c r="Z194"/>
    </row>
    <row r="195" spans="1:26" x14ac:dyDescent="0.2">
      <c r="A195" s="1">
        <v>6878</v>
      </c>
      <c r="B195" s="13">
        <v>52</v>
      </c>
      <c r="C195" s="13">
        <v>3</v>
      </c>
      <c r="D195" s="13" t="s">
        <v>86</v>
      </c>
      <c r="E195" s="13">
        <v>153</v>
      </c>
      <c r="F195" s="13">
        <v>0</v>
      </c>
      <c r="X195"/>
      <c r="Y195"/>
      <c r="Z195"/>
    </row>
    <row r="196" spans="1:26" x14ac:dyDescent="0.2">
      <c r="A196" s="1">
        <v>6878</v>
      </c>
      <c r="B196" s="13">
        <v>52</v>
      </c>
      <c r="C196" s="13">
        <v>3</v>
      </c>
      <c r="D196" s="13" t="s">
        <v>86</v>
      </c>
      <c r="E196" s="13">
        <v>116</v>
      </c>
      <c r="F196" s="13">
        <v>0</v>
      </c>
      <c r="X196"/>
      <c r="Y196"/>
      <c r="Z196"/>
    </row>
    <row r="197" spans="1:26" x14ac:dyDescent="0.2">
      <c r="A197" s="1">
        <v>6878</v>
      </c>
      <c r="B197" s="13">
        <v>52</v>
      </c>
      <c r="C197" s="13">
        <v>3</v>
      </c>
      <c r="D197" s="13" t="s">
        <v>86</v>
      </c>
      <c r="E197" s="13">
        <v>108</v>
      </c>
      <c r="F197" s="13">
        <v>0</v>
      </c>
      <c r="X197"/>
      <c r="Y197"/>
      <c r="Z197"/>
    </row>
    <row r="198" spans="1:26" x14ac:dyDescent="0.2">
      <c r="A198" s="1">
        <v>6878</v>
      </c>
      <c r="B198" s="13">
        <v>52</v>
      </c>
      <c r="C198" s="13">
        <v>3</v>
      </c>
      <c r="D198" s="13" t="s">
        <v>86</v>
      </c>
      <c r="E198" s="13">
        <v>110</v>
      </c>
      <c r="F198" s="13">
        <v>0</v>
      </c>
      <c r="X198"/>
      <c r="Y198"/>
      <c r="Z198"/>
    </row>
    <row r="199" spans="1:26" x14ac:dyDescent="0.2">
      <c r="A199" s="1">
        <v>6878</v>
      </c>
      <c r="B199" s="13">
        <v>52</v>
      </c>
      <c r="C199" s="13">
        <v>3</v>
      </c>
      <c r="D199" s="13" t="s">
        <v>86</v>
      </c>
      <c r="E199" s="13">
        <v>109</v>
      </c>
      <c r="F199" s="13">
        <v>0</v>
      </c>
      <c r="X199"/>
      <c r="Y199"/>
      <c r="Z199"/>
    </row>
    <row r="200" spans="1:26" x14ac:dyDescent="0.2">
      <c r="A200" s="1">
        <v>6878</v>
      </c>
      <c r="B200" s="13">
        <v>52</v>
      </c>
      <c r="C200" s="13">
        <v>3</v>
      </c>
      <c r="D200" s="13" t="s">
        <v>86</v>
      </c>
      <c r="E200" s="13">
        <v>112</v>
      </c>
      <c r="F200" s="13">
        <v>0</v>
      </c>
      <c r="X200"/>
      <c r="Y200"/>
      <c r="Z200"/>
    </row>
    <row r="201" spans="1:26" x14ac:dyDescent="0.2">
      <c r="A201" s="1">
        <v>6878</v>
      </c>
      <c r="B201" s="13">
        <v>52</v>
      </c>
      <c r="C201" s="13">
        <v>3</v>
      </c>
      <c r="D201" s="13" t="s">
        <v>86</v>
      </c>
      <c r="E201" s="13">
        <v>111</v>
      </c>
      <c r="F201" s="13">
        <v>0</v>
      </c>
      <c r="X201"/>
      <c r="Y201"/>
      <c r="Z201"/>
    </row>
    <row r="202" spans="1:26" x14ac:dyDescent="0.2">
      <c r="A202" s="1">
        <v>6878</v>
      </c>
      <c r="B202" s="13">
        <v>52</v>
      </c>
      <c r="C202" s="13">
        <v>3</v>
      </c>
      <c r="D202" s="13" t="s">
        <v>86</v>
      </c>
      <c r="E202" s="13">
        <v>119</v>
      </c>
      <c r="F202" s="13">
        <v>0</v>
      </c>
      <c r="X202"/>
      <c r="Y202"/>
      <c r="Z202"/>
    </row>
    <row r="203" spans="1:26" x14ac:dyDescent="0.2">
      <c r="A203" s="1">
        <v>6878</v>
      </c>
      <c r="B203" s="13">
        <v>52</v>
      </c>
      <c r="C203" s="13">
        <v>3</v>
      </c>
      <c r="D203" s="13" t="s">
        <v>86</v>
      </c>
      <c r="E203" s="13">
        <v>111</v>
      </c>
      <c r="F203" s="13">
        <v>0</v>
      </c>
      <c r="X203"/>
      <c r="Y203"/>
      <c r="Z203"/>
    </row>
    <row r="204" spans="1:26" x14ac:dyDescent="0.2">
      <c r="A204" s="1">
        <v>6878</v>
      </c>
      <c r="B204" s="13">
        <v>52</v>
      </c>
      <c r="C204" s="13">
        <v>3</v>
      </c>
      <c r="D204" s="13" t="s">
        <v>86</v>
      </c>
      <c r="E204" s="13">
        <v>106</v>
      </c>
      <c r="F204" s="13">
        <v>0</v>
      </c>
      <c r="X204"/>
      <c r="Y204"/>
      <c r="Z204"/>
    </row>
    <row r="205" spans="1:26" x14ac:dyDescent="0.2">
      <c r="A205" s="1">
        <v>6878</v>
      </c>
      <c r="B205" s="13">
        <v>52</v>
      </c>
      <c r="C205" s="13">
        <v>3</v>
      </c>
      <c r="D205" s="13" t="s">
        <v>86</v>
      </c>
      <c r="E205" s="13">
        <v>106</v>
      </c>
      <c r="F205" s="13">
        <v>0</v>
      </c>
      <c r="X205"/>
      <c r="Y205"/>
      <c r="Z205"/>
    </row>
    <row r="206" spans="1:26" x14ac:dyDescent="0.2">
      <c r="A206" s="1">
        <v>6878</v>
      </c>
      <c r="B206" s="13">
        <v>52</v>
      </c>
      <c r="C206" s="13">
        <v>3</v>
      </c>
      <c r="D206" s="13" t="s">
        <v>86</v>
      </c>
      <c r="E206" s="13">
        <v>109</v>
      </c>
      <c r="F206" s="13">
        <v>0</v>
      </c>
      <c r="X206"/>
      <c r="Y206"/>
      <c r="Z206"/>
    </row>
    <row r="207" spans="1:26" x14ac:dyDescent="0.2">
      <c r="A207" s="1">
        <v>6878</v>
      </c>
      <c r="B207" s="13">
        <v>52</v>
      </c>
      <c r="C207" s="13">
        <v>3</v>
      </c>
      <c r="D207" s="13" t="s">
        <v>86</v>
      </c>
      <c r="E207" s="13">
        <v>118</v>
      </c>
      <c r="F207" s="13">
        <v>0</v>
      </c>
      <c r="X207"/>
      <c r="Y207"/>
      <c r="Z207"/>
    </row>
    <row r="208" spans="1:26" x14ac:dyDescent="0.2">
      <c r="A208" s="1">
        <v>6878</v>
      </c>
      <c r="B208" s="13">
        <v>52</v>
      </c>
      <c r="C208" s="13">
        <v>3</v>
      </c>
      <c r="D208" s="13" t="s">
        <v>86</v>
      </c>
      <c r="E208" s="13">
        <v>123</v>
      </c>
      <c r="F208" s="13">
        <v>0</v>
      </c>
      <c r="X208"/>
      <c r="Y208"/>
      <c r="Z208"/>
    </row>
    <row r="209" spans="1:26" x14ac:dyDescent="0.2">
      <c r="A209" s="1">
        <v>6878</v>
      </c>
      <c r="B209" s="13">
        <v>52</v>
      </c>
      <c r="C209" s="13">
        <v>3</v>
      </c>
      <c r="D209" s="13" t="s">
        <v>86</v>
      </c>
      <c r="E209" s="13">
        <v>110</v>
      </c>
      <c r="F209" s="13">
        <v>0</v>
      </c>
      <c r="X209"/>
      <c r="Y209"/>
      <c r="Z209"/>
    </row>
    <row r="210" spans="1:26" x14ac:dyDescent="0.2">
      <c r="A210" s="1">
        <v>6878</v>
      </c>
      <c r="B210" s="13">
        <v>52</v>
      </c>
      <c r="C210" s="13">
        <v>3</v>
      </c>
      <c r="D210" s="13" t="s">
        <v>86</v>
      </c>
      <c r="E210" s="13">
        <v>121</v>
      </c>
      <c r="F210" s="13">
        <v>0</v>
      </c>
      <c r="X210"/>
      <c r="Y210"/>
      <c r="Z210"/>
    </row>
    <row r="211" spans="1:26" x14ac:dyDescent="0.2">
      <c r="A211" s="1">
        <v>6878</v>
      </c>
      <c r="B211" s="13">
        <v>52</v>
      </c>
      <c r="C211" s="13">
        <v>3</v>
      </c>
      <c r="D211" s="13" t="s">
        <v>86</v>
      </c>
      <c r="E211" s="13">
        <v>122</v>
      </c>
      <c r="F211" s="13">
        <v>0</v>
      </c>
      <c r="X211"/>
      <c r="Y211"/>
      <c r="Z211"/>
    </row>
    <row r="212" spans="1:26" x14ac:dyDescent="0.2">
      <c r="A212" s="1">
        <v>6878</v>
      </c>
      <c r="B212" s="13">
        <v>52</v>
      </c>
      <c r="C212" s="13">
        <v>3</v>
      </c>
      <c r="D212" s="13" t="s">
        <v>86</v>
      </c>
      <c r="E212" s="13">
        <v>121</v>
      </c>
      <c r="F212" s="13">
        <v>0</v>
      </c>
      <c r="X212"/>
      <c r="Y212"/>
      <c r="Z212"/>
    </row>
    <row r="213" spans="1:26" x14ac:dyDescent="0.2">
      <c r="A213" s="1">
        <v>6878</v>
      </c>
      <c r="B213" s="13">
        <v>52</v>
      </c>
      <c r="C213" s="13">
        <v>3</v>
      </c>
      <c r="D213" s="13" t="s">
        <v>86</v>
      </c>
      <c r="E213" s="13">
        <v>139</v>
      </c>
      <c r="F213" s="13">
        <v>0</v>
      </c>
      <c r="X213"/>
      <c r="Y213"/>
      <c r="Z213"/>
    </row>
    <row r="214" spans="1:26" x14ac:dyDescent="0.2">
      <c r="A214" s="1">
        <v>6878</v>
      </c>
      <c r="B214" s="13">
        <v>52</v>
      </c>
      <c r="C214" s="13">
        <v>3</v>
      </c>
      <c r="D214" s="13" t="s">
        <v>86</v>
      </c>
      <c r="E214" s="13">
        <v>110</v>
      </c>
      <c r="F214" s="13">
        <v>0</v>
      </c>
      <c r="X214"/>
      <c r="Y214"/>
      <c r="Z214"/>
    </row>
    <row r="215" spans="1:26" x14ac:dyDescent="0.2">
      <c r="A215" s="1">
        <v>6878</v>
      </c>
      <c r="B215" s="13">
        <v>52</v>
      </c>
      <c r="C215" s="13">
        <v>3</v>
      </c>
      <c r="D215" s="13" t="s">
        <v>86</v>
      </c>
      <c r="E215" s="13">
        <v>116</v>
      </c>
      <c r="F215" s="13">
        <v>0</v>
      </c>
      <c r="X215"/>
      <c r="Y215"/>
      <c r="Z215"/>
    </row>
    <row r="216" spans="1:26" x14ac:dyDescent="0.2">
      <c r="A216" s="1">
        <v>6878</v>
      </c>
      <c r="B216" s="13">
        <v>52</v>
      </c>
      <c r="C216" s="13">
        <v>3</v>
      </c>
      <c r="D216" s="13" t="s">
        <v>86</v>
      </c>
      <c r="E216" s="13">
        <v>118</v>
      </c>
      <c r="F216" s="13">
        <v>0</v>
      </c>
      <c r="X216"/>
      <c r="Y216"/>
      <c r="Z216"/>
    </row>
    <row r="217" spans="1:26" x14ac:dyDescent="0.2">
      <c r="A217" s="1">
        <v>6878</v>
      </c>
      <c r="B217" s="13">
        <v>52</v>
      </c>
      <c r="C217" s="13">
        <v>3</v>
      </c>
      <c r="D217" s="13" t="s">
        <v>86</v>
      </c>
      <c r="E217" s="13">
        <v>114</v>
      </c>
      <c r="F217" s="13">
        <v>0</v>
      </c>
      <c r="X217"/>
      <c r="Y217"/>
      <c r="Z217"/>
    </row>
    <row r="218" spans="1:26" x14ac:dyDescent="0.2">
      <c r="A218" s="1">
        <v>6878</v>
      </c>
      <c r="B218" s="13">
        <v>52</v>
      </c>
      <c r="C218" s="13">
        <v>3</v>
      </c>
      <c r="D218" s="13" t="s">
        <v>86</v>
      </c>
      <c r="E218" s="13">
        <v>108</v>
      </c>
      <c r="F218" s="13">
        <v>0</v>
      </c>
      <c r="X218"/>
      <c r="Y218"/>
      <c r="Z218"/>
    </row>
    <row r="219" spans="1:26" x14ac:dyDescent="0.2">
      <c r="A219" s="1">
        <v>6878</v>
      </c>
      <c r="B219" s="13">
        <v>52</v>
      </c>
      <c r="C219" s="13">
        <v>3</v>
      </c>
      <c r="D219" s="13" t="s">
        <v>86</v>
      </c>
      <c r="E219" s="13">
        <v>111</v>
      </c>
      <c r="F219" s="13">
        <v>0</v>
      </c>
      <c r="X219"/>
      <c r="Y219"/>
      <c r="Z219"/>
    </row>
    <row r="220" spans="1:26" x14ac:dyDescent="0.2">
      <c r="A220" s="1">
        <v>6878</v>
      </c>
      <c r="B220" s="13">
        <v>52</v>
      </c>
      <c r="C220" s="13">
        <v>3</v>
      </c>
      <c r="D220" s="13" t="s">
        <v>86</v>
      </c>
      <c r="E220" s="13">
        <v>115</v>
      </c>
      <c r="F220" s="13">
        <v>0</v>
      </c>
      <c r="X220"/>
      <c r="Y220"/>
      <c r="Z220"/>
    </row>
    <row r="221" spans="1:26" x14ac:dyDescent="0.2">
      <c r="A221" s="1">
        <v>6878</v>
      </c>
      <c r="B221" s="13">
        <v>52</v>
      </c>
      <c r="C221" s="13">
        <v>3</v>
      </c>
      <c r="D221" s="13" t="s">
        <v>86</v>
      </c>
      <c r="E221" s="13">
        <v>120</v>
      </c>
      <c r="F221" s="13">
        <v>0</v>
      </c>
      <c r="X221"/>
      <c r="Y221"/>
      <c r="Z221"/>
    </row>
    <row r="222" spans="1:26" x14ac:dyDescent="0.2">
      <c r="A222" s="1">
        <v>6878</v>
      </c>
      <c r="B222" s="13">
        <v>53</v>
      </c>
      <c r="C222" s="13">
        <v>3</v>
      </c>
      <c r="D222" s="13" t="s">
        <v>86</v>
      </c>
      <c r="E222" s="13">
        <v>141</v>
      </c>
      <c r="F222" s="13">
        <v>0</v>
      </c>
      <c r="X222"/>
      <c r="Y222"/>
      <c r="Z222"/>
    </row>
    <row r="223" spans="1:26" x14ac:dyDescent="0.2">
      <c r="A223" s="1">
        <v>6878</v>
      </c>
      <c r="B223" s="13">
        <v>53</v>
      </c>
      <c r="C223" s="13">
        <v>3</v>
      </c>
      <c r="D223" s="13" t="s">
        <v>86</v>
      </c>
      <c r="E223" s="13">
        <v>121</v>
      </c>
      <c r="F223" s="13">
        <v>0</v>
      </c>
      <c r="X223"/>
      <c r="Y223"/>
      <c r="Z223"/>
    </row>
    <row r="224" spans="1:26" x14ac:dyDescent="0.2">
      <c r="A224" s="1">
        <v>6878</v>
      </c>
      <c r="B224" s="13">
        <v>53</v>
      </c>
      <c r="C224" s="13">
        <v>3</v>
      </c>
      <c r="D224" s="13" t="s">
        <v>86</v>
      </c>
      <c r="E224" s="13">
        <v>106</v>
      </c>
      <c r="F224" s="13">
        <v>0</v>
      </c>
      <c r="X224"/>
      <c r="Y224"/>
      <c r="Z224"/>
    </row>
    <row r="225" spans="1:26" x14ac:dyDescent="0.2">
      <c r="A225" s="1">
        <v>6878</v>
      </c>
      <c r="B225" s="13">
        <v>53</v>
      </c>
      <c r="C225" s="13">
        <v>3</v>
      </c>
      <c r="D225" s="13" t="s">
        <v>86</v>
      </c>
      <c r="E225" s="13">
        <v>108</v>
      </c>
      <c r="F225" s="13">
        <v>0</v>
      </c>
      <c r="X225"/>
      <c r="Y225"/>
      <c r="Z225"/>
    </row>
    <row r="226" spans="1:26" x14ac:dyDescent="0.2">
      <c r="A226" s="1">
        <v>6878</v>
      </c>
      <c r="B226" s="13">
        <v>53</v>
      </c>
      <c r="C226" s="13">
        <v>3</v>
      </c>
      <c r="D226" s="13" t="s">
        <v>86</v>
      </c>
      <c r="E226" s="13">
        <v>95</v>
      </c>
      <c r="F226" s="13">
        <v>0</v>
      </c>
      <c r="X226"/>
      <c r="Y226"/>
      <c r="Z226"/>
    </row>
    <row r="227" spans="1:26" x14ac:dyDescent="0.2">
      <c r="A227" s="1">
        <v>6878</v>
      </c>
      <c r="B227" s="13">
        <v>53</v>
      </c>
      <c r="C227" s="13">
        <v>3</v>
      </c>
      <c r="D227" s="13" t="s">
        <v>86</v>
      </c>
      <c r="E227" s="13">
        <v>102</v>
      </c>
      <c r="F227" s="13">
        <v>0</v>
      </c>
      <c r="X227"/>
      <c r="Y227"/>
      <c r="Z227"/>
    </row>
    <row r="228" spans="1:26" x14ac:dyDescent="0.2">
      <c r="A228" s="1">
        <v>6878</v>
      </c>
      <c r="B228" s="13">
        <v>53</v>
      </c>
      <c r="C228" s="13">
        <v>3</v>
      </c>
      <c r="D228" s="13" t="s">
        <v>86</v>
      </c>
      <c r="E228" s="13">
        <v>121</v>
      </c>
      <c r="F228" s="13">
        <v>0</v>
      </c>
      <c r="X228"/>
      <c r="Y228"/>
      <c r="Z228"/>
    </row>
    <row r="229" spans="1:26" x14ac:dyDescent="0.2">
      <c r="A229" s="1">
        <v>6878</v>
      </c>
      <c r="B229" s="13">
        <v>53</v>
      </c>
      <c r="C229" s="13">
        <v>3</v>
      </c>
      <c r="D229" s="13" t="s">
        <v>86</v>
      </c>
      <c r="E229" s="13">
        <v>109</v>
      </c>
      <c r="F229" s="13">
        <v>0</v>
      </c>
      <c r="X229"/>
      <c r="Y229"/>
      <c r="Z229"/>
    </row>
    <row r="230" spans="1:26" x14ac:dyDescent="0.2">
      <c r="A230" s="1">
        <v>6878</v>
      </c>
      <c r="B230" s="13">
        <v>53</v>
      </c>
      <c r="C230" s="13">
        <v>3</v>
      </c>
      <c r="D230" s="13" t="s">
        <v>86</v>
      </c>
      <c r="E230" s="13">
        <v>143</v>
      </c>
      <c r="F230" s="13">
        <v>0</v>
      </c>
      <c r="X230"/>
      <c r="Y230"/>
      <c r="Z230"/>
    </row>
    <row r="231" spans="1:26" x14ac:dyDescent="0.2">
      <c r="A231" s="1">
        <v>6878</v>
      </c>
      <c r="B231" s="13">
        <v>53</v>
      </c>
      <c r="C231" s="13">
        <v>3</v>
      </c>
      <c r="D231" s="13" t="s">
        <v>86</v>
      </c>
      <c r="E231" s="13">
        <v>108</v>
      </c>
      <c r="F231" s="13">
        <v>0</v>
      </c>
      <c r="X231"/>
      <c r="Y231"/>
      <c r="Z231"/>
    </row>
    <row r="232" spans="1:26" x14ac:dyDescent="0.2">
      <c r="A232" s="1">
        <v>6878</v>
      </c>
      <c r="B232" s="13">
        <v>53</v>
      </c>
      <c r="C232" s="13">
        <v>3</v>
      </c>
      <c r="D232" s="13" t="s">
        <v>86</v>
      </c>
      <c r="E232" s="13">
        <v>114</v>
      </c>
      <c r="F232" s="13">
        <v>0</v>
      </c>
      <c r="X232"/>
      <c r="Y232"/>
      <c r="Z232"/>
    </row>
    <row r="233" spans="1:26" x14ac:dyDescent="0.2">
      <c r="A233" s="1">
        <v>6878</v>
      </c>
      <c r="B233" s="13">
        <v>53</v>
      </c>
      <c r="C233" s="13">
        <v>3</v>
      </c>
      <c r="D233" s="13" t="s">
        <v>86</v>
      </c>
      <c r="E233" s="13">
        <v>142</v>
      </c>
      <c r="F233" s="13">
        <v>0</v>
      </c>
      <c r="X233"/>
      <c r="Y233"/>
      <c r="Z233"/>
    </row>
    <row r="234" spans="1:26" x14ac:dyDescent="0.2">
      <c r="A234" s="1">
        <v>6878</v>
      </c>
      <c r="B234" s="13">
        <v>53</v>
      </c>
      <c r="C234" s="13">
        <v>3</v>
      </c>
      <c r="D234" s="13" t="s">
        <v>86</v>
      </c>
      <c r="E234" s="13">
        <v>132</v>
      </c>
      <c r="F234" s="13">
        <v>0</v>
      </c>
      <c r="X234"/>
      <c r="Y234"/>
      <c r="Z234"/>
    </row>
    <row r="235" spans="1:26" x14ac:dyDescent="0.2">
      <c r="A235" s="1">
        <v>6878</v>
      </c>
      <c r="B235" s="13">
        <v>53</v>
      </c>
      <c r="C235" s="13">
        <v>3</v>
      </c>
      <c r="D235" s="13" t="s">
        <v>86</v>
      </c>
      <c r="E235" s="13">
        <v>106</v>
      </c>
      <c r="F235" s="13">
        <v>0</v>
      </c>
      <c r="X235"/>
      <c r="Y235"/>
      <c r="Z235"/>
    </row>
    <row r="236" spans="1:26" x14ac:dyDescent="0.2">
      <c r="A236" s="1">
        <v>6878</v>
      </c>
      <c r="B236" s="13">
        <v>53</v>
      </c>
      <c r="C236" s="13">
        <v>3</v>
      </c>
      <c r="D236" s="13" t="s">
        <v>86</v>
      </c>
      <c r="E236" s="13">
        <v>110</v>
      </c>
      <c r="F236" s="13">
        <v>0</v>
      </c>
      <c r="X236"/>
      <c r="Y236"/>
      <c r="Z236"/>
    </row>
    <row r="237" spans="1:26" x14ac:dyDescent="0.2">
      <c r="A237" s="1">
        <v>6878</v>
      </c>
      <c r="B237" s="13">
        <v>53</v>
      </c>
      <c r="C237" s="13">
        <v>3</v>
      </c>
      <c r="D237" s="13" t="s">
        <v>86</v>
      </c>
      <c r="E237" s="13">
        <v>102</v>
      </c>
      <c r="F237" s="13">
        <v>0</v>
      </c>
      <c r="X237"/>
      <c r="Y237"/>
      <c r="Z237"/>
    </row>
    <row r="238" spans="1:26" x14ac:dyDescent="0.2">
      <c r="A238" s="1">
        <v>6878</v>
      </c>
      <c r="B238" s="13">
        <v>53</v>
      </c>
      <c r="C238" s="13">
        <v>3</v>
      </c>
      <c r="D238" s="13" t="s">
        <v>86</v>
      </c>
      <c r="E238" s="13">
        <v>104</v>
      </c>
      <c r="F238" s="13">
        <v>0</v>
      </c>
      <c r="X238"/>
      <c r="Y238"/>
      <c r="Z238"/>
    </row>
    <row r="239" spans="1:26" x14ac:dyDescent="0.2">
      <c r="A239" s="1">
        <v>6878</v>
      </c>
      <c r="B239" s="13">
        <v>53</v>
      </c>
      <c r="C239" s="13">
        <v>3</v>
      </c>
      <c r="D239" s="13" t="s">
        <v>86</v>
      </c>
      <c r="E239" s="13">
        <v>116</v>
      </c>
      <c r="F239" s="13">
        <v>0</v>
      </c>
      <c r="X239"/>
      <c r="Y239"/>
      <c r="Z239"/>
    </row>
    <row r="240" spans="1:26" x14ac:dyDescent="0.2">
      <c r="A240" s="1">
        <v>6878</v>
      </c>
      <c r="B240" s="13">
        <v>53</v>
      </c>
      <c r="C240" s="13">
        <v>3</v>
      </c>
      <c r="D240" s="13" t="s">
        <v>86</v>
      </c>
      <c r="E240" s="13">
        <v>110</v>
      </c>
      <c r="F240" s="13">
        <v>0</v>
      </c>
      <c r="X240"/>
      <c r="Y240"/>
      <c r="Z240"/>
    </row>
    <row r="241" spans="1:26" x14ac:dyDescent="0.2">
      <c r="A241" s="1">
        <v>6878</v>
      </c>
      <c r="B241" s="13">
        <v>53</v>
      </c>
      <c r="C241" s="13">
        <v>3</v>
      </c>
      <c r="D241" s="13" t="s">
        <v>86</v>
      </c>
      <c r="E241" s="13">
        <v>108</v>
      </c>
      <c r="F241" s="13">
        <v>0</v>
      </c>
      <c r="X241"/>
      <c r="Y241"/>
      <c r="Z241"/>
    </row>
    <row r="242" spans="1:26" x14ac:dyDescent="0.2">
      <c r="A242" s="1">
        <v>6878</v>
      </c>
      <c r="B242" s="13">
        <v>53</v>
      </c>
      <c r="C242" s="13">
        <v>3</v>
      </c>
      <c r="D242" s="13" t="s">
        <v>86</v>
      </c>
      <c r="E242" s="13">
        <v>109</v>
      </c>
      <c r="F242" s="13">
        <v>0</v>
      </c>
      <c r="X242"/>
      <c r="Y242"/>
      <c r="Z242"/>
    </row>
    <row r="243" spans="1:26" x14ac:dyDescent="0.2">
      <c r="A243" s="1">
        <v>6878</v>
      </c>
      <c r="B243" s="13">
        <v>53</v>
      </c>
      <c r="C243" s="13">
        <v>3</v>
      </c>
      <c r="D243" s="13" t="s">
        <v>86</v>
      </c>
      <c r="E243" s="13">
        <v>108</v>
      </c>
      <c r="F243" s="13">
        <v>0</v>
      </c>
      <c r="X243"/>
      <c r="Y243"/>
      <c r="Z243"/>
    </row>
    <row r="244" spans="1:26" x14ac:dyDescent="0.2">
      <c r="A244" s="1">
        <v>6878</v>
      </c>
      <c r="B244" s="13">
        <v>53</v>
      </c>
      <c r="C244" s="13">
        <v>3</v>
      </c>
      <c r="D244" s="13" t="s">
        <v>86</v>
      </c>
      <c r="E244" s="13">
        <v>126</v>
      </c>
      <c r="F244" s="13">
        <v>0</v>
      </c>
      <c r="X244"/>
      <c r="Y244"/>
      <c r="Z244"/>
    </row>
    <row r="245" spans="1:26" x14ac:dyDescent="0.2">
      <c r="A245" s="1">
        <v>6878</v>
      </c>
      <c r="B245" s="13">
        <v>53</v>
      </c>
      <c r="C245" s="13">
        <v>3</v>
      </c>
      <c r="D245" s="13" t="s">
        <v>86</v>
      </c>
      <c r="E245" s="13">
        <v>128</v>
      </c>
      <c r="F245" s="13">
        <v>0</v>
      </c>
      <c r="X245"/>
      <c r="Y245"/>
      <c r="Z245"/>
    </row>
    <row r="246" spans="1:26" x14ac:dyDescent="0.2">
      <c r="A246" s="1">
        <v>6878</v>
      </c>
      <c r="B246" s="13">
        <v>53</v>
      </c>
      <c r="C246" s="13">
        <v>3</v>
      </c>
      <c r="D246" s="13" t="s">
        <v>86</v>
      </c>
      <c r="E246" s="13">
        <v>99</v>
      </c>
      <c r="F246" s="13">
        <v>0</v>
      </c>
      <c r="X246"/>
      <c r="Y246"/>
      <c r="Z246"/>
    </row>
    <row r="247" spans="1:26" x14ac:dyDescent="0.2">
      <c r="A247" s="1">
        <v>6878</v>
      </c>
      <c r="B247" s="13">
        <v>53</v>
      </c>
      <c r="C247" s="13">
        <v>3</v>
      </c>
      <c r="D247" s="13" t="s">
        <v>86</v>
      </c>
      <c r="E247" s="13">
        <v>103</v>
      </c>
      <c r="F247" s="13">
        <v>0</v>
      </c>
      <c r="X247"/>
      <c r="Y247"/>
      <c r="Z247"/>
    </row>
    <row r="248" spans="1:26" x14ac:dyDescent="0.2">
      <c r="A248" s="1">
        <v>6878</v>
      </c>
      <c r="B248" s="13">
        <v>53</v>
      </c>
      <c r="C248" s="13">
        <v>3</v>
      </c>
      <c r="D248" s="13" t="s">
        <v>86</v>
      </c>
      <c r="E248" s="13">
        <v>116</v>
      </c>
      <c r="F248" s="13">
        <v>0</v>
      </c>
      <c r="X248"/>
      <c r="Y248"/>
      <c r="Z248"/>
    </row>
    <row r="249" spans="1:26" x14ac:dyDescent="0.2">
      <c r="A249" s="1">
        <v>6878</v>
      </c>
      <c r="B249" s="13">
        <v>53</v>
      </c>
      <c r="C249" s="13">
        <v>3</v>
      </c>
      <c r="D249" s="13" t="s">
        <v>86</v>
      </c>
      <c r="E249" s="13">
        <v>106</v>
      </c>
      <c r="F249" s="13">
        <v>0</v>
      </c>
      <c r="X249"/>
      <c r="Y249"/>
      <c r="Z249"/>
    </row>
    <row r="250" spans="1:26" x14ac:dyDescent="0.2">
      <c r="A250" s="1">
        <v>6878</v>
      </c>
      <c r="B250" s="13">
        <v>53</v>
      </c>
      <c r="C250" s="13">
        <v>3</v>
      </c>
      <c r="D250" s="13" t="s">
        <v>86</v>
      </c>
      <c r="E250" s="13">
        <v>102</v>
      </c>
      <c r="F250" s="13">
        <v>0</v>
      </c>
      <c r="X250"/>
      <c r="Y250"/>
      <c r="Z250"/>
    </row>
    <row r="251" spans="1:26" x14ac:dyDescent="0.2">
      <c r="A251" s="1">
        <v>6878</v>
      </c>
      <c r="B251" s="13">
        <v>53</v>
      </c>
      <c r="C251" s="13">
        <v>3</v>
      </c>
      <c r="D251" s="13" t="s">
        <v>86</v>
      </c>
      <c r="E251" s="13">
        <v>108</v>
      </c>
      <c r="F251" s="13">
        <v>0</v>
      </c>
      <c r="X251"/>
      <c r="Y251"/>
      <c r="Z251"/>
    </row>
    <row r="252" spans="1:26" x14ac:dyDescent="0.2">
      <c r="A252" s="1">
        <v>6878</v>
      </c>
      <c r="B252" s="13">
        <v>53</v>
      </c>
      <c r="C252" s="13">
        <v>3</v>
      </c>
      <c r="D252" s="13" t="s">
        <v>86</v>
      </c>
      <c r="E252" s="13">
        <v>108</v>
      </c>
      <c r="F252" s="13">
        <v>0</v>
      </c>
      <c r="X252"/>
      <c r="Y252"/>
      <c r="Z252"/>
    </row>
    <row r="253" spans="1:26" x14ac:dyDescent="0.2">
      <c r="A253" s="1">
        <v>6878</v>
      </c>
      <c r="B253" s="13">
        <v>53</v>
      </c>
      <c r="C253" s="13">
        <v>3</v>
      </c>
      <c r="D253" s="13" t="s">
        <v>86</v>
      </c>
      <c r="E253" s="13">
        <v>110</v>
      </c>
      <c r="F253" s="13">
        <v>0</v>
      </c>
      <c r="X253"/>
      <c r="Y253"/>
      <c r="Z253"/>
    </row>
    <row r="254" spans="1:26" x14ac:dyDescent="0.2">
      <c r="A254" s="1">
        <v>6878</v>
      </c>
      <c r="B254" s="13">
        <v>53</v>
      </c>
      <c r="C254" s="13">
        <v>3</v>
      </c>
      <c r="D254" s="13" t="s">
        <v>86</v>
      </c>
      <c r="E254" s="13">
        <v>106</v>
      </c>
      <c r="F254" s="13">
        <v>0</v>
      </c>
      <c r="X254"/>
      <c r="Y254"/>
      <c r="Z254"/>
    </row>
    <row r="255" spans="1:26" x14ac:dyDescent="0.2">
      <c r="A255" s="1">
        <v>6878</v>
      </c>
      <c r="B255" s="13">
        <v>53</v>
      </c>
      <c r="C255" s="13">
        <v>3</v>
      </c>
      <c r="D255" s="13" t="s">
        <v>86</v>
      </c>
      <c r="E255" s="13">
        <v>113</v>
      </c>
      <c r="F255" s="13">
        <v>0</v>
      </c>
      <c r="X255"/>
      <c r="Y255"/>
      <c r="Z255"/>
    </row>
    <row r="256" spans="1:26" x14ac:dyDescent="0.2">
      <c r="A256" s="1">
        <v>6878</v>
      </c>
      <c r="B256" s="13">
        <v>53</v>
      </c>
      <c r="C256" s="13">
        <v>3</v>
      </c>
      <c r="D256" s="13" t="s">
        <v>86</v>
      </c>
      <c r="E256" s="13">
        <v>109</v>
      </c>
      <c r="F256" s="13">
        <v>0</v>
      </c>
      <c r="X256"/>
      <c r="Y256"/>
      <c r="Z256"/>
    </row>
    <row r="257" spans="1:26" x14ac:dyDescent="0.2">
      <c r="A257" s="1">
        <v>6878</v>
      </c>
      <c r="B257" s="13">
        <v>53</v>
      </c>
      <c r="C257" s="13">
        <v>3</v>
      </c>
      <c r="D257" s="13" t="s">
        <v>86</v>
      </c>
      <c r="E257" s="13">
        <v>103</v>
      </c>
      <c r="F257" s="13">
        <v>0</v>
      </c>
      <c r="X257"/>
      <c r="Y257"/>
      <c r="Z257"/>
    </row>
    <row r="258" spans="1:26" x14ac:dyDescent="0.2">
      <c r="A258" s="1">
        <v>6878</v>
      </c>
      <c r="B258" s="13">
        <v>53</v>
      </c>
      <c r="C258" s="13">
        <v>3</v>
      </c>
      <c r="D258" s="13" t="s">
        <v>86</v>
      </c>
      <c r="E258" s="13">
        <v>108</v>
      </c>
      <c r="F258" s="13">
        <v>0</v>
      </c>
      <c r="X258"/>
      <c r="Y258"/>
      <c r="Z258"/>
    </row>
    <row r="259" spans="1:26" x14ac:dyDescent="0.2">
      <c r="A259" s="1">
        <v>6878</v>
      </c>
      <c r="B259" s="13">
        <v>53</v>
      </c>
      <c r="C259" s="13">
        <v>3</v>
      </c>
      <c r="D259" s="13" t="s">
        <v>86</v>
      </c>
      <c r="E259" s="13">
        <v>113</v>
      </c>
      <c r="F259" s="13">
        <v>0</v>
      </c>
      <c r="X259"/>
      <c r="Y259"/>
      <c r="Z259"/>
    </row>
    <row r="260" spans="1:26" x14ac:dyDescent="0.2">
      <c r="A260" s="1">
        <v>6878</v>
      </c>
      <c r="B260" s="13">
        <v>53</v>
      </c>
      <c r="C260" s="13">
        <v>3</v>
      </c>
      <c r="D260" s="13" t="s">
        <v>86</v>
      </c>
      <c r="E260" s="13">
        <v>111</v>
      </c>
      <c r="F260" s="13">
        <v>0</v>
      </c>
      <c r="X260"/>
      <c r="Y260"/>
      <c r="Z260"/>
    </row>
    <row r="261" spans="1:26" x14ac:dyDescent="0.2">
      <c r="A261" s="1">
        <v>6878</v>
      </c>
      <c r="B261" s="13">
        <v>53</v>
      </c>
      <c r="C261" s="13">
        <v>3</v>
      </c>
      <c r="D261" s="13" t="s">
        <v>86</v>
      </c>
      <c r="E261" s="13">
        <v>115</v>
      </c>
      <c r="F261" s="13">
        <v>0</v>
      </c>
      <c r="X261"/>
      <c r="Y261"/>
      <c r="Z261"/>
    </row>
    <row r="262" spans="1:26" x14ac:dyDescent="0.2">
      <c r="A262" s="1">
        <v>6878</v>
      </c>
      <c r="B262" s="13">
        <v>53</v>
      </c>
      <c r="C262" s="13">
        <v>3</v>
      </c>
      <c r="D262" s="13" t="s">
        <v>86</v>
      </c>
      <c r="E262" s="13">
        <v>116</v>
      </c>
      <c r="F262" s="13">
        <v>0</v>
      </c>
      <c r="X262"/>
      <c r="Y262"/>
      <c r="Z262"/>
    </row>
    <row r="263" spans="1:26" x14ac:dyDescent="0.2">
      <c r="A263" s="1">
        <v>6878</v>
      </c>
      <c r="B263" s="13">
        <v>53</v>
      </c>
      <c r="C263" s="13">
        <v>3</v>
      </c>
      <c r="D263" s="13" t="s">
        <v>86</v>
      </c>
      <c r="E263" s="13">
        <v>112</v>
      </c>
      <c r="F263" s="13">
        <v>0</v>
      </c>
      <c r="X263"/>
      <c r="Y263"/>
      <c r="Z263"/>
    </row>
    <row r="264" spans="1:26" x14ac:dyDescent="0.2">
      <c r="A264" s="1">
        <v>6878</v>
      </c>
      <c r="B264" s="13">
        <v>53</v>
      </c>
      <c r="C264" s="13">
        <v>3</v>
      </c>
      <c r="D264" s="13" t="s">
        <v>86</v>
      </c>
      <c r="E264" s="13">
        <v>113</v>
      </c>
      <c r="F264" s="13">
        <v>0</v>
      </c>
      <c r="X264"/>
      <c r="Y264"/>
      <c r="Z264"/>
    </row>
    <row r="265" spans="1:26" x14ac:dyDescent="0.2">
      <c r="A265" s="1">
        <v>6878</v>
      </c>
      <c r="B265" s="13">
        <v>53</v>
      </c>
      <c r="C265" s="13">
        <v>3</v>
      </c>
      <c r="D265" s="13" t="s">
        <v>86</v>
      </c>
      <c r="E265" s="13">
        <v>116</v>
      </c>
      <c r="F265" s="13">
        <v>0</v>
      </c>
      <c r="X265"/>
      <c r="Y265"/>
      <c r="Z265"/>
    </row>
    <row r="266" spans="1:26" x14ac:dyDescent="0.2">
      <c r="A266" s="1">
        <v>6878</v>
      </c>
      <c r="B266" s="13">
        <v>53</v>
      </c>
      <c r="C266" s="13">
        <v>3</v>
      </c>
      <c r="D266" s="13" t="s">
        <v>86</v>
      </c>
      <c r="E266" s="13">
        <v>148</v>
      </c>
      <c r="F266" s="13">
        <v>0</v>
      </c>
      <c r="X266"/>
      <c r="Y266"/>
      <c r="Z266"/>
    </row>
    <row r="267" spans="1:26" x14ac:dyDescent="0.2">
      <c r="A267" s="1">
        <v>6878</v>
      </c>
      <c r="B267" s="13">
        <v>53</v>
      </c>
      <c r="C267" s="13">
        <v>3</v>
      </c>
      <c r="D267" s="13" t="s">
        <v>86</v>
      </c>
      <c r="E267" s="13">
        <v>111</v>
      </c>
      <c r="F267" s="13">
        <v>0</v>
      </c>
      <c r="X267"/>
      <c r="Y267"/>
      <c r="Z267"/>
    </row>
    <row r="268" spans="1:26" x14ac:dyDescent="0.2">
      <c r="A268" s="1">
        <v>6878</v>
      </c>
      <c r="B268" s="13">
        <v>53</v>
      </c>
      <c r="C268" s="13">
        <v>3</v>
      </c>
      <c r="D268" s="13" t="s">
        <v>86</v>
      </c>
      <c r="E268" s="13">
        <v>112</v>
      </c>
      <c r="F268" s="13">
        <v>0</v>
      </c>
      <c r="X268"/>
      <c r="Y268"/>
      <c r="Z268"/>
    </row>
    <row r="269" spans="1:26" x14ac:dyDescent="0.2">
      <c r="A269" s="1">
        <v>6878</v>
      </c>
      <c r="B269" s="13">
        <v>53</v>
      </c>
      <c r="C269" s="13">
        <v>3</v>
      </c>
      <c r="D269" s="13" t="s">
        <v>86</v>
      </c>
      <c r="E269" s="13">
        <v>110</v>
      </c>
      <c r="F269" s="13">
        <v>0</v>
      </c>
      <c r="X269"/>
      <c r="Y269"/>
      <c r="Z269"/>
    </row>
    <row r="270" spans="1:26" x14ac:dyDescent="0.2">
      <c r="A270" s="1">
        <v>6878</v>
      </c>
      <c r="B270" s="13">
        <v>53</v>
      </c>
      <c r="C270" s="13">
        <v>3</v>
      </c>
      <c r="D270" s="13" t="s">
        <v>86</v>
      </c>
      <c r="E270" s="13">
        <v>118</v>
      </c>
      <c r="F270" s="13">
        <v>0</v>
      </c>
      <c r="X270"/>
      <c r="Y270"/>
      <c r="Z270"/>
    </row>
    <row r="271" spans="1:26" x14ac:dyDescent="0.2">
      <c r="A271" s="1">
        <v>6878</v>
      </c>
      <c r="B271" s="13">
        <v>53</v>
      </c>
      <c r="C271" s="13">
        <v>3</v>
      </c>
      <c r="D271" s="13" t="s">
        <v>86</v>
      </c>
      <c r="E271" s="13">
        <v>113</v>
      </c>
      <c r="F271" s="13">
        <v>0</v>
      </c>
      <c r="X271"/>
      <c r="Y271"/>
      <c r="Z271"/>
    </row>
    <row r="272" spans="1:26" x14ac:dyDescent="0.2">
      <c r="A272" s="1">
        <v>6878</v>
      </c>
      <c r="B272" s="13">
        <v>53</v>
      </c>
      <c r="C272" s="13">
        <v>3</v>
      </c>
      <c r="D272" s="13" t="s">
        <v>86</v>
      </c>
      <c r="E272" s="13">
        <v>106</v>
      </c>
      <c r="F272" s="13">
        <v>0</v>
      </c>
      <c r="X272"/>
      <c r="Y272"/>
      <c r="Z272"/>
    </row>
    <row r="273" spans="1:26" x14ac:dyDescent="0.2">
      <c r="A273" s="1">
        <v>6878</v>
      </c>
      <c r="B273" s="13">
        <v>53</v>
      </c>
      <c r="C273" s="13">
        <v>3</v>
      </c>
      <c r="D273" s="13" t="s">
        <v>86</v>
      </c>
      <c r="E273" s="13">
        <v>111</v>
      </c>
      <c r="F273" s="13">
        <v>0</v>
      </c>
      <c r="X273"/>
      <c r="Y273"/>
      <c r="Z273"/>
    </row>
    <row r="274" spans="1:26" x14ac:dyDescent="0.2">
      <c r="A274" s="1">
        <v>6878</v>
      </c>
      <c r="B274" s="13">
        <v>53</v>
      </c>
      <c r="C274" s="13">
        <v>3</v>
      </c>
      <c r="D274" s="13" t="s">
        <v>86</v>
      </c>
      <c r="E274" s="13">
        <v>106</v>
      </c>
      <c r="F274" s="13">
        <v>0</v>
      </c>
      <c r="X274"/>
      <c r="Y274"/>
      <c r="Z274"/>
    </row>
    <row r="275" spans="1:26" x14ac:dyDescent="0.2">
      <c r="A275" s="1">
        <v>6878</v>
      </c>
      <c r="B275" s="13">
        <v>53</v>
      </c>
      <c r="C275" s="13">
        <v>3</v>
      </c>
      <c r="D275" s="13" t="s">
        <v>86</v>
      </c>
      <c r="E275" s="13">
        <v>112</v>
      </c>
      <c r="F275" s="13">
        <v>0</v>
      </c>
      <c r="X275"/>
      <c r="Y275"/>
      <c r="Z275"/>
    </row>
    <row r="276" spans="1:26" x14ac:dyDescent="0.2">
      <c r="A276" s="1">
        <v>6878</v>
      </c>
      <c r="B276" s="13">
        <v>53</v>
      </c>
      <c r="C276" s="13">
        <v>3</v>
      </c>
      <c r="D276" s="13" t="s">
        <v>86</v>
      </c>
      <c r="E276" s="13">
        <v>104</v>
      </c>
      <c r="F276" s="13">
        <v>0</v>
      </c>
      <c r="X276"/>
      <c r="Y276"/>
      <c r="Z276"/>
    </row>
    <row r="277" spans="1:26" x14ac:dyDescent="0.2">
      <c r="A277" s="1">
        <v>6878</v>
      </c>
      <c r="B277" s="13">
        <v>53</v>
      </c>
      <c r="C277" s="13">
        <v>3</v>
      </c>
      <c r="D277" s="13" t="s">
        <v>86</v>
      </c>
      <c r="E277" s="13">
        <v>101</v>
      </c>
      <c r="F277" s="13">
        <v>0</v>
      </c>
      <c r="X277"/>
      <c r="Y277"/>
      <c r="Z277"/>
    </row>
    <row r="278" spans="1:26" x14ac:dyDescent="0.2">
      <c r="A278" s="1">
        <v>6878</v>
      </c>
      <c r="B278" s="13">
        <v>54</v>
      </c>
      <c r="C278" s="13">
        <v>3</v>
      </c>
      <c r="D278" s="13" t="s">
        <v>86</v>
      </c>
      <c r="E278" s="13">
        <v>110</v>
      </c>
      <c r="F278" s="13">
        <v>0</v>
      </c>
      <c r="X278"/>
      <c r="Y278"/>
      <c r="Z278"/>
    </row>
    <row r="279" spans="1:26" x14ac:dyDescent="0.2">
      <c r="A279" s="1">
        <v>6878</v>
      </c>
      <c r="B279" s="13">
        <v>54</v>
      </c>
      <c r="C279" s="13">
        <v>3</v>
      </c>
      <c r="D279" s="13" t="s">
        <v>86</v>
      </c>
      <c r="E279" s="13">
        <v>108</v>
      </c>
      <c r="F279" s="13">
        <v>0</v>
      </c>
      <c r="X279"/>
      <c r="Y279"/>
      <c r="Z279"/>
    </row>
    <row r="280" spans="1:26" x14ac:dyDescent="0.2">
      <c r="A280" s="1">
        <v>6879</v>
      </c>
      <c r="B280" s="13">
        <v>55</v>
      </c>
      <c r="C280" s="13">
        <v>4</v>
      </c>
      <c r="D280" s="13" t="s">
        <v>86</v>
      </c>
      <c r="E280" s="13">
        <v>106</v>
      </c>
      <c r="F280" s="13">
        <v>0</v>
      </c>
      <c r="X280"/>
      <c r="Y280"/>
      <c r="Z280"/>
    </row>
    <row r="281" spans="1:26" x14ac:dyDescent="0.2">
      <c r="A281" s="1">
        <v>6885</v>
      </c>
      <c r="B281" s="13">
        <v>57</v>
      </c>
      <c r="C281" s="13">
        <v>4</v>
      </c>
      <c r="D281" s="13" t="s">
        <v>86</v>
      </c>
      <c r="E281" s="13">
        <v>157</v>
      </c>
      <c r="F281" s="13">
        <v>0</v>
      </c>
      <c r="X281"/>
      <c r="Y281"/>
      <c r="Z281"/>
    </row>
    <row r="282" spans="1:26" x14ac:dyDescent="0.2">
      <c r="A282" s="1">
        <v>6885</v>
      </c>
      <c r="B282" s="13">
        <v>57</v>
      </c>
      <c r="C282" s="13">
        <v>4</v>
      </c>
      <c r="D282" s="13" t="s">
        <v>86</v>
      </c>
      <c r="E282" s="13">
        <v>133</v>
      </c>
      <c r="F282" s="13">
        <v>0</v>
      </c>
      <c r="X282"/>
      <c r="Y282"/>
      <c r="Z282"/>
    </row>
    <row r="283" spans="1:26" x14ac:dyDescent="0.2">
      <c r="A283" s="1">
        <v>6885</v>
      </c>
      <c r="B283" s="13">
        <v>57</v>
      </c>
      <c r="C283" s="13">
        <v>4</v>
      </c>
      <c r="D283" s="13" t="s">
        <v>86</v>
      </c>
      <c r="E283" s="13">
        <v>143</v>
      </c>
      <c r="F283" s="13">
        <v>0</v>
      </c>
      <c r="X283"/>
      <c r="Y283"/>
      <c r="Z283"/>
    </row>
    <row r="284" spans="1:26" x14ac:dyDescent="0.2">
      <c r="A284" s="1">
        <v>6865</v>
      </c>
      <c r="B284" s="13">
        <v>58</v>
      </c>
      <c r="C284" s="13">
        <v>4</v>
      </c>
      <c r="D284" s="13" t="s">
        <v>86</v>
      </c>
      <c r="E284" s="13">
        <v>131</v>
      </c>
      <c r="F284" s="13">
        <v>18</v>
      </c>
      <c r="X284"/>
      <c r="Y284"/>
      <c r="Z284"/>
    </row>
    <row r="285" spans="1:26" x14ac:dyDescent="0.2">
      <c r="A285" s="1">
        <v>6865</v>
      </c>
      <c r="B285" s="13">
        <v>58</v>
      </c>
      <c r="C285" s="13">
        <v>4</v>
      </c>
      <c r="D285" s="13" t="s">
        <v>86</v>
      </c>
      <c r="E285" s="13">
        <v>123</v>
      </c>
      <c r="F285" s="13">
        <v>12</v>
      </c>
      <c r="X285"/>
      <c r="Y285"/>
      <c r="Z285"/>
    </row>
    <row r="286" spans="1:26" x14ac:dyDescent="0.2">
      <c r="A286" s="1">
        <v>6865</v>
      </c>
      <c r="B286" s="13">
        <v>58</v>
      </c>
      <c r="C286" s="13">
        <v>4</v>
      </c>
      <c r="D286" s="13" t="s">
        <v>86</v>
      </c>
      <c r="E286" s="13">
        <v>126</v>
      </c>
      <c r="F286" s="13">
        <v>14</v>
      </c>
      <c r="X286"/>
      <c r="Y286"/>
      <c r="Z286"/>
    </row>
    <row r="287" spans="1:26" x14ac:dyDescent="0.2">
      <c r="A287" s="1">
        <v>6865</v>
      </c>
      <c r="B287" s="13">
        <v>58</v>
      </c>
      <c r="C287" s="13">
        <v>4</v>
      </c>
      <c r="D287" s="13" t="s">
        <v>86</v>
      </c>
      <c r="E287" s="13">
        <v>115</v>
      </c>
      <c r="F287" s="13">
        <v>8</v>
      </c>
      <c r="X287"/>
      <c r="Y287"/>
      <c r="Z287"/>
    </row>
    <row r="288" spans="1:26" x14ac:dyDescent="0.2">
      <c r="A288" s="1">
        <v>6865</v>
      </c>
      <c r="B288" s="13">
        <v>58</v>
      </c>
      <c r="C288" s="13">
        <v>4</v>
      </c>
      <c r="D288" s="13" t="s">
        <v>86</v>
      </c>
      <c r="E288" s="13">
        <v>112</v>
      </c>
      <c r="F288" s="13">
        <v>10</v>
      </c>
      <c r="Y288"/>
      <c r="Z288"/>
    </row>
    <row r="289" spans="1:26" x14ac:dyDescent="0.2">
      <c r="A289" s="1">
        <v>6865</v>
      </c>
      <c r="B289" s="13">
        <v>59</v>
      </c>
      <c r="C289" s="13">
        <v>4</v>
      </c>
      <c r="D289" s="13" t="s">
        <v>86</v>
      </c>
      <c r="E289" s="13">
        <v>99</v>
      </c>
      <c r="F289" s="13">
        <v>6</v>
      </c>
      <c r="Y289"/>
      <c r="Z289"/>
    </row>
    <row r="290" spans="1:26" x14ac:dyDescent="0.2">
      <c r="A290" s="1">
        <v>6886</v>
      </c>
      <c r="B290" s="13">
        <v>60</v>
      </c>
      <c r="C290" s="13">
        <v>4</v>
      </c>
      <c r="D290" s="13" t="s">
        <v>86</v>
      </c>
      <c r="E290" s="13">
        <v>120</v>
      </c>
      <c r="F290" s="13">
        <v>0</v>
      </c>
      <c r="Y290"/>
      <c r="Z290"/>
    </row>
    <row r="291" spans="1:26" x14ac:dyDescent="0.2">
      <c r="A291" s="1">
        <v>6871</v>
      </c>
      <c r="B291" s="13">
        <v>61</v>
      </c>
      <c r="C291" s="13">
        <v>4</v>
      </c>
      <c r="D291" s="13" t="s">
        <v>86</v>
      </c>
      <c r="E291" s="13">
        <v>157</v>
      </c>
      <c r="F291" s="13">
        <v>30</v>
      </c>
      <c r="Y291"/>
      <c r="Z291"/>
    </row>
    <row r="292" spans="1:26" x14ac:dyDescent="0.2">
      <c r="A292" s="1">
        <v>6871</v>
      </c>
      <c r="B292" s="13">
        <v>61</v>
      </c>
      <c r="C292" s="13">
        <v>4</v>
      </c>
      <c r="D292" s="13" t="s">
        <v>86</v>
      </c>
      <c r="E292" s="13">
        <v>112</v>
      </c>
      <c r="F292" s="13">
        <v>12</v>
      </c>
      <c r="Y292"/>
      <c r="Z292"/>
    </row>
    <row r="293" spans="1:26" x14ac:dyDescent="0.2">
      <c r="A293" s="1">
        <v>6871</v>
      </c>
      <c r="B293" s="13">
        <v>62</v>
      </c>
      <c r="C293" s="13">
        <v>4</v>
      </c>
      <c r="D293" s="13" t="s">
        <v>86</v>
      </c>
      <c r="E293" s="13">
        <v>129</v>
      </c>
      <c r="F293" s="13">
        <v>16</v>
      </c>
      <c r="Y293"/>
      <c r="Z293"/>
    </row>
    <row r="294" spans="1:26" x14ac:dyDescent="0.2">
      <c r="A294" s="1">
        <v>6871</v>
      </c>
      <c r="B294" s="13">
        <v>62</v>
      </c>
      <c r="C294" s="13">
        <v>4</v>
      </c>
      <c r="D294" s="13" t="s">
        <v>86</v>
      </c>
      <c r="E294" s="13">
        <v>127</v>
      </c>
      <c r="F294" s="13">
        <v>14</v>
      </c>
      <c r="Y294"/>
      <c r="Z294"/>
    </row>
    <row r="295" spans="1:26" x14ac:dyDescent="0.2">
      <c r="A295" s="1">
        <v>6871</v>
      </c>
      <c r="B295" s="13">
        <v>62</v>
      </c>
      <c r="C295" s="13">
        <v>4</v>
      </c>
      <c r="D295" s="13" t="s">
        <v>86</v>
      </c>
      <c r="E295" s="13">
        <v>134</v>
      </c>
      <c r="F295" s="13">
        <v>16</v>
      </c>
      <c r="Y295"/>
      <c r="Z295"/>
    </row>
    <row r="296" spans="1:26" x14ac:dyDescent="0.2">
      <c r="A296" s="1">
        <v>6873</v>
      </c>
      <c r="B296" s="13">
        <v>63</v>
      </c>
      <c r="C296" s="13">
        <v>4</v>
      </c>
      <c r="D296" s="13" t="s">
        <v>86</v>
      </c>
      <c r="E296" s="13">
        <v>148</v>
      </c>
      <c r="F296" s="13">
        <v>0</v>
      </c>
      <c r="Y296"/>
      <c r="Z296"/>
    </row>
    <row r="297" spans="1:26" x14ac:dyDescent="0.2">
      <c r="A297" s="1">
        <v>6873</v>
      </c>
      <c r="B297" s="13">
        <v>63</v>
      </c>
      <c r="C297" s="13">
        <v>4</v>
      </c>
      <c r="D297" s="13" t="s">
        <v>86</v>
      </c>
      <c r="E297" s="13">
        <v>112</v>
      </c>
      <c r="F297" s="13">
        <v>0</v>
      </c>
      <c r="Y297"/>
      <c r="Z297"/>
    </row>
    <row r="298" spans="1:26" x14ac:dyDescent="0.2">
      <c r="A298" s="1">
        <v>6873</v>
      </c>
      <c r="B298" s="13">
        <v>63</v>
      </c>
      <c r="C298" s="13">
        <v>4</v>
      </c>
      <c r="D298" s="13" t="s">
        <v>86</v>
      </c>
      <c r="E298" s="13">
        <v>106</v>
      </c>
      <c r="F298" s="13">
        <v>0</v>
      </c>
      <c r="Y298"/>
      <c r="Z298"/>
    </row>
    <row r="299" spans="1:26" x14ac:dyDescent="0.2">
      <c r="A299" s="1">
        <v>6873</v>
      </c>
      <c r="B299" s="13">
        <v>63</v>
      </c>
      <c r="C299" s="13">
        <v>4</v>
      </c>
      <c r="D299" s="13" t="s">
        <v>86</v>
      </c>
      <c r="E299" s="13">
        <v>112</v>
      </c>
      <c r="F299" s="13">
        <v>0</v>
      </c>
      <c r="Y299"/>
      <c r="Z299"/>
    </row>
    <row r="300" spans="1:26" x14ac:dyDescent="0.2">
      <c r="A300" s="1">
        <v>6873</v>
      </c>
      <c r="B300" s="13">
        <v>63</v>
      </c>
      <c r="C300" s="13">
        <v>4</v>
      </c>
      <c r="D300" s="13" t="s">
        <v>86</v>
      </c>
      <c r="E300" s="13">
        <v>115</v>
      </c>
      <c r="F300" s="13">
        <v>0</v>
      </c>
      <c r="Y300"/>
      <c r="Z300"/>
    </row>
    <row r="301" spans="1:26" x14ac:dyDescent="0.2">
      <c r="A301" s="1">
        <v>6873</v>
      </c>
      <c r="B301" s="13">
        <v>63</v>
      </c>
      <c r="C301" s="13">
        <v>4</v>
      </c>
      <c r="D301" s="13" t="s">
        <v>86</v>
      </c>
      <c r="E301" s="13">
        <v>108</v>
      </c>
      <c r="F301" s="13">
        <v>0</v>
      </c>
      <c r="Y301"/>
      <c r="Z301"/>
    </row>
    <row r="302" spans="1:26" x14ac:dyDescent="0.2">
      <c r="A302" s="1">
        <v>6873</v>
      </c>
      <c r="B302" s="13">
        <v>63</v>
      </c>
      <c r="C302" s="13">
        <v>4</v>
      </c>
      <c r="D302" s="13" t="s">
        <v>86</v>
      </c>
      <c r="E302" s="13">
        <v>114</v>
      </c>
      <c r="F302" s="13">
        <v>0</v>
      </c>
      <c r="Y302"/>
      <c r="Z302"/>
    </row>
    <row r="303" spans="1:26" x14ac:dyDescent="0.2">
      <c r="A303" s="1">
        <v>6873</v>
      </c>
      <c r="B303" s="13">
        <v>63</v>
      </c>
      <c r="C303" s="13">
        <v>4</v>
      </c>
      <c r="D303" s="13" t="s">
        <v>86</v>
      </c>
      <c r="E303" s="13">
        <v>113</v>
      </c>
      <c r="F303" s="13">
        <v>0</v>
      </c>
      <c r="Y303"/>
      <c r="Z303"/>
    </row>
    <row r="304" spans="1:26" x14ac:dyDescent="0.2">
      <c r="A304" s="1">
        <v>6873</v>
      </c>
      <c r="B304" s="13">
        <v>63</v>
      </c>
      <c r="C304" s="13">
        <v>4</v>
      </c>
      <c r="D304" s="13" t="s">
        <v>86</v>
      </c>
      <c r="E304" s="13">
        <v>135</v>
      </c>
      <c r="F304" s="13">
        <v>0</v>
      </c>
      <c r="X304"/>
      <c r="Y304"/>
      <c r="Z304"/>
    </row>
    <row r="305" spans="1:26" x14ac:dyDescent="0.2">
      <c r="A305" s="1">
        <v>6866</v>
      </c>
      <c r="B305" s="13">
        <v>64</v>
      </c>
      <c r="C305" s="13">
        <v>4</v>
      </c>
      <c r="D305" s="13" t="s">
        <v>86</v>
      </c>
      <c r="E305" s="13">
        <v>131</v>
      </c>
      <c r="F305" s="13">
        <v>0</v>
      </c>
      <c r="X305"/>
      <c r="Y305"/>
      <c r="Z305"/>
    </row>
    <row r="306" spans="1:26" x14ac:dyDescent="0.2">
      <c r="A306" s="1">
        <v>6866</v>
      </c>
      <c r="B306" s="13">
        <v>64</v>
      </c>
      <c r="C306" s="13">
        <v>4</v>
      </c>
      <c r="D306" s="13" t="s">
        <v>86</v>
      </c>
      <c r="E306" s="13">
        <v>132</v>
      </c>
      <c r="F306" s="13">
        <v>0</v>
      </c>
      <c r="X306"/>
      <c r="Y306"/>
      <c r="Z306"/>
    </row>
    <row r="307" spans="1:26" x14ac:dyDescent="0.2">
      <c r="A307" s="1">
        <v>6866</v>
      </c>
      <c r="B307" s="13">
        <v>64</v>
      </c>
      <c r="C307" s="13">
        <v>4</v>
      </c>
      <c r="D307" s="13" t="s">
        <v>86</v>
      </c>
      <c r="E307" s="13">
        <v>142</v>
      </c>
      <c r="F307" s="13">
        <v>0</v>
      </c>
      <c r="X307"/>
      <c r="Y307"/>
      <c r="Z307"/>
    </row>
    <row r="308" spans="1:26" x14ac:dyDescent="0.2">
      <c r="A308" s="1">
        <v>6866</v>
      </c>
      <c r="B308" s="13">
        <v>64</v>
      </c>
      <c r="C308" s="13">
        <v>4</v>
      </c>
      <c r="D308" s="13" t="s">
        <v>86</v>
      </c>
      <c r="E308" s="13">
        <v>121</v>
      </c>
      <c r="F308" s="13">
        <v>0</v>
      </c>
      <c r="X308"/>
      <c r="Y308"/>
      <c r="Z308"/>
    </row>
    <row r="309" spans="1:26" x14ac:dyDescent="0.2">
      <c r="A309" s="1">
        <v>6866</v>
      </c>
      <c r="B309" s="13">
        <v>64</v>
      </c>
      <c r="C309" s="13">
        <v>4</v>
      </c>
      <c r="D309" s="13" t="s">
        <v>86</v>
      </c>
      <c r="E309" s="13">
        <v>101</v>
      </c>
      <c r="F309" s="13">
        <v>0</v>
      </c>
      <c r="X309"/>
      <c r="Y309"/>
      <c r="Z309"/>
    </row>
    <row r="310" spans="1:26" x14ac:dyDescent="0.2">
      <c r="A310" s="1">
        <v>6872</v>
      </c>
      <c r="B310" s="13">
        <v>65</v>
      </c>
      <c r="C310" s="13">
        <v>4</v>
      </c>
      <c r="D310" s="13" t="s">
        <v>86</v>
      </c>
      <c r="E310" s="13">
        <v>146</v>
      </c>
      <c r="F310" s="13">
        <v>0</v>
      </c>
      <c r="X310"/>
      <c r="Y310"/>
      <c r="Z310"/>
    </row>
    <row r="311" spans="1:26" x14ac:dyDescent="0.2">
      <c r="A311" s="1">
        <v>6872</v>
      </c>
      <c r="B311" s="13">
        <v>65</v>
      </c>
      <c r="C311" s="13">
        <v>4</v>
      </c>
      <c r="D311" s="13" t="s">
        <v>86</v>
      </c>
      <c r="E311" s="13">
        <v>131</v>
      </c>
      <c r="F311" s="13">
        <v>0</v>
      </c>
      <c r="X311"/>
      <c r="Y311"/>
      <c r="Z311"/>
    </row>
    <row r="312" spans="1:26" x14ac:dyDescent="0.2">
      <c r="A312" s="1">
        <v>6872</v>
      </c>
      <c r="B312" s="13">
        <v>65</v>
      </c>
      <c r="C312" s="13">
        <v>4</v>
      </c>
      <c r="D312" s="13" t="s">
        <v>86</v>
      </c>
      <c r="E312" s="13">
        <v>119</v>
      </c>
      <c r="F312" s="13">
        <v>0</v>
      </c>
      <c r="X312"/>
      <c r="Y312"/>
      <c r="Z312"/>
    </row>
    <row r="313" spans="1:26" x14ac:dyDescent="0.2">
      <c r="A313" s="1">
        <v>6872</v>
      </c>
      <c r="B313" s="13">
        <v>65</v>
      </c>
      <c r="C313" s="13">
        <v>4</v>
      </c>
      <c r="D313" s="13" t="s">
        <v>86</v>
      </c>
      <c r="E313" s="13">
        <v>101</v>
      </c>
      <c r="F313" s="13">
        <v>0</v>
      </c>
      <c r="X313"/>
      <c r="Y313"/>
      <c r="Z313"/>
    </row>
    <row r="314" spans="1:26" x14ac:dyDescent="0.2">
      <c r="A314" s="1">
        <v>6872</v>
      </c>
      <c r="B314" s="13">
        <v>65</v>
      </c>
      <c r="C314" s="13">
        <v>4</v>
      </c>
      <c r="D314" s="13" t="s">
        <v>86</v>
      </c>
      <c r="E314" s="13">
        <v>130</v>
      </c>
      <c r="F314" s="13">
        <v>0</v>
      </c>
      <c r="X314"/>
      <c r="Y314"/>
      <c r="Z314"/>
    </row>
    <row r="315" spans="1:26" x14ac:dyDescent="0.2">
      <c r="A315" s="1">
        <v>6872</v>
      </c>
      <c r="B315" s="13">
        <v>65</v>
      </c>
      <c r="C315" s="13">
        <v>4</v>
      </c>
      <c r="D315" s="13" t="s">
        <v>86</v>
      </c>
      <c r="E315" s="13">
        <v>106</v>
      </c>
      <c r="F315" s="13">
        <v>0</v>
      </c>
      <c r="X315"/>
      <c r="Y315"/>
      <c r="Z315"/>
    </row>
    <row r="316" spans="1:26" x14ac:dyDescent="0.2">
      <c r="A316" s="1">
        <v>6872</v>
      </c>
      <c r="B316" s="13">
        <v>65</v>
      </c>
      <c r="C316" s="13">
        <v>4</v>
      </c>
      <c r="D316" s="13" t="s">
        <v>86</v>
      </c>
      <c r="E316" s="13">
        <v>126</v>
      </c>
      <c r="F316" s="13">
        <v>0</v>
      </c>
      <c r="X316"/>
      <c r="Y316"/>
      <c r="Z316"/>
    </row>
    <row r="317" spans="1:26" x14ac:dyDescent="0.2">
      <c r="A317" s="1">
        <v>6872</v>
      </c>
      <c r="B317" s="13">
        <v>66</v>
      </c>
      <c r="C317" s="13">
        <v>4</v>
      </c>
      <c r="D317" s="13" t="s">
        <v>86</v>
      </c>
      <c r="E317" s="13">
        <v>140</v>
      </c>
      <c r="F317" s="13">
        <v>0</v>
      </c>
      <c r="X317"/>
      <c r="Y317"/>
      <c r="Z317"/>
    </row>
    <row r="318" spans="1:26" x14ac:dyDescent="0.2">
      <c r="A318" s="1">
        <v>6872</v>
      </c>
      <c r="B318" s="13">
        <v>66</v>
      </c>
      <c r="C318" s="13">
        <v>4</v>
      </c>
      <c r="D318" s="13" t="s">
        <v>86</v>
      </c>
      <c r="E318" s="13">
        <v>130</v>
      </c>
      <c r="F318" s="13">
        <v>0</v>
      </c>
      <c r="X318"/>
      <c r="Y318"/>
      <c r="Z318"/>
    </row>
    <row r="319" spans="1:26" x14ac:dyDescent="0.2">
      <c r="A319" s="1">
        <v>6872</v>
      </c>
      <c r="B319" s="13">
        <v>66</v>
      </c>
      <c r="C319" s="13">
        <v>4</v>
      </c>
      <c r="D319" s="13" t="s">
        <v>86</v>
      </c>
      <c r="E319" s="13">
        <v>136</v>
      </c>
      <c r="F319" s="13">
        <v>0</v>
      </c>
      <c r="X319"/>
      <c r="Y319"/>
      <c r="Z319"/>
    </row>
    <row r="320" spans="1:26" x14ac:dyDescent="0.2">
      <c r="A320" s="1">
        <v>6872</v>
      </c>
      <c r="B320" s="13">
        <v>66</v>
      </c>
      <c r="C320" s="13">
        <v>4</v>
      </c>
      <c r="D320" s="13" t="s">
        <v>86</v>
      </c>
      <c r="E320" s="13">
        <v>137</v>
      </c>
      <c r="F320" s="13">
        <v>0</v>
      </c>
      <c r="X320"/>
      <c r="Y320"/>
      <c r="Z320"/>
    </row>
    <row r="321" spans="1:26" x14ac:dyDescent="0.2">
      <c r="A321" s="1">
        <v>6872</v>
      </c>
      <c r="B321" s="13">
        <v>66</v>
      </c>
      <c r="C321" s="13">
        <v>4</v>
      </c>
      <c r="D321" s="13" t="s">
        <v>86</v>
      </c>
      <c r="E321" s="13">
        <v>152</v>
      </c>
      <c r="F321" s="13">
        <v>0</v>
      </c>
      <c r="X321"/>
      <c r="Y321"/>
      <c r="Z321"/>
    </row>
    <row r="322" spans="1:26" x14ac:dyDescent="0.2">
      <c r="A322" s="1">
        <v>6872</v>
      </c>
      <c r="B322" s="13">
        <v>66</v>
      </c>
      <c r="C322" s="13">
        <v>4</v>
      </c>
      <c r="D322" s="13" t="s">
        <v>86</v>
      </c>
      <c r="E322" s="13">
        <v>151</v>
      </c>
      <c r="F322" s="13">
        <v>0</v>
      </c>
      <c r="X322"/>
      <c r="Y322"/>
      <c r="Z322"/>
    </row>
    <row r="323" spans="1:26" x14ac:dyDescent="0.2">
      <c r="A323" s="1">
        <v>6872</v>
      </c>
      <c r="B323" s="13">
        <v>66</v>
      </c>
      <c r="C323" s="13">
        <v>4</v>
      </c>
      <c r="D323" s="13" t="s">
        <v>86</v>
      </c>
      <c r="E323" s="13">
        <v>105</v>
      </c>
      <c r="F323" s="13">
        <v>0</v>
      </c>
      <c r="X323"/>
      <c r="Y323"/>
      <c r="Z323"/>
    </row>
    <row r="324" spans="1:26" x14ac:dyDescent="0.2">
      <c r="A324" s="1">
        <v>6872</v>
      </c>
      <c r="B324" s="13">
        <v>66</v>
      </c>
      <c r="C324" s="13">
        <v>4</v>
      </c>
      <c r="D324" s="13" t="s">
        <v>86</v>
      </c>
      <c r="E324" s="13">
        <v>102</v>
      </c>
      <c r="F324" s="13">
        <v>0</v>
      </c>
      <c r="X324"/>
      <c r="Y324"/>
      <c r="Z324"/>
    </row>
    <row r="325" spans="1:26" x14ac:dyDescent="0.2">
      <c r="A325" s="1">
        <v>6872</v>
      </c>
      <c r="B325" s="13">
        <v>66</v>
      </c>
      <c r="C325" s="13">
        <v>4</v>
      </c>
      <c r="D325" s="13" t="s">
        <v>86</v>
      </c>
      <c r="E325" s="13">
        <v>134</v>
      </c>
      <c r="F325" s="13">
        <v>0</v>
      </c>
      <c r="X325"/>
      <c r="Y325"/>
      <c r="Z325"/>
    </row>
    <row r="326" spans="1:26" x14ac:dyDescent="0.2">
      <c r="A326" s="1">
        <v>6872</v>
      </c>
      <c r="B326" s="13">
        <v>67</v>
      </c>
      <c r="C326" s="13">
        <v>4</v>
      </c>
      <c r="D326" s="13" t="s">
        <v>86</v>
      </c>
      <c r="E326" s="13">
        <v>150</v>
      </c>
      <c r="F326" s="13">
        <v>0</v>
      </c>
      <c r="X326"/>
      <c r="Y326"/>
      <c r="Z326"/>
    </row>
    <row r="327" spans="1:26" x14ac:dyDescent="0.2">
      <c r="A327" s="1">
        <v>6872</v>
      </c>
      <c r="B327" s="13">
        <v>67</v>
      </c>
      <c r="C327" s="13">
        <v>4</v>
      </c>
      <c r="D327" s="13" t="s">
        <v>86</v>
      </c>
      <c r="E327" s="13">
        <v>127</v>
      </c>
      <c r="F327" s="13">
        <v>0</v>
      </c>
      <c r="X327"/>
      <c r="Y327"/>
      <c r="Z327"/>
    </row>
    <row r="328" spans="1:26" x14ac:dyDescent="0.2">
      <c r="A328" s="1">
        <v>6872</v>
      </c>
      <c r="B328" s="13">
        <v>67</v>
      </c>
      <c r="C328" s="13">
        <v>4</v>
      </c>
      <c r="D328" s="13" t="s">
        <v>86</v>
      </c>
      <c r="E328" s="13">
        <v>110</v>
      </c>
      <c r="F328" s="13">
        <v>0</v>
      </c>
      <c r="X328"/>
      <c r="Y328"/>
      <c r="Z328"/>
    </row>
    <row r="329" spans="1:26" x14ac:dyDescent="0.2">
      <c r="A329" s="1">
        <v>6872</v>
      </c>
      <c r="B329" s="13">
        <v>67</v>
      </c>
      <c r="C329" s="13">
        <v>4</v>
      </c>
      <c r="D329" s="13" t="s">
        <v>86</v>
      </c>
      <c r="E329" s="13">
        <v>131</v>
      </c>
      <c r="F329" s="13">
        <v>0</v>
      </c>
      <c r="X329"/>
      <c r="Y329"/>
      <c r="Z329"/>
    </row>
    <row r="330" spans="1:26" x14ac:dyDescent="0.2">
      <c r="A330" s="1">
        <v>6885</v>
      </c>
      <c r="B330" s="13">
        <v>68</v>
      </c>
      <c r="C330" s="13">
        <v>4</v>
      </c>
      <c r="D330" s="13" t="s">
        <v>86</v>
      </c>
      <c r="E330" s="13">
        <v>134</v>
      </c>
      <c r="F330" s="13">
        <v>0</v>
      </c>
      <c r="X330"/>
      <c r="Y330"/>
      <c r="Z330"/>
    </row>
    <row r="331" spans="1:26" x14ac:dyDescent="0.2">
      <c r="A331" s="1">
        <v>6885</v>
      </c>
      <c r="B331" s="13">
        <v>68</v>
      </c>
      <c r="C331" s="13">
        <v>4</v>
      </c>
      <c r="D331" s="13" t="s">
        <v>86</v>
      </c>
      <c r="E331" s="13">
        <v>114</v>
      </c>
      <c r="F331" s="13">
        <v>0</v>
      </c>
      <c r="X331"/>
      <c r="Y331"/>
      <c r="Z331"/>
    </row>
    <row r="332" spans="1:26" x14ac:dyDescent="0.2">
      <c r="A332" s="1">
        <v>6872</v>
      </c>
      <c r="B332" s="13">
        <v>69</v>
      </c>
      <c r="C332" s="13">
        <v>4</v>
      </c>
      <c r="D332" s="13" t="s">
        <v>86</v>
      </c>
      <c r="E332" s="13">
        <v>145</v>
      </c>
      <c r="F332" s="13">
        <v>0</v>
      </c>
      <c r="X332"/>
      <c r="Y332"/>
      <c r="Z332"/>
    </row>
    <row r="333" spans="1:26" x14ac:dyDescent="0.2">
      <c r="A333" s="1">
        <v>6872</v>
      </c>
      <c r="B333" s="13">
        <v>69</v>
      </c>
      <c r="C333" s="13">
        <v>4</v>
      </c>
      <c r="D333" s="13" t="s">
        <v>86</v>
      </c>
      <c r="E333" s="13">
        <v>101</v>
      </c>
      <c r="F333" s="13">
        <v>0</v>
      </c>
      <c r="X333"/>
      <c r="Y333"/>
      <c r="Z333"/>
    </row>
    <row r="334" spans="1:26" x14ac:dyDescent="0.2">
      <c r="A334" s="1">
        <v>6872</v>
      </c>
      <c r="B334" s="13">
        <v>69</v>
      </c>
      <c r="C334" s="13">
        <v>4</v>
      </c>
      <c r="D334" s="13" t="s">
        <v>86</v>
      </c>
      <c r="E334" s="13">
        <v>136</v>
      </c>
      <c r="F334" s="13">
        <v>0</v>
      </c>
      <c r="X334"/>
      <c r="Y334"/>
      <c r="Z334"/>
    </row>
    <row r="335" spans="1:26" x14ac:dyDescent="0.2">
      <c r="A335" s="1">
        <v>6872</v>
      </c>
      <c r="B335" s="13">
        <v>69</v>
      </c>
      <c r="C335" s="13">
        <v>4</v>
      </c>
      <c r="D335" s="13" t="s">
        <v>86</v>
      </c>
      <c r="E335" s="13">
        <v>134</v>
      </c>
      <c r="F335" s="13">
        <v>0</v>
      </c>
      <c r="X335"/>
      <c r="Y335"/>
      <c r="Z335"/>
    </row>
    <row r="336" spans="1:26" x14ac:dyDescent="0.2">
      <c r="A336" s="1">
        <v>6872</v>
      </c>
      <c r="B336" s="13">
        <v>69</v>
      </c>
      <c r="C336" s="13">
        <v>4</v>
      </c>
      <c r="D336" s="13" t="s">
        <v>86</v>
      </c>
      <c r="E336" s="13">
        <v>126</v>
      </c>
      <c r="F336" s="13">
        <v>0</v>
      </c>
      <c r="X336"/>
      <c r="Y336"/>
      <c r="Z336"/>
    </row>
    <row r="337" spans="1:26" x14ac:dyDescent="0.2">
      <c r="A337" s="1">
        <v>6872</v>
      </c>
      <c r="B337" s="13">
        <v>70</v>
      </c>
      <c r="C337" s="13">
        <v>4</v>
      </c>
      <c r="D337" s="13" t="s">
        <v>86</v>
      </c>
      <c r="E337" s="13">
        <v>139</v>
      </c>
      <c r="F337" s="13">
        <v>14</v>
      </c>
      <c r="X337"/>
      <c r="Y337"/>
      <c r="Z337"/>
    </row>
    <row r="338" spans="1:26" x14ac:dyDescent="0.2">
      <c r="A338" s="1">
        <v>6872</v>
      </c>
      <c r="B338" s="13">
        <v>70</v>
      </c>
      <c r="C338" s="13">
        <v>4</v>
      </c>
      <c r="D338" s="13" t="s">
        <v>86</v>
      </c>
      <c r="E338" s="13">
        <v>128</v>
      </c>
      <c r="F338" s="13">
        <v>22</v>
      </c>
      <c r="X338"/>
      <c r="Y338"/>
      <c r="Z338"/>
    </row>
    <row r="339" spans="1:26" x14ac:dyDescent="0.2">
      <c r="A339" s="1">
        <v>6872</v>
      </c>
      <c r="B339" s="13">
        <v>70</v>
      </c>
      <c r="C339" s="13">
        <v>4</v>
      </c>
      <c r="D339" s="13" t="s">
        <v>86</v>
      </c>
      <c r="E339" s="13">
        <v>99</v>
      </c>
      <c r="F339" s="13">
        <v>6</v>
      </c>
      <c r="X339"/>
      <c r="Y339"/>
      <c r="Z339"/>
    </row>
    <row r="340" spans="1:26" x14ac:dyDescent="0.2">
      <c r="A340" s="1">
        <v>6872</v>
      </c>
      <c r="B340" s="13">
        <v>70</v>
      </c>
      <c r="C340" s="13">
        <v>4</v>
      </c>
      <c r="D340" s="13" t="s">
        <v>86</v>
      </c>
      <c r="E340" s="13">
        <v>135</v>
      </c>
      <c r="F340" s="13">
        <v>18</v>
      </c>
      <c r="X340"/>
      <c r="Y340"/>
      <c r="Z340"/>
    </row>
    <row r="341" spans="1:26" x14ac:dyDescent="0.2">
      <c r="A341" s="1">
        <v>6899</v>
      </c>
      <c r="B341" s="13">
        <v>71</v>
      </c>
      <c r="C341" s="13">
        <v>4</v>
      </c>
      <c r="D341" s="13" t="s">
        <v>86</v>
      </c>
      <c r="E341" s="13">
        <v>143</v>
      </c>
      <c r="F341" s="13">
        <v>0</v>
      </c>
      <c r="X341"/>
      <c r="Y341"/>
      <c r="Z341"/>
    </row>
    <row r="342" spans="1:26" x14ac:dyDescent="0.2">
      <c r="A342" s="1">
        <v>6899</v>
      </c>
      <c r="B342" s="13">
        <v>71</v>
      </c>
      <c r="C342" s="13">
        <v>4</v>
      </c>
      <c r="D342" s="13" t="s">
        <v>86</v>
      </c>
      <c r="E342" s="13">
        <v>128</v>
      </c>
      <c r="F342" s="13">
        <v>0</v>
      </c>
      <c r="X342"/>
      <c r="Y342"/>
      <c r="Z342"/>
    </row>
    <row r="343" spans="1:26" x14ac:dyDescent="0.2">
      <c r="A343" s="1">
        <v>6899</v>
      </c>
      <c r="B343" s="13">
        <v>71</v>
      </c>
      <c r="C343" s="13">
        <v>4</v>
      </c>
      <c r="D343" s="13" t="s">
        <v>86</v>
      </c>
      <c r="E343" s="13">
        <v>137</v>
      </c>
      <c r="F343" s="13">
        <v>0</v>
      </c>
      <c r="X343"/>
      <c r="Y343"/>
      <c r="Z343"/>
    </row>
    <row r="344" spans="1:26" x14ac:dyDescent="0.2">
      <c r="A344" s="1">
        <v>6899</v>
      </c>
      <c r="B344" s="13">
        <v>71</v>
      </c>
      <c r="C344" s="13">
        <v>4</v>
      </c>
      <c r="D344" s="13" t="s">
        <v>86</v>
      </c>
      <c r="E344" s="13">
        <v>143</v>
      </c>
      <c r="F344" s="13">
        <v>0</v>
      </c>
      <c r="X344"/>
      <c r="Y344"/>
      <c r="Z344"/>
    </row>
    <row r="345" spans="1:26" x14ac:dyDescent="0.2">
      <c r="A345" s="1">
        <v>6873</v>
      </c>
      <c r="B345" s="13">
        <v>72</v>
      </c>
      <c r="C345" s="13">
        <v>4</v>
      </c>
      <c r="D345" s="13" t="s">
        <v>86</v>
      </c>
      <c r="E345" s="13">
        <v>130</v>
      </c>
      <c r="F345" s="13">
        <v>14</v>
      </c>
      <c r="X345"/>
      <c r="Y345"/>
      <c r="Z345"/>
    </row>
    <row r="346" spans="1:26" x14ac:dyDescent="0.2">
      <c r="A346" s="1">
        <v>6873</v>
      </c>
      <c r="B346" s="13">
        <v>72</v>
      </c>
      <c r="C346" s="13">
        <v>4</v>
      </c>
      <c r="D346" s="13" t="s">
        <v>86</v>
      </c>
      <c r="E346" s="13">
        <v>124</v>
      </c>
      <c r="F346" s="13">
        <v>12</v>
      </c>
      <c r="X346"/>
      <c r="Y346"/>
      <c r="Z346"/>
    </row>
    <row r="347" spans="1:26" x14ac:dyDescent="0.2">
      <c r="A347" s="1">
        <v>6873</v>
      </c>
      <c r="B347" s="13">
        <v>73</v>
      </c>
      <c r="C347" s="13">
        <v>4</v>
      </c>
      <c r="D347" s="13" t="s">
        <v>86</v>
      </c>
      <c r="E347" s="13">
        <v>122</v>
      </c>
      <c r="F347" s="13">
        <v>12</v>
      </c>
      <c r="X347"/>
      <c r="Y347"/>
      <c r="Z347"/>
    </row>
    <row r="348" spans="1:26" x14ac:dyDescent="0.2">
      <c r="A348" s="1">
        <v>6873</v>
      </c>
      <c r="B348" s="13">
        <v>73</v>
      </c>
      <c r="C348" s="13">
        <v>4</v>
      </c>
      <c r="D348" s="13" t="s">
        <v>86</v>
      </c>
      <c r="E348" s="13">
        <v>137</v>
      </c>
      <c r="F348" s="13">
        <v>16</v>
      </c>
      <c r="X348"/>
      <c r="Y348"/>
      <c r="Z348"/>
    </row>
    <row r="349" spans="1:26" x14ac:dyDescent="0.2">
      <c r="A349" s="1">
        <v>6879</v>
      </c>
      <c r="B349" s="13">
        <v>74</v>
      </c>
      <c r="C349" s="13">
        <v>4</v>
      </c>
      <c r="D349" s="13" t="s">
        <v>86</v>
      </c>
      <c r="E349" s="13">
        <v>105</v>
      </c>
      <c r="F349" s="13">
        <v>0</v>
      </c>
      <c r="X349"/>
      <c r="Y349"/>
      <c r="Z349"/>
    </row>
    <row r="350" spans="1:26" x14ac:dyDescent="0.2">
      <c r="A350" s="1">
        <v>6879</v>
      </c>
      <c r="B350" s="13">
        <v>74</v>
      </c>
      <c r="C350" s="13">
        <v>4</v>
      </c>
      <c r="D350" s="13" t="s">
        <v>86</v>
      </c>
      <c r="E350" s="13">
        <v>130</v>
      </c>
      <c r="F350" s="13">
        <v>0</v>
      </c>
      <c r="X350"/>
      <c r="Y350"/>
      <c r="Z350"/>
    </row>
    <row r="351" spans="1:26" x14ac:dyDescent="0.2">
      <c r="A351" s="1">
        <v>6879</v>
      </c>
      <c r="B351" s="13">
        <v>74</v>
      </c>
      <c r="C351" s="13">
        <v>4</v>
      </c>
      <c r="D351" s="13" t="s">
        <v>86</v>
      </c>
      <c r="E351" s="13">
        <v>122</v>
      </c>
      <c r="F351" s="13">
        <v>0</v>
      </c>
      <c r="X351"/>
      <c r="Y351"/>
      <c r="Z351"/>
    </row>
    <row r="352" spans="1:26" x14ac:dyDescent="0.2">
      <c r="A352" s="1">
        <v>6879</v>
      </c>
      <c r="B352" s="13">
        <v>74</v>
      </c>
      <c r="C352" s="13">
        <v>4</v>
      </c>
      <c r="D352" s="13" t="s">
        <v>86</v>
      </c>
      <c r="E352" s="13">
        <v>137</v>
      </c>
      <c r="F352" s="13">
        <v>0</v>
      </c>
      <c r="X352"/>
      <c r="Y352"/>
      <c r="Z352"/>
    </row>
    <row r="353" spans="1:26" x14ac:dyDescent="0.2">
      <c r="A353" s="1">
        <v>6879</v>
      </c>
      <c r="B353" s="13">
        <v>74</v>
      </c>
      <c r="C353" s="13">
        <v>4</v>
      </c>
      <c r="D353" s="13" t="s">
        <v>86</v>
      </c>
      <c r="E353" s="13">
        <v>124</v>
      </c>
      <c r="F353" s="13">
        <v>0</v>
      </c>
      <c r="X353"/>
      <c r="Y353"/>
      <c r="Z353"/>
    </row>
    <row r="354" spans="1:26" x14ac:dyDescent="0.2">
      <c r="A354" s="1">
        <v>6879</v>
      </c>
      <c r="B354" s="13">
        <v>74</v>
      </c>
      <c r="C354" s="13">
        <v>4</v>
      </c>
      <c r="D354" s="13" t="s">
        <v>86</v>
      </c>
      <c r="E354" s="13">
        <v>127</v>
      </c>
      <c r="F354" s="13">
        <v>0</v>
      </c>
      <c r="X354"/>
      <c r="Y354"/>
      <c r="Z354"/>
    </row>
    <row r="355" spans="1:26" x14ac:dyDescent="0.2">
      <c r="A355" s="1">
        <v>6873</v>
      </c>
      <c r="B355" s="13">
        <v>75</v>
      </c>
      <c r="C355" s="13">
        <v>4</v>
      </c>
      <c r="D355" s="13" t="s">
        <v>86</v>
      </c>
      <c r="E355" s="13">
        <v>136</v>
      </c>
      <c r="F355" s="13">
        <v>15</v>
      </c>
      <c r="X355"/>
      <c r="Y355"/>
      <c r="Z355"/>
    </row>
    <row r="356" spans="1:26" x14ac:dyDescent="0.2">
      <c r="A356" s="1">
        <v>6873</v>
      </c>
      <c r="B356" s="13">
        <v>75</v>
      </c>
      <c r="C356" s="13">
        <v>4</v>
      </c>
      <c r="D356" s="13" t="s">
        <v>86</v>
      </c>
      <c r="E356" s="13">
        <v>141</v>
      </c>
      <c r="F356" s="13">
        <v>18</v>
      </c>
      <c r="X356"/>
      <c r="Y356"/>
      <c r="Z356"/>
    </row>
    <row r="357" spans="1:26" x14ac:dyDescent="0.2">
      <c r="A357" s="1">
        <v>6879</v>
      </c>
      <c r="B357" s="13">
        <v>76</v>
      </c>
      <c r="C357" s="13">
        <v>4</v>
      </c>
      <c r="D357" s="13" t="s">
        <v>86</v>
      </c>
      <c r="E357" s="13">
        <v>158</v>
      </c>
      <c r="F357" s="13">
        <v>0</v>
      </c>
      <c r="X357"/>
      <c r="Y357"/>
      <c r="Z357"/>
    </row>
    <row r="358" spans="1:26" x14ac:dyDescent="0.2">
      <c r="A358" s="1">
        <v>6879</v>
      </c>
      <c r="B358" s="13">
        <v>76</v>
      </c>
      <c r="C358" s="13">
        <v>4</v>
      </c>
      <c r="D358" s="13" t="s">
        <v>86</v>
      </c>
      <c r="E358" s="13">
        <v>140</v>
      </c>
      <c r="F358" s="13">
        <v>0</v>
      </c>
      <c r="X358"/>
      <c r="Y358"/>
      <c r="Z358"/>
    </row>
    <row r="359" spans="1:26" x14ac:dyDescent="0.2">
      <c r="A359" s="1">
        <v>6879</v>
      </c>
      <c r="B359" s="13">
        <v>76</v>
      </c>
      <c r="C359" s="13">
        <v>4</v>
      </c>
      <c r="D359" s="13" t="s">
        <v>86</v>
      </c>
      <c r="E359" s="13">
        <v>136</v>
      </c>
      <c r="F359" s="13">
        <v>0</v>
      </c>
      <c r="X359"/>
      <c r="Y359"/>
      <c r="Z359"/>
    </row>
    <row r="360" spans="1:26" x14ac:dyDescent="0.2">
      <c r="A360" s="1">
        <v>6879</v>
      </c>
      <c r="B360" s="13">
        <v>76</v>
      </c>
      <c r="C360" s="13">
        <v>4</v>
      </c>
      <c r="D360" s="13" t="s">
        <v>86</v>
      </c>
      <c r="E360" s="13">
        <v>141</v>
      </c>
      <c r="F360" s="13">
        <v>0</v>
      </c>
      <c r="X360"/>
      <c r="Y360"/>
      <c r="Z360"/>
    </row>
    <row r="361" spans="1:26" x14ac:dyDescent="0.2">
      <c r="A361" s="1">
        <v>6865</v>
      </c>
      <c r="B361" s="13">
        <v>80</v>
      </c>
      <c r="C361" s="13">
        <v>4</v>
      </c>
      <c r="D361" s="13" t="s">
        <v>86</v>
      </c>
      <c r="E361" s="13">
        <v>121</v>
      </c>
      <c r="F361" s="13">
        <v>10</v>
      </c>
      <c r="X361"/>
      <c r="Y361"/>
      <c r="Z361"/>
    </row>
    <row r="362" spans="1:26" x14ac:dyDescent="0.2">
      <c r="A362" s="1">
        <v>6865</v>
      </c>
      <c r="B362" s="13">
        <v>80</v>
      </c>
      <c r="C362" s="13">
        <v>4</v>
      </c>
      <c r="D362" s="13" t="s">
        <v>86</v>
      </c>
      <c r="E362" s="13">
        <v>103</v>
      </c>
      <c r="F362" s="13">
        <v>6</v>
      </c>
      <c r="X362"/>
      <c r="Y362"/>
      <c r="Z362"/>
    </row>
    <row r="363" spans="1:26" x14ac:dyDescent="0.2">
      <c r="A363" s="1">
        <v>6865</v>
      </c>
      <c r="B363" s="13">
        <v>80</v>
      </c>
      <c r="C363" s="13">
        <v>4</v>
      </c>
      <c r="D363" s="13" t="s">
        <v>86</v>
      </c>
      <c r="E363" s="13">
        <v>92</v>
      </c>
      <c r="F363" s="13">
        <v>6</v>
      </c>
      <c r="X363"/>
      <c r="Y363"/>
      <c r="Z363"/>
    </row>
    <row r="364" spans="1:26" x14ac:dyDescent="0.2">
      <c r="A364" s="1">
        <v>6865</v>
      </c>
      <c r="B364" s="13">
        <v>80</v>
      </c>
      <c r="C364" s="13">
        <v>4</v>
      </c>
      <c r="D364" s="13" t="s">
        <v>86</v>
      </c>
      <c r="E364" s="13">
        <v>102</v>
      </c>
      <c r="F364" s="13">
        <v>8</v>
      </c>
      <c r="X364"/>
      <c r="Y364"/>
      <c r="Z364"/>
    </row>
    <row r="365" spans="1:26" x14ac:dyDescent="0.2">
      <c r="A365" s="1">
        <v>6899</v>
      </c>
      <c r="B365" s="13">
        <v>81</v>
      </c>
      <c r="C365" s="13">
        <v>4</v>
      </c>
      <c r="D365" s="13" t="s">
        <v>86</v>
      </c>
      <c r="E365" s="13">
        <v>101</v>
      </c>
      <c r="F365" s="13">
        <v>0</v>
      </c>
      <c r="X365"/>
      <c r="Y365"/>
      <c r="Z365"/>
    </row>
    <row r="366" spans="1:26" x14ac:dyDescent="0.2">
      <c r="A366" s="1">
        <v>6899</v>
      </c>
      <c r="B366" s="13">
        <v>81</v>
      </c>
      <c r="C366" s="13">
        <v>4</v>
      </c>
      <c r="D366" s="13" t="s">
        <v>86</v>
      </c>
      <c r="E366" s="13">
        <v>128</v>
      </c>
      <c r="F366" s="13">
        <v>0</v>
      </c>
      <c r="X366"/>
      <c r="Y366"/>
      <c r="Z366"/>
    </row>
    <row r="367" spans="1:26" x14ac:dyDescent="0.2">
      <c r="A367" s="1">
        <v>6899</v>
      </c>
      <c r="B367" s="13">
        <v>81</v>
      </c>
      <c r="C367" s="13">
        <v>4</v>
      </c>
      <c r="D367" s="13" t="s">
        <v>86</v>
      </c>
      <c r="E367" s="13">
        <v>142</v>
      </c>
      <c r="F367" s="13">
        <v>0</v>
      </c>
      <c r="X367"/>
      <c r="Y367"/>
      <c r="Z367"/>
    </row>
    <row r="368" spans="1:26" x14ac:dyDescent="0.2">
      <c r="A368" s="1">
        <v>6899</v>
      </c>
      <c r="B368" s="13">
        <v>81</v>
      </c>
      <c r="C368" s="13">
        <v>4</v>
      </c>
      <c r="D368" s="13" t="s">
        <v>86</v>
      </c>
      <c r="E368" s="13">
        <v>117</v>
      </c>
      <c r="F368" s="13">
        <v>0</v>
      </c>
      <c r="X368"/>
      <c r="Y368"/>
      <c r="Z368"/>
    </row>
    <row r="369" spans="1:26" x14ac:dyDescent="0.2">
      <c r="A369" s="1">
        <v>6899</v>
      </c>
      <c r="B369" s="13">
        <v>81</v>
      </c>
      <c r="C369" s="13">
        <v>4</v>
      </c>
      <c r="D369" s="13" t="s">
        <v>86</v>
      </c>
      <c r="E369" s="13">
        <v>127</v>
      </c>
      <c r="F369" s="13">
        <v>0</v>
      </c>
      <c r="X369"/>
      <c r="Y369"/>
      <c r="Z369"/>
    </row>
    <row r="370" spans="1:26" x14ac:dyDescent="0.2">
      <c r="A370" s="1">
        <v>6899</v>
      </c>
      <c r="B370" s="13">
        <v>81</v>
      </c>
      <c r="C370" s="13">
        <v>4</v>
      </c>
      <c r="D370" s="13" t="s">
        <v>86</v>
      </c>
      <c r="E370" s="13">
        <v>126</v>
      </c>
      <c r="F370" s="13">
        <v>0</v>
      </c>
      <c r="X370"/>
      <c r="Y370"/>
      <c r="Z370"/>
    </row>
    <row r="371" spans="1:26" x14ac:dyDescent="0.2">
      <c r="A371" s="1">
        <v>6899</v>
      </c>
      <c r="B371" s="13">
        <v>81</v>
      </c>
      <c r="C371" s="13">
        <v>4</v>
      </c>
      <c r="D371" s="13" t="s">
        <v>86</v>
      </c>
      <c r="E371" s="13">
        <v>152</v>
      </c>
      <c r="F371" s="13">
        <v>0</v>
      </c>
      <c r="X371"/>
      <c r="Y371"/>
      <c r="Z371"/>
    </row>
    <row r="372" spans="1:26" x14ac:dyDescent="0.2">
      <c r="A372" s="1">
        <v>6899</v>
      </c>
      <c r="B372" s="13">
        <v>81</v>
      </c>
      <c r="C372" s="13">
        <v>4</v>
      </c>
      <c r="D372" s="13" t="s">
        <v>86</v>
      </c>
      <c r="E372" s="13">
        <v>107</v>
      </c>
      <c r="F372" s="13">
        <v>0</v>
      </c>
      <c r="X372"/>
      <c r="Y372"/>
      <c r="Z372"/>
    </row>
    <row r="373" spans="1:26" x14ac:dyDescent="0.2">
      <c r="A373" s="1">
        <v>6899</v>
      </c>
      <c r="B373" s="13">
        <v>81</v>
      </c>
      <c r="C373" s="13">
        <v>4</v>
      </c>
      <c r="D373" s="13" t="s">
        <v>86</v>
      </c>
      <c r="E373" s="13">
        <v>132</v>
      </c>
      <c r="F373" s="13">
        <v>0</v>
      </c>
      <c r="X373"/>
      <c r="Y373"/>
      <c r="Z373"/>
    </row>
    <row r="374" spans="1:26" x14ac:dyDescent="0.2">
      <c r="A374" s="1">
        <v>6899</v>
      </c>
      <c r="B374" s="13">
        <v>81</v>
      </c>
      <c r="C374" s="13">
        <v>4</v>
      </c>
      <c r="D374" s="13" t="s">
        <v>86</v>
      </c>
      <c r="E374" s="13">
        <v>135</v>
      </c>
      <c r="F374" s="13">
        <v>0</v>
      </c>
      <c r="X374"/>
      <c r="Y374"/>
      <c r="Z374"/>
    </row>
    <row r="375" spans="1:26" x14ac:dyDescent="0.2">
      <c r="A375" s="1">
        <v>6899</v>
      </c>
      <c r="B375" s="13">
        <v>81</v>
      </c>
      <c r="C375" s="13">
        <v>4</v>
      </c>
      <c r="D375" s="13" t="s">
        <v>86</v>
      </c>
      <c r="E375" s="13">
        <v>134</v>
      </c>
      <c r="F375" s="13">
        <v>0</v>
      </c>
      <c r="X375"/>
      <c r="Y375"/>
      <c r="Z375"/>
    </row>
    <row r="376" spans="1:26" x14ac:dyDescent="0.2">
      <c r="A376" s="1">
        <v>6899</v>
      </c>
      <c r="B376" s="13">
        <v>81</v>
      </c>
      <c r="C376" s="13">
        <v>4</v>
      </c>
      <c r="D376" s="13" t="s">
        <v>86</v>
      </c>
      <c r="E376" s="13">
        <v>103</v>
      </c>
      <c r="F376" s="13">
        <v>0</v>
      </c>
      <c r="X376"/>
      <c r="Y376"/>
      <c r="Z376"/>
    </row>
    <row r="377" spans="1:26" x14ac:dyDescent="0.2">
      <c r="A377" s="1">
        <v>6899</v>
      </c>
      <c r="B377" s="13">
        <v>81</v>
      </c>
      <c r="C377" s="13">
        <v>4</v>
      </c>
      <c r="D377" s="13" t="s">
        <v>86</v>
      </c>
      <c r="E377" s="13">
        <v>132</v>
      </c>
      <c r="F377" s="13">
        <v>0</v>
      </c>
      <c r="X377"/>
      <c r="Y377"/>
      <c r="Z377"/>
    </row>
    <row r="378" spans="1:26" x14ac:dyDescent="0.2">
      <c r="A378" s="1">
        <v>6885</v>
      </c>
      <c r="B378" s="13">
        <v>82</v>
      </c>
      <c r="C378" s="13">
        <v>4</v>
      </c>
      <c r="D378" s="13" t="s">
        <v>86</v>
      </c>
      <c r="E378" s="13">
        <v>120</v>
      </c>
      <c r="F378" s="13">
        <v>0</v>
      </c>
      <c r="X378"/>
      <c r="Y378"/>
      <c r="Z378"/>
    </row>
    <row r="379" spans="1:26" x14ac:dyDescent="0.2">
      <c r="A379" s="1">
        <v>6885</v>
      </c>
      <c r="B379" s="13">
        <v>82</v>
      </c>
      <c r="C379" s="13">
        <v>4</v>
      </c>
      <c r="D379" s="13" t="s">
        <v>86</v>
      </c>
      <c r="E379" s="13">
        <v>132</v>
      </c>
      <c r="F379" s="13">
        <v>0</v>
      </c>
      <c r="X379"/>
      <c r="Y379"/>
      <c r="Z379"/>
    </row>
    <row r="380" spans="1:26" x14ac:dyDescent="0.2">
      <c r="A380" s="1">
        <v>6885</v>
      </c>
      <c r="B380" s="13">
        <v>82</v>
      </c>
      <c r="C380" s="13">
        <v>4</v>
      </c>
      <c r="D380" s="13" t="s">
        <v>86</v>
      </c>
      <c r="E380" s="13">
        <v>117</v>
      </c>
      <c r="F380" s="13">
        <v>0</v>
      </c>
      <c r="X380"/>
      <c r="Y380"/>
      <c r="Z380"/>
    </row>
    <row r="381" spans="1:26" x14ac:dyDescent="0.2">
      <c r="A381" s="1">
        <v>6885</v>
      </c>
      <c r="B381" s="13">
        <v>82</v>
      </c>
      <c r="C381" s="13">
        <v>4</v>
      </c>
      <c r="D381" s="13" t="s">
        <v>86</v>
      </c>
      <c r="E381" s="13">
        <v>116</v>
      </c>
      <c r="F381" s="13">
        <v>0</v>
      </c>
      <c r="X381"/>
      <c r="Y381"/>
      <c r="Z381"/>
    </row>
    <row r="382" spans="1:26" x14ac:dyDescent="0.2">
      <c r="A382" s="1">
        <v>6885</v>
      </c>
      <c r="B382" s="13">
        <v>83</v>
      </c>
      <c r="C382" s="13">
        <v>4</v>
      </c>
      <c r="D382" s="13" t="s">
        <v>86</v>
      </c>
      <c r="E382" s="13">
        <v>142</v>
      </c>
      <c r="F382" s="13">
        <v>20</v>
      </c>
      <c r="X382"/>
      <c r="Y382"/>
      <c r="Z382"/>
    </row>
    <row r="383" spans="1:26" x14ac:dyDescent="0.2">
      <c r="A383" s="1">
        <v>6885</v>
      </c>
      <c r="B383" s="13">
        <v>83</v>
      </c>
      <c r="C383" s="13">
        <v>4</v>
      </c>
      <c r="D383" s="13" t="s">
        <v>86</v>
      </c>
      <c r="E383" s="13">
        <v>142</v>
      </c>
      <c r="F383" s="13">
        <v>22</v>
      </c>
      <c r="X383"/>
      <c r="Y383"/>
      <c r="Z383"/>
    </row>
    <row r="384" spans="1:26" x14ac:dyDescent="0.2">
      <c r="A384" s="1">
        <v>6865</v>
      </c>
      <c r="B384" s="13">
        <v>85</v>
      </c>
      <c r="C384" s="13">
        <v>4</v>
      </c>
      <c r="D384" s="13" t="s">
        <v>86</v>
      </c>
      <c r="E384" s="13">
        <v>136</v>
      </c>
      <c r="F384" s="13">
        <v>16</v>
      </c>
      <c r="X384"/>
      <c r="Y384"/>
      <c r="Z384"/>
    </row>
    <row r="385" spans="1:26" x14ac:dyDescent="0.2">
      <c r="A385" s="1">
        <v>6865</v>
      </c>
      <c r="B385" s="13">
        <v>85</v>
      </c>
      <c r="C385" s="13">
        <v>4</v>
      </c>
      <c r="D385" s="13" t="s">
        <v>86</v>
      </c>
      <c r="E385" s="13">
        <v>120</v>
      </c>
      <c r="F385" s="13">
        <v>14</v>
      </c>
      <c r="X385"/>
      <c r="Y385"/>
      <c r="Z385"/>
    </row>
    <row r="386" spans="1:26" x14ac:dyDescent="0.2">
      <c r="A386" s="1">
        <v>6865</v>
      </c>
      <c r="B386" s="13">
        <v>85</v>
      </c>
      <c r="C386" s="13">
        <v>4</v>
      </c>
      <c r="D386" s="13" t="s">
        <v>86</v>
      </c>
      <c r="E386" s="13">
        <v>126</v>
      </c>
      <c r="F386" s="13">
        <v>14</v>
      </c>
      <c r="X386"/>
      <c r="Y386"/>
      <c r="Z386"/>
    </row>
    <row r="387" spans="1:26" x14ac:dyDescent="0.2">
      <c r="A387" s="1">
        <v>6865</v>
      </c>
      <c r="B387" s="13">
        <v>85</v>
      </c>
      <c r="C387" s="13">
        <v>4</v>
      </c>
      <c r="D387" s="13" t="s">
        <v>86</v>
      </c>
      <c r="E387" s="13">
        <v>128</v>
      </c>
      <c r="F387" s="13">
        <v>16</v>
      </c>
      <c r="X387"/>
      <c r="Y387"/>
      <c r="Z387"/>
    </row>
    <row r="388" spans="1:26" x14ac:dyDescent="0.2">
      <c r="A388" s="1">
        <v>6906</v>
      </c>
      <c r="B388" s="13">
        <v>90</v>
      </c>
      <c r="C388" s="13">
        <v>5</v>
      </c>
      <c r="D388" s="13" t="s">
        <v>86</v>
      </c>
      <c r="E388" s="13">
        <v>111</v>
      </c>
      <c r="F388" s="13">
        <v>0</v>
      </c>
      <c r="X388"/>
      <c r="Y388"/>
      <c r="Z388"/>
    </row>
    <row r="389" spans="1:26" x14ac:dyDescent="0.2">
      <c r="A389" s="1"/>
      <c r="X389"/>
      <c r="Y389"/>
      <c r="Z389"/>
    </row>
    <row r="390" spans="1:26" x14ac:dyDescent="0.2">
      <c r="A390" s="1"/>
      <c r="X390"/>
      <c r="Y390"/>
      <c r="Z390"/>
    </row>
    <row r="391" spans="1:26" x14ac:dyDescent="0.2">
      <c r="A391" s="1"/>
      <c r="X391"/>
      <c r="Y391"/>
      <c r="Z391"/>
    </row>
    <row r="392" spans="1:26" x14ac:dyDescent="0.2">
      <c r="A392" s="1"/>
      <c r="X392"/>
      <c r="Y392"/>
      <c r="Z392"/>
    </row>
    <row r="393" spans="1:26" x14ac:dyDescent="0.2">
      <c r="A393" s="1"/>
      <c r="X393"/>
      <c r="Y393"/>
      <c r="Z393"/>
    </row>
    <row r="394" spans="1:26" x14ac:dyDescent="0.2">
      <c r="A394" s="1"/>
      <c r="X394"/>
      <c r="Y394"/>
      <c r="Z394"/>
    </row>
    <row r="395" spans="1:26" x14ac:dyDescent="0.2">
      <c r="A395" s="1"/>
      <c r="X395"/>
      <c r="Y395"/>
      <c r="Z395"/>
    </row>
    <row r="396" spans="1:26" x14ac:dyDescent="0.2">
      <c r="A396" s="1"/>
      <c r="X396"/>
      <c r="Y396"/>
      <c r="Z396"/>
    </row>
    <row r="397" spans="1:26" x14ac:dyDescent="0.2">
      <c r="A397" s="1"/>
      <c r="X397"/>
      <c r="Y397"/>
      <c r="Z397"/>
    </row>
    <row r="398" spans="1:26" x14ac:dyDescent="0.2">
      <c r="A398" s="1"/>
      <c r="X398"/>
      <c r="Y398"/>
      <c r="Z398"/>
    </row>
    <row r="399" spans="1:26" x14ac:dyDescent="0.2">
      <c r="A399" s="1"/>
      <c r="X399"/>
      <c r="Y399"/>
      <c r="Z399"/>
    </row>
    <row r="400" spans="1:26" x14ac:dyDescent="0.2">
      <c r="A400" s="1"/>
      <c r="X400"/>
      <c r="Y400"/>
      <c r="Z400"/>
    </row>
    <row r="401" spans="1:26" x14ac:dyDescent="0.2">
      <c r="A401" s="1"/>
      <c r="X401"/>
      <c r="Y401"/>
      <c r="Z401"/>
    </row>
    <row r="402" spans="1:26" x14ac:dyDescent="0.2">
      <c r="A402" s="1"/>
      <c r="X402"/>
      <c r="Y402"/>
      <c r="Z402"/>
    </row>
    <row r="403" spans="1:26" x14ac:dyDescent="0.2">
      <c r="A403" s="1"/>
      <c r="X403"/>
      <c r="Y403"/>
      <c r="Z403"/>
    </row>
    <row r="404" spans="1:26" x14ac:dyDescent="0.2">
      <c r="A404" s="1"/>
      <c r="X404"/>
      <c r="Y404"/>
      <c r="Z404"/>
    </row>
    <row r="405" spans="1:26" x14ac:dyDescent="0.2">
      <c r="A405" s="1"/>
      <c r="X405"/>
      <c r="Y405"/>
      <c r="Z405"/>
    </row>
    <row r="406" spans="1:26" x14ac:dyDescent="0.2">
      <c r="A406" s="1"/>
      <c r="X406"/>
      <c r="Y406"/>
      <c r="Z406"/>
    </row>
    <row r="407" spans="1:26" x14ac:dyDescent="0.2">
      <c r="A407" s="1"/>
      <c r="X407"/>
      <c r="Y407"/>
      <c r="Z407"/>
    </row>
    <row r="408" spans="1:26" x14ac:dyDescent="0.2">
      <c r="A408" s="1"/>
      <c r="X408"/>
      <c r="Y408"/>
      <c r="Z408"/>
    </row>
    <row r="409" spans="1:26" x14ac:dyDescent="0.2">
      <c r="A409" s="1"/>
      <c r="X409"/>
      <c r="Y409"/>
      <c r="Z409"/>
    </row>
    <row r="410" spans="1:26" x14ac:dyDescent="0.2">
      <c r="A410" s="1"/>
      <c r="X410"/>
      <c r="Y410"/>
      <c r="Z410"/>
    </row>
    <row r="411" spans="1:26" x14ac:dyDescent="0.2">
      <c r="A411" s="1"/>
      <c r="X411"/>
      <c r="Y411"/>
      <c r="Z411"/>
    </row>
    <row r="412" spans="1:26" x14ac:dyDescent="0.2">
      <c r="A412" s="1"/>
      <c r="X412"/>
      <c r="Y412"/>
      <c r="Z412"/>
    </row>
    <row r="413" spans="1:26" x14ac:dyDescent="0.2">
      <c r="A413" s="1"/>
      <c r="X413"/>
      <c r="Y413"/>
      <c r="Z413"/>
    </row>
    <row r="414" spans="1:26" x14ac:dyDescent="0.2">
      <c r="A414" s="1"/>
      <c r="X414"/>
      <c r="Y414"/>
      <c r="Z414"/>
    </row>
    <row r="415" spans="1:26" x14ac:dyDescent="0.2">
      <c r="A415" s="1"/>
      <c r="X415"/>
      <c r="Y415"/>
      <c r="Z415"/>
    </row>
    <row r="416" spans="1:26" x14ac:dyDescent="0.2">
      <c r="A416" s="1"/>
      <c r="X416"/>
      <c r="Y416"/>
      <c r="Z416"/>
    </row>
    <row r="417" spans="1:26" x14ac:dyDescent="0.2">
      <c r="A417" s="1"/>
      <c r="X417"/>
      <c r="Y417"/>
      <c r="Z417"/>
    </row>
    <row r="418" spans="1:26" x14ac:dyDescent="0.2">
      <c r="A418" s="1"/>
      <c r="X418"/>
      <c r="Y418"/>
      <c r="Z418"/>
    </row>
    <row r="419" spans="1:26" x14ac:dyDescent="0.2">
      <c r="A419" s="1"/>
      <c r="X419"/>
      <c r="Y419"/>
      <c r="Z419"/>
    </row>
    <row r="420" spans="1:26" x14ac:dyDescent="0.2">
      <c r="A420" s="1"/>
      <c r="X420"/>
      <c r="Y420"/>
      <c r="Z420"/>
    </row>
    <row r="421" spans="1:26" x14ac:dyDescent="0.2">
      <c r="A421" s="1"/>
      <c r="X421"/>
      <c r="Y421"/>
      <c r="Z421"/>
    </row>
    <row r="422" spans="1:26" x14ac:dyDescent="0.2">
      <c r="A422" s="1"/>
      <c r="X422"/>
      <c r="Y422"/>
      <c r="Z422"/>
    </row>
    <row r="423" spans="1:26" x14ac:dyDescent="0.2">
      <c r="A423" s="1"/>
      <c r="X423"/>
      <c r="Y423"/>
      <c r="Z423"/>
    </row>
    <row r="424" spans="1:26" x14ac:dyDescent="0.2">
      <c r="A424" s="1"/>
      <c r="X424"/>
      <c r="Y424"/>
      <c r="Z424"/>
    </row>
    <row r="425" spans="1:26" x14ac:dyDescent="0.2">
      <c r="A425" s="1"/>
      <c r="X425"/>
      <c r="Y425"/>
      <c r="Z425"/>
    </row>
    <row r="426" spans="1:26" x14ac:dyDescent="0.2">
      <c r="A426" s="1"/>
      <c r="X426"/>
      <c r="Y426"/>
      <c r="Z426"/>
    </row>
    <row r="427" spans="1:26" x14ac:dyDescent="0.2">
      <c r="A427" s="1"/>
      <c r="X427"/>
      <c r="Y427"/>
      <c r="Z427"/>
    </row>
    <row r="428" spans="1:26" x14ac:dyDescent="0.2">
      <c r="A428" s="1"/>
      <c r="X428"/>
      <c r="Y428"/>
      <c r="Z428"/>
    </row>
    <row r="429" spans="1:26" x14ac:dyDescent="0.2">
      <c r="A429" s="1"/>
      <c r="X429"/>
      <c r="Y429"/>
      <c r="Z429"/>
    </row>
    <row r="430" spans="1:26" x14ac:dyDescent="0.2">
      <c r="A430" s="1"/>
      <c r="X430"/>
      <c r="Y430"/>
      <c r="Z430"/>
    </row>
    <row r="431" spans="1:26" x14ac:dyDescent="0.2">
      <c r="A431" s="1"/>
      <c r="X431"/>
      <c r="Y431"/>
      <c r="Z431"/>
    </row>
    <row r="432" spans="1:26" x14ac:dyDescent="0.2">
      <c r="A432" s="1"/>
      <c r="X432"/>
      <c r="Y432"/>
      <c r="Z432"/>
    </row>
    <row r="433" spans="1:26" x14ac:dyDescent="0.2">
      <c r="A433" s="1"/>
      <c r="X433"/>
      <c r="Y433"/>
      <c r="Z433"/>
    </row>
    <row r="434" spans="1:26" x14ac:dyDescent="0.2">
      <c r="A434" s="1"/>
      <c r="X434"/>
      <c r="Y434"/>
      <c r="Z434"/>
    </row>
    <row r="435" spans="1:26" x14ac:dyDescent="0.2">
      <c r="A435" s="1"/>
      <c r="X435"/>
      <c r="Y435"/>
      <c r="Z435"/>
    </row>
    <row r="436" spans="1:26" x14ac:dyDescent="0.2">
      <c r="A436" s="1"/>
      <c r="X436"/>
      <c r="Y436"/>
      <c r="Z436"/>
    </row>
    <row r="437" spans="1:26" x14ac:dyDescent="0.2">
      <c r="A437" s="1"/>
      <c r="X437"/>
      <c r="Y437"/>
      <c r="Z437"/>
    </row>
    <row r="438" spans="1:26" x14ac:dyDescent="0.2">
      <c r="A438" s="1"/>
      <c r="X438"/>
      <c r="Y438"/>
      <c r="Z438"/>
    </row>
    <row r="439" spans="1:26" x14ac:dyDescent="0.2">
      <c r="A439" s="1"/>
      <c r="X439"/>
      <c r="Y439"/>
      <c r="Z439"/>
    </row>
    <row r="440" spans="1:26" x14ac:dyDescent="0.2">
      <c r="A440" s="1"/>
      <c r="X440"/>
      <c r="Y440"/>
      <c r="Z440"/>
    </row>
    <row r="441" spans="1:26" x14ac:dyDescent="0.2">
      <c r="A441" s="1"/>
      <c r="X441"/>
      <c r="Y441"/>
      <c r="Z441"/>
    </row>
    <row r="442" spans="1:26" x14ac:dyDescent="0.2">
      <c r="A442" s="1"/>
      <c r="X442"/>
      <c r="Y442"/>
      <c r="Z442"/>
    </row>
    <row r="443" spans="1:26" x14ac:dyDescent="0.2">
      <c r="A443" s="1"/>
      <c r="X443"/>
      <c r="Y443"/>
      <c r="Z443"/>
    </row>
    <row r="444" spans="1:26" x14ac:dyDescent="0.2">
      <c r="A444" s="1"/>
      <c r="X444"/>
      <c r="Y444"/>
      <c r="Z444"/>
    </row>
    <row r="445" spans="1:26" x14ac:dyDescent="0.2">
      <c r="A445" s="1"/>
      <c r="X445"/>
      <c r="Y445"/>
      <c r="Z445"/>
    </row>
    <row r="446" spans="1:26" x14ac:dyDescent="0.2">
      <c r="A446" s="1"/>
      <c r="X446"/>
      <c r="Y446"/>
      <c r="Z446"/>
    </row>
    <row r="447" spans="1:26" x14ac:dyDescent="0.2">
      <c r="A447" s="1"/>
      <c r="X447"/>
      <c r="Y447"/>
      <c r="Z447"/>
    </row>
    <row r="448" spans="1:26" x14ac:dyDescent="0.2">
      <c r="A448" s="1"/>
      <c r="X448"/>
      <c r="Y448"/>
      <c r="Z448"/>
    </row>
    <row r="449" spans="1:26" x14ac:dyDescent="0.2">
      <c r="A449" s="1"/>
      <c r="X449"/>
      <c r="Y449"/>
      <c r="Z449"/>
    </row>
    <row r="450" spans="1:26" x14ac:dyDescent="0.2">
      <c r="A450" s="1"/>
      <c r="X450"/>
      <c r="Y450"/>
      <c r="Z450"/>
    </row>
    <row r="451" spans="1:26" x14ac:dyDescent="0.2">
      <c r="A451" s="1"/>
      <c r="X451"/>
      <c r="Y451"/>
      <c r="Z451"/>
    </row>
    <row r="452" spans="1:26" x14ac:dyDescent="0.2">
      <c r="A452" s="1"/>
      <c r="X452"/>
      <c r="Y452"/>
      <c r="Z452"/>
    </row>
    <row r="453" spans="1:26" x14ac:dyDescent="0.2">
      <c r="A453" s="1"/>
      <c r="X453"/>
      <c r="Y453"/>
      <c r="Z453"/>
    </row>
    <row r="454" spans="1:26" x14ac:dyDescent="0.2">
      <c r="A454" s="1"/>
      <c r="X454"/>
      <c r="Y454"/>
      <c r="Z454"/>
    </row>
    <row r="455" spans="1:26" x14ac:dyDescent="0.2">
      <c r="A455" s="1"/>
      <c r="X455"/>
      <c r="Y455"/>
      <c r="Z455"/>
    </row>
    <row r="456" spans="1:26" x14ac:dyDescent="0.2">
      <c r="A456" s="1"/>
      <c r="X456"/>
      <c r="Y456"/>
      <c r="Z456"/>
    </row>
    <row r="457" spans="1:26" x14ac:dyDescent="0.2">
      <c r="A457" s="1"/>
      <c r="X457"/>
      <c r="Y457"/>
      <c r="Z457"/>
    </row>
    <row r="458" spans="1:26" x14ac:dyDescent="0.2">
      <c r="A458" s="1"/>
      <c r="X458"/>
      <c r="Y458"/>
      <c r="Z458"/>
    </row>
    <row r="459" spans="1:26" x14ac:dyDescent="0.2">
      <c r="A459" s="1"/>
      <c r="X459"/>
      <c r="Y459"/>
      <c r="Z459"/>
    </row>
    <row r="460" spans="1:26" x14ac:dyDescent="0.2">
      <c r="A460" s="1"/>
      <c r="X460"/>
      <c r="Y460"/>
      <c r="Z460"/>
    </row>
    <row r="461" spans="1:26" x14ac:dyDescent="0.2">
      <c r="A461" s="1"/>
      <c r="X461"/>
      <c r="Y461"/>
      <c r="Z461"/>
    </row>
    <row r="462" spans="1:26" x14ac:dyDescent="0.2">
      <c r="A462" s="1"/>
      <c r="X462"/>
      <c r="Y462"/>
      <c r="Z462"/>
    </row>
    <row r="463" spans="1:26" x14ac:dyDescent="0.2">
      <c r="A463" s="1"/>
      <c r="X463"/>
      <c r="Y463"/>
      <c r="Z463"/>
    </row>
    <row r="464" spans="1:26" x14ac:dyDescent="0.2">
      <c r="A464" s="1"/>
      <c r="X464"/>
      <c r="Y464"/>
      <c r="Z464"/>
    </row>
    <row r="465" spans="1:26" x14ac:dyDescent="0.2">
      <c r="A465" s="1"/>
      <c r="X465"/>
      <c r="Y465"/>
      <c r="Z465"/>
    </row>
    <row r="466" spans="1:26" x14ac:dyDescent="0.2">
      <c r="A466" s="1"/>
      <c r="X466"/>
      <c r="Y466"/>
      <c r="Z466"/>
    </row>
    <row r="467" spans="1:26" x14ac:dyDescent="0.2">
      <c r="A467" s="1"/>
      <c r="X467"/>
      <c r="Y467"/>
      <c r="Z467"/>
    </row>
    <row r="468" spans="1:26" x14ac:dyDescent="0.2">
      <c r="A468" s="1"/>
      <c r="X468"/>
      <c r="Y468"/>
      <c r="Z468"/>
    </row>
    <row r="469" spans="1:26" x14ac:dyDescent="0.2">
      <c r="A469" s="1"/>
      <c r="X469"/>
      <c r="Y469"/>
      <c r="Z469"/>
    </row>
    <row r="470" spans="1:26" x14ac:dyDescent="0.2">
      <c r="A470" s="1"/>
      <c r="X470"/>
      <c r="Y470"/>
      <c r="Z470"/>
    </row>
    <row r="471" spans="1:26" x14ac:dyDescent="0.2">
      <c r="A471" s="1"/>
      <c r="X471"/>
      <c r="Y471"/>
      <c r="Z471"/>
    </row>
    <row r="472" spans="1:26" x14ac:dyDescent="0.2">
      <c r="A472" s="1"/>
      <c r="X472"/>
      <c r="Y472"/>
      <c r="Z472"/>
    </row>
    <row r="473" spans="1:26" x14ac:dyDescent="0.2">
      <c r="A473" s="1"/>
      <c r="X473"/>
      <c r="Y473"/>
      <c r="Z473"/>
    </row>
    <row r="474" spans="1:26" x14ac:dyDescent="0.2">
      <c r="A474" s="1"/>
      <c r="X474"/>
      <c r="Y474"/>
      <c r="Z474"/>
    </row>
    <row r="475" spans="1:26" x14ac:dyDescent="0.2">
      <c r="A475" s="1"/>
      <c r="X475"/>
      <c r="Y475"/>
      <c r="Z475"/>
    </row>
    <row r="476" spans="1:26" x14ac:dyDescent="0.2">
      <c r="A476" s="1"/>
      <c r="X476"/>
      <c r="Y476"/>
      <c r="Z476"/>
    </row>
    <row r="477" spans="1:26" x14ac:dyDescent="0.2">
      <c r="A477" s="1"/>
      <c r="X477"/>
      <c r="Y477"/>
      <c r="Z477"/>
    </row>
    <row r="478" spans="1:26" x14ac:dyDescent="0.2">
      <c r="A478" s="1"/>
      <c r="X478"/>
      <c r="Y478"/>
      <c r="Z478"/>
    </row>
    <row r="479" spans="1:26" x14ac:dyDescent="0.2">
      <c r="A479" s="1"/>
      <c r="X479"/>
      <c r="Y479"/>
      <c r="Z479"/>
    </row>
    <row r="480" spans="1:26" x14ac:dyDescent="0.2">
      <c r="A480" s="1"/>
      <c r="X480"/>
      <c r="Y480"/>
      <c r="Z480"/>
    </row>
    <row r="481" spans="1:26" x14ac:dyDescent="0.2">
      <c r="A481" s="1"/>
      <c r="X481"/>
      <c r="Y481"/>
      <c r="Z481"/>
    </row>
    <row r="482" spans="1:26" x14ac:dyDescent="0.2">
      <c r="A482" s="1"/>
      <c r="X482"/>
      <c r="Y482"/>
      <c r="Z482"/>
    </row>
    <row r="483" spans="1:26" x14ac:dyDescent="0.2">
      <c r="A483" s="1"/>
      <c r="X483"/>
      <c r="Y483"/>
      <c r="Z483"/>
    </row>
    <row r="484" spans="1:26" x14ac:dyDescent="0.2">
      <c r="A484" s="1"/>
      <c r="X484"/>
      <c r="Y484"/>
      <c r="Z484"/>
    </row>
    <row r="485" spans="1:26" x14ac:dyDescent="0.2">
      <c r="A485" s="1"/>
      <c r="X485"/>
      <c r="Y485"/>
      <c r="Z485"/>
    </row>
    <row r="486" spans="1:26" x14ac:dyDescent="0.2">
      <c r="A486" s="1"/>
      <c r="X486"/>
      <c r="Y486"/>
      <c r="Z486"/>
    </row>
    <row r="487" spans="1:26" x14ac:dyDescent="0.2">
      <c r="A487" s="1"/>
      <c r="X487"/>
      <c r="Y487"/>
      <c r="Z487"/>
    </row>
    <row r="488" spans="1:26" x14ac:dyDescent="0.2">
      <c r="A488" s="1"/>
      <c r="X488"/>
      <c r="Y488"/>
      <c r="Z488"/>
    </row>
    <row r="489" spans="1:26" x14ac:dyDescent="0.2">
      <c r="A489" s="1"/>
      <c r="X489"/>
      <c r="Y489"/>
      <c r="Z489"/>
    </row>
    <row r="490" spans="1:26" x14ac:dyDescent="0.2">
      <c r="A490" s="1"/>
      <c r="X490"/>
      <c r="Y490"/>
      <c r="Z490"/>
    </row>
    <row r="491" spans="1:26" x14ac:dyDescent="0.2">
      <c r="A491" s="1"/>
      <c r="X491"/>
      <c r="Y491"/>
      <c r="Z491"/>
    </row>
    <row r="492" spans="1:26" x14ac:dyDescent="0.2">
      <c r="A492" s="1"/>
      <c r="X492"/>
      <c r="Y492"/>
      <c r="Z492"/>
    </row>
    <row r="493" spans="1:26" x14ac:dyDescent="0.2">
      <c r="A493" s="1"/>
      <c r="X493"/>
      <c r="Y493"/>
      <c r="Z493"/>
    </row>
    <row r="494" spans="1:26" x14ac:dyDescent="0.2">
      <c r="A494" s="1"/>
      <c r="X494"/>
      <c r="Y494"/>
      <c r="Z494"/>
    </row>
    <row r="495" spans="1:26" x14ac:dyDescent="0.2">
      <c r="A495" s="1"/>
      <c r="X495"/>
      <c r="Y495"/>
      <c r="Z495"/>
    </row>
    <row r="496" spans="1:26" x14ac:dyDescent="0.2">
      <c r="A496" s="1"/>
      <c r="X496"/>
      <c r="Y496"/>
      <c r="Z496"/>
    </row>
    <row r="497" spans="1:26" x14ac:dyDescent="0.2">
      <c r="A497" s="1"/>
      <c r="X497"/>
      <c r="Y497"/>
      <c r="Z497"/>
    </row>
    <row r="498" spans="1:26" x14ac:dyDescent="0.2">
      <c r="A498" s="1"/>
      <c r="X498"/>
      <c r="Y498"/>
      <c r="Z498"/>
    </row>
    <row r="499" spans="1:26" x14ac:dyDescent="0.2">
      <c r="A499" s="1"/>
      <c r="X499"/>
      <c r="Y499"/>
      <c r="Z499"/>
    </row>
    <row r="500" spans="1:26" x14ac:dyDescent="0.2">
      <c r="A500" s="1"/>
      <c r="X500"/>
      <c r="Y500"/>
      <c r="Z500"/>
    </row>
    <row r="501" spans="1:26" x14ac:dyDescent="0.2">
      <c r="A501" s="1"/>
      <c r="X501"/>
      <c r="Y501"/>
      <c r="Z501"/>
    </row>
    <row r="502" spans="1:26" x14ac:dyDescent="0.2">
      <c r="A502" s="1"/>
      <c r="X502"/>
      <c r="Y502"/>
      <c r="Z502"/>
    </row>
    <row r="503" spans="1:26" x14ac:dyDescent="0.2">
      <c r="A503" s="1"/>
      <c r="X503"/>
      <c r="Y503"/>
      <c r="Z503"/>
    </row>
    <row r="504" spans="1:26" x14ac:dyDescent="0.2">
      <c r="A504" s="1"/>
      <c r="X504"/>
      <c r="Y504"/>
      <c r="Z504"/>
    </row>
    <row r="505" spans="1:26" x14ac:dyDescent="0.2">
      <c r="A505" s="1"/>
      <c r="X505"/>
      <c r="Y505"/>
      <c r="Z505"/>
    </row>
    <row r="506" spans="1:26" x14ac:dyDescent="0.2">
      <c r="A506" s="1"/>
      <c r="X506"/>
      <c r="Y506"/>
      <c r="Z506"/>
    </row>
    <row r="507" spans="1:26" x14ac:dyDescent="0.2">
      <c r="A507" s="1"/>
      <c r="X507"/>
      <c r="Y507"/>
      <c r="Z507"/>
    </row>
    <row r="508" spans="1:26" x14ac:dyDescent="0.2">
      <c r="A508" s="1"/>
      <c r="X508"/>
      <c r="Y508"/>
      <c r="Z508"/>
    </row>
    <row r="509" spans="1:26" x14ac:dyDescent="0.2">
      <c r="A509" s="1"/>
      <c r="X509"/>
      <c r="Y509"/>
      <c r="Z509"/>
    </row>
    <row r="510" spans="1:26" x14ac:dyDescent="0.2">
      <c r="A510" s="1"/>
      <c r="X510"/>
      <c r="Y510"/>
      <c r="Z510"/>
    </row>
    <row r="511" spans="1:26" x14ac:dyDescent="0.2">
      <c r="A511" s="1"/>
      <c r="X511"/>
      <c r="Y511"/>
      <c r="Z511"/>
    </row>
    <row r="512" spans="1:26" x14ac:dyDescent="0.2">
      <c r="A512" s="1"/>
      <c r="Y512"/>
      <c r="Z512"/>
    </row>
    <row r="513" spans="1:26" x14ac:dyDescent="0.2">
      <c r="A513" s="1"/>
      <c r="Y513"/>
      <c r="Z513"/>
    </row>
    <row r="514" spans="1:26" x14ac:dyDescent="0.2">
      <c r="A514" s="1"/>
      <c r="Y514"/>
      <c r="Z514"/>
    </row>
    <row r="515" spans="1:26" x14ac:dyDescent="0.2">
      <c r="A515" s="1"/>
      <c r="Y515"/>
      <c r="Z515"/>
    </row>
    <row r="516" spans="1:26" x14ac:dyDescent="0.2">
      <c r="A516" s="1"/>
      <c r="Y516"/>
      <c r="Z516"/>
    </row>
    <row r="517" spans="1:26" x14ac:dyDescent="0.2">
      <c r="A517" s="1"/>
      <c r="Y517"/>
      <c r="Z517"/>
    </row>
    <row r="518" spans="1:26" x14ac:dyDescent="0.2">
      <c r="A518" s="1"/>
      <c r="Y518"/>
      <c r="Z518"/>
    </row>
    <row r="519" spans="1:26" x14ac:dyDescent="0.2">
      <c r="A519" s="1"/>
      <c r="Y519"/>
      <c r="Z519"/>
    </row>
    <row r="520" spans="1:26" x14ac:dyDescent="0.2">
      <c r="A520" s="1"/>
      <c r="Y520"/>
      <c r="Z520"/>
    </row>
    <row r="521" spans="1:26" x14ac:dyDescent="0.2">
      <c r="A521" s="1"/>
      <c r="Y521"/>
      <c r="Z521"/>
    </row>
    <row r="522" spans="1:26" x14ac:dyDescent="0.2">
      <c r="A522" s="1"/>
      <c r="Y522"/>
      <c r="Z522"/>
    </row>
    <row r="523" spans="1:26" x14ac:dyDescent="0.2">
      <c r="A523" s="1"/>
      <c r="Y523"/>
      <c r="Z523"/>
    </row>
    <row r="524" spans="1:26" x14ac:dyDescent="0.2">
      <c r="A524" s="1"/>
      <c r="Y524"/>
      <c r="Z524"/>
    </row>
    <row r="525" spans="1:26" x14ac:dyDescent="0.2">
      <c r="A525" s="1"/>
      <c r="Y525"/>
      <c r="Z525"/>
    </row>
    <row r="526" spans="1:26" x14ac:dyDescent="0.2">
      <c r="A526" s="1"/>
      <c r="Y526"/>
      <c r="Z526"/>
    </row>
    <row r="527" spans="1:26" x14ac:dyDescent="0.2">
      <c r="A527" s="1"/>
      <c r="Y527"/>
      <c r="Z527"/>
    </row>
    <row r="528" spans="1:26" x14ac:dyDescent="0.2">
      <c r="A528" s="1"/>
      <c r="X528"/>
      <c r="Y528"/>
      <c r="Z528"/>
    </row>
    <row r="529" spans="1:26" x14ac:dyDescent="0.2">
      <c r="A529" s="1"/>
      <c r="X529"/>
      <c r="Y529"/>
      <c r="Z529"/>
    </row>
    <row r="530" spans="1:26" x14ac:dyDescent="0.2">
      <c r="A530" s="1"/>
      <c r="X530"/>
      <c r="Y530"/>
      <c r="Z530"/>
    </row>
    <row r="531" spans="1:26" x14ac:dyDescent="0.2">
      <c r="A531" s="1"/>
      <c r="X531"/>
      <c r="Y531"/>
      <c r="Z531"/>
    </row>
  </sheetData>
  <sortState ref="K22:K47">
    <sortCondition ref="K22"/>
  </sortState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74"/>
  <sheetViews>
    <sheetView workbookViewId="0">
      <selection activeCell="G1" sqref="G1:V1048576"/>
    </sheetView>
  </sheetViews>
  <sheetFormatPr defaultRowHeight="12.75" x14ac:dyDescent="0.2"/>
  <cols>
    <col min="1" max="1" width="10.7109375" customWidth="1"/>
    <col min="2" max="2" width="7.28515625" style="13" bestFit="1" customWidth="1"/>
    <col min="3" max="3" width="6.7109375" style="13" bestFit="1" customWidth="1"/>
    <col min="4" max="5" width="7.85546875" style="13" bestFit="1" customWidth="1"/>
    <col min="6" max="6" width="8" style="13" bestFit="1" customWidth="1"/>
    <col min="7" max="7" width="2.7109375" style="13" customWidth="1"/>
    <col min="8" max="8" width="4.42578125" style="13" customWidth="1"/>
    <col min="9" max="9" width="4.28515625" style="13" customWidth="1"/>
    <col min="10" max="10" width="10.5703125" style="13" bestFit="1" customWidth="1"/>
    <col min="11" max="11" width="6.7109375" style="13" customWidth="1"/>
    <col min="12" max="12" width="10" style="13" bestFit="1" customWidth="1"/>
    <col min="13" max="13" width="6.5703125" style="13" bestFit="1" customWidth="1"/>
    <col min="14" max="14" width="6.28515625" style="13" bestFit="1" customWidth="1"/>
    <col min="15" max="15" width="9.5703125" style="13" bestFit="1" customWidth="1"/>
    <col min="16" max="16" width="8.140625" style="6" bestFit="1" customWidth="1"/>
    <col min="17" max="17" width="4.5703125" style="13" bestFit="1" customWidth="1"/>
    <col min="18" max="18" width="9" style="13" bestFit="1" customWidth="1"/>
    <col min="19" max="19" width="7.5703125" style="13" bestFit="1" customWidth="1"/>
    <col min="20" max="20" width="9.42578125" style="13" bestFit="1" customWidth="1"/>
    <col min="21" max="21" width="9.5703125" style="13" bestFit="1" customWidth="1"/>
    <col min="22" max="22" width="10" style="13" bestFit="1" customWidth="1"/>
    <col min="23" max="23" width="8.85546875" style="13" bestFit="1" customWidth="1"/>
    <col min="24" max="24" width="13.42578125" style="13" bestFit="1" customWidth="1"/>
    <col min="25" max="25" width="6.7109375" style="13" bestFit="1" customWidth="1"/>
    <col min="26" max="26" width="96.28515625" style="13" bestFit="1" customWidth="1"/>
  </cols>
  <sheetData>
    <row r="1" spans="1:26" s="22" customFormat="1" ht="15.75" thickBot="1" x14ac:dyDescent="0.3">
      <c r="A1" s="22" t="s">
        <v>98</v>
      </c>
      <c r="B1" s="21" t="s">
        <v>99</v>
      </c>
      <c r="C1" s="21" t="s">
        <v>100</v>
      </c>
      <c r="D1" s="21" t="s">
        <v>102</v>
      </c>
      <c r="E1" s="21" t="s">
        <v>103</v>
      </c>
      <c r="F1" s="21" t="s">
        <v>104</v>
      </c>
      <c r="G1"/>
      <c r="H1" t="s">
        <v>53</v>
      </c>
      <c r="I1" t="s">
        <v>54</v>
      </c>
      <c r="J1"/>
      <c r="K1"/>
      <c r="L1">
        <f>SUM(I:I)</f>
        <v>245</v>
      </c>
      <c r="M1"/>
      <c r="N1"/>
      <c r="O1"/>
      <c r="P1"/>
      <c r="Q1"/>
      <c r="R1"/>
      <c r="S1"/>
      <c r="T1"/>
      <c r="U1" s="5"/>
      <c r="V1"/>
      <c r="W1" s="21"/>
      <c r="X1" s="21"/>
      <c r="Y1" s="21"/>
      <c r="Z1" s="21"/>
    </row>
    <row r="2" spans="1:26" x14ac:dyDescent="0.2">
      <c r="A2" s="1">
        <v>43807</v>
      </c>
      <c r="B2" s="13">
        <v>1</v>
      </c>
      <c r="C2" s="13">
        <v>9</v>
      </c>
      <c r="D2" s="13" t="s">
        <v>86</v>
      </c>
      <c r="E2" s="13">
        <v>143</v>
      </c>
      <c r="F2" s="13">
        <v>16</v>
      </c>
      <c r="G2"/>
      <c r="H2">
        <v>1</v>
      </c>
      <c r="I2">
        <f>COUNTIF(B:B,"=1")</f>
        <v>2</v>
      </c>
      <c r="J2" s="10" t="s">
        <v>33</v>
      </c>
      <c r="K2" s="10"/>
      <c r="L2"/>
      <c r="M2"/>
      <c r="N2"/>
      <c r="O2"/>
      <c r="P2"/>
      <c r="Q2"/>
      <c r="R2"/>
      <c r="S2"/>
      <c r="T2"/>
      <c r="U2"/>
      <c r="V2"/>
      <c r="X2"/>
      <c r="Y2"/>
      <c r="Z2"/>
    </row>
    <row r="3" spans="1:26" x14ac:dyDescent="0.2">
      <c r="A3" s="1">
        <v>43807</v>
      </c>
      <c r="B3" s="13">
        <v>1</v>
      </c>
      <c r="C3" s="13">
        <v>9</v>
      </c>
      <c r="D3" s="13" t="s">
        <v>86</v>
      </c>
      <c r="E3" s="13">
        <v>130</v>
      </c>
      <c r="F3" s="13">
        <v>14</v>
      </c>
      <c r="G3"/>
      <c r="H3">
        <v>2</v>
      </c>
      <c r="I3">
        <f>COUNTIF(B:B,"=2")</f>
        <v>0</v>
      </c>
      <c r="J3" s="8"/>
      <c r="K3" s="8"/>
      <c r="L3"/>
      <c r="M3"/>
      <c r="N3"/>
      <c r="O3"/>
      <c r="P3"/>
      <c r="Q3"/>
      <c r="R3"/>
      <c r="S3"/>
      <c r="T3"/>
      <c r="U3"/>
      <c r="V3"/>
      <c r="X3"/>
      <c r="Y3"/>
      <c r="Z3"/>
    </row>
    <row r="4" spans="1:26" x14ac:dyDescent="0.2">
      <c r="A4" s="1">
        <v>43807</v>
      </c>
      <c r="B4" s="13">
        <v>4</v>
      </c>
      <c r="C4" s="13">
        <v>69</v>
      </c>
      <c r="D4" s="13" t="s">
        <v>86</v>
      </c>
      <c r="E4" s="13">
        <v>122</v>
      </c>
      <c r="F4" s="13">
        <v>10</v>
      </c>
      <c r="G4"/>
      <c r="H4">
        <v>3</v>
      </c>
      <c r="I4">
        <f>COUNTIF(B:B,"=3")</f>
        <v>0</v>
      </c>
      <c r="J4" s="8" t="s">
        <v>34</v>
      </c>
      <c r="K4" s="8">
        <v>3.4027777777777777</v>
      </c>
      <c r="L4"/>
      <c r="M4"/>
      <c r="N4"/>
      <c r="O4"/>
      <c r="P4"/>
      <c r="Q4"/>
      <c r="R4"/>
      <c r="S4"/>
      <c r="T4"/>
      <c r="U4"/>
      <c r="V4"/>
      <c r="X4"/>
      <c r="Y4"/>
      <c r="Z4"/>
    </row>
    <row r="5" spans="1:26" x14ac:dyDescent="0.2">
      <c r="A5" s="1">
        <v>43807</v>
      </c>
      <c r="B5" s="13">
        <v>4</v>
      </c>
      <c r="C5" s="13">
        <v>69</v>
      </c>
      <c r="D5" s="13" t="s">
        <v>86</v>
      </c>
      <c r="E5" s="13">
        <v>117</v>
      </c>
      <c r="F5" s="13">
        <v>10</v>
      </c>
      <c r="G5"/>
      <c r="H5">
        <v>4</v>
      </c>
      <c r="I5">
        <f>COUNTIF(B:B,"=4")</f>
        <v>3</v>
      </c>
      <c r="J5" s="8" t="s">
        <v>35</v>
      </c>
      <c r="K5" s="8">
        <v>0.57723496456148049</v>
      </c>
      <c r="L5"/>
      <c r="M5"/>
      <c r="N5"/>
      <c r="O5"/>
      <c r="P5"/>
      <c r="Q5"/>
      <c r="R5"/>
      <c r="S5"/>
      <c r="T5"/>
      <c r="U5"/>
      <c r="V5"/>
      <c r="X5"/>
      <c r="Y5"/>
      <c r="Z5"/>
    </row>
    <row r="6" spans="1:26" x14ac:dyDescent="0.2">
      <c r="A6" s="1">
        <v>43807</v>
      </c>
      <c r="B6" s="13">
        <v>4</v>
      </c>
      <c r="C6" s="13">
        <v>69</v>
      </c>
      <c r="D6" s="13" t="s">
        <v>86</v>
      </c>
      <c r="E6" s="13">
        <v>116</v>
      </c>
      <c r="F6" s="13">
        <v>8</v>
      </c>
      <c r="G6"/>
      <c r="H6">
        <v>5</v>
      </c>
      <c r="I6">
        <f>COUNTIF(B:B,"=5")</f>
        <v>1</v>
      </c>
      <c r="J6" s="8" t="s">
        <v>36</v>
      </c>
      <c r="K6" s="8">
        <v>2</v>
      </c>
      <c r="L6"/>
      <c r="M6"/>
      <c r="N6"/>
      <c r="O6"/>
      <c r="P6"/>
      <c r="Q6"/>
      <c r="R6"/>
      <c r="S6"/>
      <c r="T6"/>
      <c r="U6"/>
      <c r="V6"/>
      <c r="X6"/>
      <c r="Y6"/>
      <c r="Z6"/>
    </row>
    <row r="7" spans="1:26" x14ac:dyDescent="0.2">
      <c r="A7" s="1">
        <v>43807</v>
      </c>
      <c r="B7" s="13">
        <v>5</v>
      </c>
      <c r="C7" s="13">
        <v>80</v>
      </c>
      <c r="D7" s="13" t="s">
        <v>86</v>
      </c>
      <c r="E7" s="13">
        <v>132</v>
      </c>
      <c r="F7" s="13">
        <v>14</v>
      </c>
      <c r="G7"/>
      <c r="H7">
        <v>6</v>
      </c>
      <c r="I7">
        <f>COUNTIF(B:B,"=6")</f>
        <v>0</v>
      </c>
      <c r="J7" s="8" t="s">
        <v>37</v>
      </c>
      <c r="K7" s="8">
        <v>0</v>
      </c>
      <c r="L7"/>
      <c r="M7"/>
      <c r="N7"/>
      <c r="O7"/>
      <c r="P7"/>
      <c r="Q7"/>
      <c r="R7"/>
      <c r="S7"/>
      <c r="T7"/>
      <c r="U7"/>
      <c r="V7"/>
      <c r="X7"/>
      <c r="Y7"/>
      <c r="Z7"/>
    </row>
    <row r="8" spans="1:26" x14ac:dyDescent="0.2">
      <c r="A8" s="1">
        <v>43794</v>
      </c>
      <c r="B8" s="13">
        <v>7</v>
      </c>
      <c r="C8" s="13">
        <v>75</v>
      </c>
      <c r="D8" s="13" t="s">
        <v>86</v>
      </c>
      <c r="E8" s="13">
        <v>123</v>
      </c>
      <c r="F8" s="13">
        <v>11</v>
      </c>
      <c r="G8"/>
      <c r="H8">
        <v>7</v>
      </c>
      <c r="I8">
        <f>COUNTIF(B:B,"=7")</f>
        <v>1</v>
      </c>
      <c r="J8" s="8" t="s">
        <v>38</v>
      </c>
      <c r="K8" s="8">
        <v>4.8980010933527911</v>
      </c>
      <c r="L8"/>
      <c r="M8"/>
      <c r="N8"/>
      <c r="O8"/>
      <c r="P8"/>
      <c r="Q8"/>
      <c r="R8"/>
      <c r="S8"/>
      <c r="T8"/>
      <c r="U8"/>
      <c r="V8"/>
      <c r="X8"/>
      <c r="Y8"/>
      <c r="Z8"/>
    </row>
    <row r="9" spans="1:26" x14ac:dyDescent="0.2">
      <c r="A9" s="1">
        <v>43794</v>
      </c>
      <c r="B9" s="13">
        <v>8</v>
      </c>
      <c r="C9" s="13">
        <v>75</v>
      </c>
      <c r="D9" s="13" t="s">
        <v>86</v>
      </c>
      <c r="E9" s="13">
        <v>141</v>
      </c>
      <c r="F9" s="13">
        <v>16</v>
      </c>
      <c r="G9"/>
      <c r="H9">
        <v>8</v>
      </c>
      <c r="I9">
        <f>COUNTIF(B:B,"=8")</f>
        <v>4</v>
      </c>
      <c r="J9" s="8" t="s">
        <v>39</v>
      </c>
      <c r="K9" s="8">
        <v>23.990414710485133</v>
      </c>
      <c r="L9"/>
      <c r="M9"/>
      <c r="N9"/>
      <c r="O9"/>
      <c r="P9"/>
      <c r="Q9"/>
      <c r="R9"/>
      <c r="S9"/>
      <c r="T9"/>
      <c r="U9"/>
      <c r="V9"/>
      <c r="X9"/>
      <c r="Y9"/>
      <c r="Z9"/>
    </row>
    <row r="10" spans="1:26" x14ac:dyDescent="0.2">
      <c r="A10" s="1">
        <v>43794</v>
      </c>
      <c r="B10" s="13">
        <v>8</v>
      </c>
      <c r="C10" s="13">
        <v>75</v>
      </c>
      <c r="D10" s="13" t="s">
        <v>86</v>
      </c>
      <c r="E10" s="13">
        <v>134</v>
      </c>
      <c r="F10" s="13">
        <v>15</v>
      </c>
      <c r="G10"/>
      <c r="H10">
        <v>9</v>
      </c>
      <c r="I10">
        <f>COUNTIF(B:B,"=9")</f>
        <v>3</v>
      </c>
      <c r="J10" s="8" t="s">
        <v>40</v>
      </c>
      <c r="K10" s="8">
        <v>8.367017905423431</v>
      </c>
      <c r="L10"/>
      <c r="M10"/>
      <c r="N10"/>
      <c r="O10"/>
      <c r="P10"/>
      <c r="Q10"/>
      <c r="R10"/>
      <c r="S10"/>
      <c r="T10"/>
      <c r="U10"/>
      <c r="V10"/>
      <c r="X10"/>
      <c r="Y10"/>
      <c r="Z10"/>
    </row>
    <row r="11" spans="1:26" x14ac:dyDescent="0.2">
      <c r="A11" s="1">
        <v>43794</v>
      </c>
      <c r="B11" s="13">
        <v>8</v>
      </c>
      <c r="C11" s="13">
        <v>75</v>
      </c>
      <c r="D11" s="13" t="s">
        <v>86</v>
      </c>
      <c r="E11" s="13">
        <v>0</v>
      </c>
      <c r="F11" s="13">
        <v>0</v>
      </c>
      <c r="G11"/>
      <c r="H11">
        <v>10</v>
      </c>
      <c r="I11">
        <f>COUNTIF(B:B,"=10")</f>
        <v>1</v>
      </c>
      <c r="J11" s="8" t="s">
        <v>41</v>
      </c>
      <c r="K11" s="8">
        <v>2.7281229980834345</v>
      </c>
      <c r="L11"/>
      <c r="M11"/>
      <c r="N11"/>
      <c r="O11"/>
      <c r="P11"/>
      <c r="Q11"/>
      <c r="R11"/>
      <c r="S11"/>
      <c r="T11"/>
      <c r="U11"/>
      <c r="V11"/>
      <c r="X11"/>
      <c r="Y11"/>
      <c r="Z11"/>
    </row>
    <row r="12" spans="1:26" x14ac:dyDescent="0.2">
      <c r="A12" s="1">
        <v>43794</v>
      </c>
      <c r="B12" s="13">
        <v>8</v>
      </c>
      <c r="C12" s="13">
        <v>75</v>
      </c>
      <c r="D12" s="13" t="s">
        <v>86</v>
      </c>
      <c r="E12" s="13">
        <v>0</v>
      </c>
      <c r="F12" s="13">
        <v>0</v>
      </c>
      <c r="G12"/>
      <c r="H12">
        <v>11</v>
      </c>
      <c r="I12">
        <f>COUNTIF(B:B,"=11")</f>
        <v>1</v>
      </c>
      <c r="J12" s="8" t="s">
        <v>42</v>
      </c>
      <c r="K12" s="8">
        <v>24</v>
      </c>
      <c r="L12"/>
      <c r="M12"/>
      <c r="N12"/>
      <c r="O12"/>
      <c r="P12"/>
      <c r="Q12"/>
      <c r="R12"/>
      <c r="S12"/>
      <c r="T12"/>
      <c r="U12"/>
      <c r="V12"/>
      <c r="X12"/>
      <c r="Y12"/>
      <c r="Z12"/>
    </row>
    <row r="13" spans="1:26" x14ac:dyDescent="0.2">
      <c r="A13" s="1">
        <v>43790</v>
      </c>
      <c r="B13" s="13">
        <v>9</v>
      </c>
      <c r="C13" s="13">
        <v>81</v>
      </c>
      <c r="D13" s="13" t="s">
        <v>86</v>
      </c>
      <c r="E13" s="13">
        <v>143</v>
      </c>
      <c r="F13" s="13">
        <v>20</v>
      </c>
      <c r="G13"/>
      <c r="H13">
        <v>12</v>
      </c>
      <c r="I13">
        <f>COUNTIF(B:B,"=12")</f>
        <v>1</v>
      </c>
      <c r="J13" s="8" t="s">
        <v>43</v>
      </c>
      <c r="K13" s="8">
        <v>0</v>
      </c>
      <c r="L13"/>
      <c r="M13"/>
      <c r="N13"/>
      <c r="O13"/>
      <c r="P13"/>
      <c r="Q13"/>
      <c r="R13"/>
      <c r="S13"/>
      <c r="T13"/>
      <c r="U13"/>
      <c r="V13"/>
      <c r="X13"/>
      <c r="Y13"/>
      <c r="Z13"/>
    </row>
    <row r="14" spans="1:26" x14ac:dyDescent="0.2">
      <c r="A14" s="1">
        <v>43790</v>
      </c>
      <c r="B14" s="13">
        <v>9</v>
      </c>
      <c r="C14" s="13">
        <v>81</v>
      </c>
      <c r="D14" s="13" t="s">
        <v>86</v>
      </c>
      <c r="E14" s="13">
        <v>104</v>
      </c>
      <c r="F14" s="13">
        <v>7</v>
      </c>
      <c r="G14"/>
      <c r="H14">
        <v>13</v>
      </c>
      <c r="I14">
        <f>COUNTIF(B:B,"=13")</f>
        <v>4</v>
      </c>
      <c r="J14" s="8" t="s">
        <v>44</v>
      </c>
      <c r="K14" s="8">
        <v>24</v>
      </c>
      <c r="L14"/>
      <c r="M14"/>
      <c r="N14"/>
      <c r="O14"/>
      <c r="P14"/>
      <c r="Q14"/>
      <c r="R14"/>
      <c r="S14"/>
      <c r="T14"/>
      <c r="U14"/>
      <c r="V14"/>
      <c r="X14"/>
      <c r="Y14"/>
      <c r="Z14"/>
    </row>
    <row r="15" spans="1:26" x14ac:dyDescent="0.2">
      <c r="A15" s="1">
        <v>43790</v>
      </c>
      <c r="B15" s="13">
        <v>9</v>
      </c>
      <c r="C15" s="13">
        <v>81</v>
      </c>
      <c r="D15" s="13" t="s">
        <v>86</v>
      </c>
      <c r="E15" s="13">
        <v>107</v>
      </c>
      <c r="F15" s="13">
        <v>7</v>
      </c>
      <c r="G15"/>
      <c r="H15">
        <v>14</v>
      </c>
      <c r="I15">
        <f>COUNTIF(B:B,"=14")</f>
        <v>2</v>
      </c>
      <c r="J15" s="8" t="s">
        <v>45</v>
      </c>
      <c r="K15" s="8">
        <v>245</v>
      </c>
      <c r="L15"/>
      <c r="M15"/>
      <c r="N15"/>
      <c r="O15"/>
      <c r="P15"/>
      <c r="Q15"/>
      <c r="R15"/>
      <c r="S15"/>
      <c r="T15"/>
      <c r="U15"/>
      <c r="V15"/>
      <c r="X15"/>
      <c r="Y15"/>
      <c r="Z15"/>
    </row>
    <row r="16" spans="1:26" x14ac:dyDescent="0.2">
      <c r="A16" s="1">
        <v>43807</v>
      </c>
      <c r="B16" s="13">
        <v>10</v>
      </c>
      <c r="C16" s="13">
        <v>114</v>
      </c>
      <c r="D16" s="13" t="s">
        <v>86</v>
      </c>
      <c r="E16" s="13">
        <v>110</v>
      </c>
      <c r="F16" s="13">
        <v>7</v>
      </c>
      <c r="G16"/>
      <c r="H16">
        <v>15</v>
      </c>
      <c r="I16">
        <f>COUNTIF(B:B,"=15")</f>
        <v>8</v>
      </c>
      <c r="J16" s="8" t="s">
        <v>46</v>
      </c>
      <c r="K16" s="8">
        <v>72</v>
      </c>
      <c r="L16"/>
      <c r="M16"/>
      <c r="N16"/>
      <c r="O16"/>
      <c r="P16"/>
      <c r="Q16"/>
      <c r="R16"/>
      <c r="S16"/>
      <c r="T16"/>
      <c r="U16"/>
      <c r="V16"/>
      <c r="X16"/>
      <c r="Y16"/>
      <c r="Z16"/>
    </row>
    <row r="17" spans="1:26" ht="13.5" thickBot="1" x14ac:dyDescent="0.25">
      <c r="A17" s="1">
        <v>43805</v>
      </c>
      <c r="B17" s="13">
        <v>11</v>
      </c>
      <c r="C17" s="13">
        <v>101</v>
      </c>
      <c r="D17" s="13" t="s">
        <v>86</v>
      </c>
      <c r="E17" s="13">
        <v>116</v>
      </c>
      <c r="F17" s="13">
        <v>9</v>
      </c>
      <c r="G17"/>
      <c r="H17">
        <v>16</v>
      </c>
      <c r="I17">
        <f>COUNTIF(B:B,"=16")</f>
        <v>3</v>
      </c>
      <c r="J17" s="9" t="s">
        <v>47</v>
      </c>
      <c r="K17" s="9">
        <v>1.1509738292759693</v>
      </c>
      <c r="L17"/>
      <c r="M17"/>
      <c r="N17"/>
      <c r="O17"/>
      <c r="P17"/>
      <c r="Q17"/>
      <c r="R17"/>
      <c r="S17"/>
      <c r="T17"/>
      <c r="U17"/>
      <c r="V17"/>
      <c r="X17"/>
      <c r="Y17"/>
      <c r="Z17"/>
    </row>
    <row r="18" spans="1:26" x14ac:dyDescent="0.2">
      <c r="A18" s="1">
        <v>43805</v>
      </c>
      <c r="B18" s="13">
        <v>12</v>
      </c>
      <c r="C18" s="13">
        <v>115</v>
      </c>
      <c r="D18" s="13" t="s">
        <v>86</v>
      </c>
      <c r="E18" s="13">
        <v>140</v>
      </c>
      <c r="F18" s="13">
        <v>17</v>
      </c>
      <c r="G18"/>
      <c r="H18">
        <v>17</v>
      </c>
      <c r="I18">
        <f>COUNTIF(B:B,"=17")</f>
        <v>7</v>
      </c>
      <c r="J18"/>
      <c r="K18"/>
      <c r="L18"/>
      <c r="M18"/>
      <c r="N18"/>
      <c r="O18"/>
      <c r="P18"/>
      <c r="Q18"/>
      <c r="R18"/>
      <c r="S18"/>
      <c r="T18"/>
      <c r="U18"/>
      <c r="V18"/>
      <c r="X18"/>
      <c r="Y18"/>
      <c r="Z18"/>
    </row>
    <row r="19" spans="1:26" x14ac:dyDescent="0.2">
      <c r="A19" s="1">
        <v>43805</v>
      </c>
      <c r="B19" s="13">
        <v>13</v>
      </c>
      <c r="C19" s="13">
        <v>160</v>
      </c>
      <c r="D19" s="13" t="s">
        <v>86</v>
      </c>
      <c r="E19" s="13">
        <v>106</v>
      </c>
      <c r="F19" s="13">
        <v>6</v>
      </c>
      <c r="G19"/>
      <c r="H19">
        <v>18</v>
      </c>
      <c r="I19">
        <f>COUNTIF(B:B,"=18")</f>
        <v>1</v>
      </c>
      <c r="J19"/>
      <c r="K19"/>
      <c r="L19"/>
      <c r="M19"/>
      <c r="N19"/>
      <c r="O19"/>
      <c r="P19"/>
      <c r="Q19"/>
      <c r="R19"/>
      <c r="S19"/>
      <c r="T19"/>
      <c r="U19"/>
      <c r="V19"/>
      <c r="X19"/>
      <c r="Y19"/>
      <c r="Z19"/>
    </row>
    <row r="20" spans="1:26" ht="13.5" thickBot="1" x14ac:dyDescent="0.25">
      <c r="A20" s="1">
        <v>43805</v>
      </c>
      <c r="B20" s="13">
        <v>13</v>
      </c>
      <c r="C20" s="13">
        <v>160</v>
      </c>
      <c r="D20" s="13" t="s">
        <v>86</v>
      </c>
      <c r="E20" s="13">
        <v>126</v>
      </c>
      <c r="F20" s="13">
        <v>13</v>
      </c>
      <c r="G20"/>
      <c r="H20">
        <v>19</v>
      </c>
      <c r="I20">
        <f>COUNTIF(B:B,"=19")</f>
        <v>0</v>
      </c>
      <c r="J20"/>
      <c r="K20"/>
      <c r="L20"/>
      <c r="M20"/>
      <c r="N20"/>
      <c r="O20"/>
      <c r="P20"/>
      <c r="Q20"/>
      <c r="R20"/>
      <c r="S20"/>
      <c r="T20"/>
      <c r="U20"/>
      <c r="V20"/>
      <c r="X20"/>
      <c r="Y20"/>
      <c r="Z20"/>
    </row>
    <row r="21" spans="1:26" x14ac:dyDescent="0.2">
      <c r="A21" s="1">
        <v>43805</v>
      </c>
      <c r="B21" s="13">
        <v>13</v>
      </c>
      <c r="C21" s="13">
        <v>160</v>
      </c>
      <c r="D21" s="13" t="s">
        <v>86</v>
      </c>
      <c r="E21" s="13">
        <v>141</v>
      </c>
      <c r="F21" s="13">
        <v>18</v>
      </c>
      <c r="G21"/>
      <c r="H21">
        <v>20</v>
      </c>
      <c r="I21">
        <f>COUNTIF(B:B,"=20")</f>
        <v>0</v>
      </c>
      <c r="J21">
        <v>75</v>
      </c>
      <c r="K21" s="11" t="s">
        <v>50</v>
      </c>
      <c r="L21" s="11" t="s">
        <v>52</v>
      </c>
      <c r="M21" s="6"/>
      <c r="N21"/>
      <c r="O21" t="s">
        <v>32</v>
      </c>
      <c r="P21"/>
      <c r="Q21"/>
      <c r="R21"/>
      <c r="S21"/>
      <c r="T21"/>
      <c r="U21"/>
      <c r="V21"/>
      <c r="X21"/>
      <c r="Y21"/>
      <c r="Z21"/>
    </row>
    <row r="22" spans="1:26" x14ac:dyDescent="0.2">
      <c r="A22" s="1">
        <v>43805</v>
      </c>
      <c r="B22" s="13">
        <v>13</v>
      </c>
      <c r="C22" s="13">
        <v>160</v>
      </c>
      <c r="D22" s="13" t="s">
        <v>86</v>
      </c>
      <c r="E22" s="13">
        <v>134</v>
      </c>
      <c r="F22" s="13">
        <v>15</v>
      </c>
      <c r="G22"/>
      <c r="H22">
        <v>21</v>
      </c>
      <c r="I22">
        <f>COUNTIF(B:B,"=21")</f>
        <v>22</v>
      </c>
      <c r="J22">
        <v>80</v>
      </c>
      <c r="K22" s="12">
        <v>75</v>
      </c>
      <c r="L22" s="8">
        <v>3</v>
      </c>
      <c r="M22" s="6">
        <f>(L22/245)*100</f>
        <v>1.2244897959183674</v>
      </c>
      <c r="N22"/>
      <c r="O22"/>
      <c r="P22"/>
      <c r="Q22"/>
      <c r="R22"/>
      <c r="S22"/>
      <c r="T22"/>
      <c r="U22"/>
      <c r="V22"/>
      <c r="X22"/>
      <c r="Y22"/>
      <c r="Z22"/>
    </row>
    <row r="23" spans="1:26" x14ac:dyDescent="0.2">
      <c r="A23" s="1">
        <v>43804</v>
      </c>
      <c r="B23" s="13">
        <v>14</v>
      </c>
      <c r="C23" s="13">
        <v>108</v>
      </c>
      <c r="D23" s="13" t="s">
        <v>86</v>
      </c>
      <c r="E23" s="13">
        <v>123</v>
      </c>
      <c r="F23" s="13">
        <v>10</v>
      </c>
      <c r="G23"/>
      <c r="H23">
        <v>22</v>
      </c>
      <c r="I23">
        <f>COUNTIF(B:B,"=22")</f>
        <v>3</v>
      </c>
      <c r="J23">
        <v>85</v>
      </c>
      <c r="K23" s="12">
        <v>80</v>
      </c>
      <c r="L23" s="8">
        <v>1</v>
      </c>
      <c r="M23" s="6">
        <f t="shared" ref="M23:M47" si="0">(L23/245)*100</f>
        <v>0.40816326530612246</v>
      </c>
      <c r="N23"/>
      <c r="O23"/>
      <c r="P23"/>
      <c r="Q23"/>
      <c r="R23"/>
      <c r="S23"/>
      <c r="T23"/>
      <c r="U23"/>
      <c r="V23"/>
      <c r="X23"/>
      <c r="Y23"/>
      <c r="Z23"/>
    </row>
    <row r="24" spans="1:26" x14ac:dyDescent="0.2">
      <c r="A24" s="1">
        <v>43804</v>
      </c>
      <c r="B24" s="13">
        <v>14</v>
      </c>
      <c r="C24" s="13">
        <v>108</v>
      </c>
      <c r="D24" s="13" t="s">
        <v>86</v>
      </c>
      <c r="E24" s="13">
        <v>122</v>
      </c>
      <c r="F24" s="13">
        <v>10</v>
      </c>
      <c r="G24"/>
      <c r="H24">
        <v>23</v>
      </c>
      <c r="I24">
        <f>COUNTIF(B:B,"=23")</f>
        <v>3</v>
      </c>
      <c r="J24">
        <v>90</v>
      </c>
      <c r="K24" s="12">
        <v>85</v>
      </c>
      <c r="L24" s="8">
        <v>0</v>
      </c>
      <c r="M24" s="6">
        <f t="shared" si="0"/>
        <v>0</v>
      </c>
      <c r="N24"/>
      <c r="O24"/>
      <c r="P24"/>
      <c r="Q24"/>
      <c r="R24"/>
      <c r="S24"/>
      <c r="T24"/>
      <c r="U24"/>
      <c r="V24"/>
      <c r="X24"/>
      <c r="Y24"/>
      <c r="Z24"/>
    </row>
    <row r="25" spans="1:26" x14ac:dyDescent="0.2">
      <c r="A25" s="1">
        <v>43804</v>
      </c>
      <c r="B25" s="13">
        <v>15</v>
      </c>
      <c r="C25" s="13">
        <v>123</v>
      </c>
      <c r="D25" s="13" t="s">
        <v>86</v>
      </c>
      <c r="E25" s="13">
        <v>113</v>
      </c>
      <c r="F25" s="13">
        <v>8</v>
      </c>
      <c r="G25"/>
      <c r="H25">
        <v>24</v>
      </c>
      <c r="I25">
        <f>COUNTIF(B:B,"=24")</f>
        <v>5</v>
      </c>
      <c r="J25">
        <v>95</v>
      </c>
      <c r="K25" s="12">
        <v>90</v>
      </c>
      <c r="L25" s="8">
        <v>3</v>
      </c>
      <c r="M25" s="6">
        <f t="shared" si="0"/>
        <v>1.2244897959183674</v>
      </c>
      <c r="N25"/>
      <c r="O25"/>
      <c r="P25"/>
      <c r="Q25"/>
      <c r="R25"/>
      <c r="S25"/>
      <c r="T25"/>
      <c r="U25"/>
      <c r="V25"/>
      <c r="X25"/>
      <c r="Y25"/>
      <c r="Z25"/>
    </row>
    <row r="26" spans="1:26" x14ac:dyDescent="0.2">
      <c r="A26" s="1">
        <v>43804</v>
      </c>
      <c r="B26" s="13">
        <v>15</v>
      </c>
      <c r="C26" s="13">
        <v>123</v>
      </c>
      <c r="D26" s="13" t="s">
        <v>86</v>
      </c>
      <c r="E26" s="13">
        <v>112</v>
      </c>
      <c r="F26" s="13">
        <v>7</v>
      </c>
      <c r="G26"/>
      <c r="H26">
        <v>25</v>
      </c>
      <c r="I26">
        <f>COUNTIF(B:B,"=25")</f>
        <v>2</v>
      </c>
      <c r="J26">
        <v>100</v>
      </c>
      <c r="K26" s="12">
        <v>95</v>
      </c>
      <c r="L26" s="8">
        <v>4</v>
      </c>
      <c r="M26" s="6">
        <f t="shared" si="0"/>
        <v>1.6326530612244898</v>
      </c>
      <c r="N26"/>
      <c r="O26"/>
      <c r="P26"/>
      <c r="Q26"/>
      <c r="R26"/>
      <c r="S26"/>
      <c r="T26"/>
      <c r="U26"/>
      <c r="V26"/>
      <c r="X26"/>
      <c r="Y26"/>
      <c r="Z26"/>
    </row>
    <row r="27" spans="1:26" x14ac:dyDescent="0.2">
      <c r="A27" s="1">
        <v>43804</v>
      </c>
      <c r="B27" s="13">
        <v>15</v>
      </c>
      <c r="C27" s="13">
        <v>123</v>
      </c>
      <c r="D27" s="13" t="s">
        <v>86</v>
      </c>
      <c r="E27" s="13">
        <v>111</v>
      </c>
      <c r="F27" s="13">
        <v>7</v>
      </c>
      <c r="G27"/>
      <c r="H27">
        <v>26</v>
      </c>
      <c r="I27">
        <f>COUNTIF(B:B,"=26")</f>
        <v>8</v>
      </c>
      <c r="J27">
        <v>105</v>
      </c>
      <c r="K27" s="12">
        <v>100</v>
      </c>
      <c r="L27" s="8">
        <v>12</v>
      </c>
      <c r="M27" s="6">
        <f t="shared" si="0"/>
        <v>4.8979591836734695</v>
      </c>
      <c r="N27"/>
      <c r="O27"/>
      <c r="P27"/>
      <c r="Q27"/>
      <c r="R27"/>
      <c r="S27"/>
      <c r="T27"/>
      <c r="U27"/>
      <c r="V27"/>
      <c r="X27"/>
      <c r="Y27"/>
      <c r="Z27"/>
    </row>
    <row r="28" spans="1:26" x14ac:dyDescent="0.2">
      <c r="A28" s="1">
        <v>43804</v>
      </c>
      <c r="B28" s="13">
        <v>15</v>
      </c>
      <c r="C28" s="13">
        <v>123</v>
      </c>
      <c r="D28" s="13" t="s">
        <v>86</v>
      </c>
      <c r="E28" s="13">
        <v>114</v>
      </c>
      <c r="F28" s="13">
        <v>8</v>
      </c>
      <c r="G28"/>
      <c r="H28">
        <v>27</v>
      </c>
      <c r="I28">
        <f>COUNTIF(B:B,"=27")</f>
        <v>4</v>
      </c>
      <c r="J28">
        <v>110</v>
      </c>
      <c r="K28" s="12">
        <v>105</v>
      </c>
      <c r="L28" s="8">
        <v>16</v>
      </c>
      <c r="M28" s="6">
        <f t="shared" si="0"/>
        <v>6.5306122448979593</v>
      </c>
      <c r="N28"/>
      <c r="O28"/>
      <c r="P28"/>
      <c r="Q28"/>
      <c r="R28"/>
      <c r="S28"/>
      <c r="T28"/>
      <c r="U28"/>
      <c r="V28"/>
      <c r="X28"/>
      <c r="Y28"/>
      <c r="Z28"/>
    </row>
    <row r="29" spans="1:26" x14ac:dyDescent="0.2">
      <c r="A29" s="1">
        <v>43804</v>
      </c>
      <c r="B29" s="13">
        <v>15</v>
      </c>
      <c r="C29" s="13">
        <v>123</v>
      </c>
      <c r="D29" s="13" t="s">
        <v>86</v>
      </c>
      <c r="E29" s="13">
        <v>128</v>
      </c>
      <c r="F29" s="13">
        <v>13</v>
      </c>
      <c r="G29"/>
      <c r="H29">
        <v>28</v>
      </c>
      <c r="I29">
        <f>COUNTIF(B:B,"=28")</f>
        <v>22</v>
      </c>
      <c r="J29">
        <v>115</v>
      </c>
      <c r="K29" s="12">
        <v>110</v>
      </c>
      <c r="L29" s="8">
        <v>26</v>
      </c>
      <c r="M29" s="6">
        <f t="shared" si="0"/>
        <v>10.612244897959183</v>
      </c>
      <c r="N29"/>
      <c r="O29"/>
      <c r="P29"/>
      <c r="Q29"/>
      <c r="R29"/>
      <c r="S29"/>
      <c r="T29"/>
      <c r="U29"/>
      <c r="V29"/>
      <c r="X29"/>
      <c r="Y29"/>
      <c r="Z29"/>
    </row>
    <row r="30" spans="1:26" x14ac:dyDescent="0.2">
      <c r="A30" s="1">
        <v>43804</v>
      </c>
      <c r="B30" s="13">
        <v>15</v>
      </c>
      <c r="C30" s="13">
        <v>123</v>
      </c>
      <c r="D30" s="13" t="s">
        <v>86</v>
      </c>
      <c r="E30" s="13">
        <v>143</v>
      </c>
      <c r="F30" s="13">
        <v>18</v>
      </c>
      <c r="G30"/>
      <c r="H30">
        <v>29</v>
      </c>
      <c r="I30">
        <f>COUNTIF(B:B,"=29")</f>
        <v>5</v>
      </c>
      <c r="J30">
        <v>120</v>
      </c>
      <c r="K30" s="12">
        <v>115</v>
      </c>
      <c r="L30" s="8">
        <v>18</v>
      </c>
      <c r="M30" s="6">
        <f t="shared" si="0"/>
        <v>7.3469387755102051</v>
      </c>
      <c r="N30"/>
      <c r="O30"/>
      <c r="P30"/>
      <c r="Q30"/>
      <c r="R30"/>
      <c r="S30"/>
      <c r="T30"/>
      <c r="U30"/>
      <c r="V30"/>
      <c r="X30"/>
      <c r="Y30"/>
      <c r="Z30"/>
    </row>
    <row r="31" spans="1:26" x14ac:dyDescent="0.2">
      <c r="A31" s="1">
        <v>43804</v>
      </c>
      <c r="B31" s="13">
        <v>15</v>
      </c>
      <c r="C31" s="13">
        <v>123</v>
      </c>
      <c r="D31" s="13" t="s">
        <v>86</v>
      </c>
      <c r="E31" s="13">
        <v>131</v>
      </c>
      <c r="F31" s="13">
        <v>17</v>
      </c>
      <c r="G31"/>
      <c r="H31">
        <v>30</v>
      </c>
      <c r="I31">
        <f>COUNTIF(B:B,"=30")</f>
        <v>5</v>
      </c>
      <c r="J31">
        <v>125</v>
      </c>
      <c r="K31" s="12">
        <v>120</v>
      </c>
      <c r="L31" s="8">
        <v>14</v>
      </c>
      <c r="M31" s="6">
        <f t="shared" si="0"/>
        <v>5.7142857142857144</v>
      </c>
      <c r="N31"/>
      <c r="O31"/>
      <c r="P31"/>
      <c r="Q31"/>
      <c r="R31"/>
      <c r="S31"/>
      <c r="T31"/>
      <c r="U31"/>
      <c r="V31"/>
      <c r="X31"/>
      <c r="Y31"/>
      <c r="Z31"/>
    </row>
    <row r="32" spans="1:26" x14ac:dyDescent="0.2">
      <c r="A32" s="1">
        <v>43804</v>
      </c>
      <c r="B32" s="13">
        <v>15</v>
      </c>
      <c r="C32" s="13">
        <v>123</v>
      </c>
      <c r="D32" s="13" t="s">
        <v>86</v>
      </c>
      <c r="E32" s="13">
        <v>124</v>
      </c>
      <c r="F32" s="13">
        <v>12</v>
      </c>
      <c r="G32"/>
      <c r="H32">
        <v>31</v>
      </c>
      <c r="I32">
        <f>COUNTIF(B:B,"=31")</f>
        <v>3</v>
      </c>
      <c r="J32">
        <v>130</v>
      </c>
      <c r="K32" s="12">
        <v>125</v>
      </c>
      <c r="L32" s="8">
        <v>18</v>
      </c>
      <c r="M32" s="6">
        <f t="shared" si="0"/>
        <v>7.3469387755102051</v>
      </c>
      <c r="N32"/>
      <c r="O32"/>
      <c r="P32"/>
      <c r="Q32"/>
      <c r="R32"/>
      <c r="S32"/>
      <c r="T32"/>
      <c r="U32"/>
      <c r="V32"/>
      <c r="X32"/>
      <c r="Y32"/>
      <c r="Z32"/>
    </row>
    <row r="33" spans="1:26" x14ac:dyDescent="0.2">
      <c r="A33" s="1">
        <v>43794</v>
      </c>
      <c r="B33" s="13">
        <v>16</v>
      </c>
      <c r="C33" s="13">
        <v>108</v>
      </c>
      <c r="D33" s="13" t="s">
        <v>86</v>
      </c>
      <c r="E33" s="13">
        <v>105</v>
      </c>
      <c r="F33" s="13">
        <v>6</v>
      </c>
      <c r="G33"/>
      <c r="H33">
        <v>32</v>
      </c>
      <c r="I33">
        <f>COUNTIF(B:B,"=32")</f>
        <v>0</v>
      </c>
      <c r="J33">
        <v>135</v>
      </c>
      <c r="K33" s="12">
        <v>130</v>
      </c>
      <c r="L33" s="8">
        <v>32</v>
      </c>
      <c r="M33" s="6">
        <f t="shared" si="0"/>
        <v>13.061224489795919</v>
      </c>
      <c r="N33"/>
      <c r="O33"/>
      <c r="P33"/>
      <c r="Q33"/>
      <c r="R33"/>
      <c r="S33"/>
      <c r="T33"/>
      <c r="U33"/>
      <c r="V33"/>
      <c r="X33"/>
      <c r="Y33"/>
      <c r="Z33"/>
    </row>
    <row r="34" spans="1:26" x14ac:dyDescent="0.2">
      <c r="A34" s="1">
        <v>43794</v>
      </c>
      <c r="B34" s="13">
        <v>16</v>
      </c>
      <c r="C34" s="13">
        <v>108</v>
      </c>
      <c r="D34" s="13" t="s">
        <v>86</v>
      </c>
      <c r="E34" s="13">
        <v>128</v>
      </c>
      <c r="F34" s="13">
        <v>12</v>
      </c>
      <c r="G34"/>
      <c r="H34">
        <v>33</v>
      </c>
      <c r="I34">
        <f>COUNTIF(B:B,"=33")</f>
        <v>3</v>
      </c>
      <c r="J34">
        <v>140</v>
      </c>
      <c r="K34" s="12">
        <v>135</v>
      </c>
      <c r="L34" s="8">
        <v>42</v>
      </c>
      <c r="M34" s="6">
        <f t="shared" si="0"/>
        <v>17.142857142857142</v>
      </c>
      <c r="N34"/>
      <c r="O34"/>
      <c r="P34"/>
      <c r="Q34"/>
      <c r="R34"/>
      <c r="S34"/>
      <c r="T34"/>
      <c r="U34"/>
      <c r="V34"/>
      <c r="X34"/>
      <c r="Y34"/>
      <c r="Z34"/>
    </row>
    <row r="35" spans="1:26" x14ac:dyDescent="0.2">
      <c r="A35" s="1">
        <v>43794</v>
      </c>
      <c r="B35" s="13">
        <v>16</v>
      </c>
      <c r="C35" s="13">
        <v>108</v>
      </c>
      <c r="D35" s="13" t="s">
        <v>86</v>
      </c>
      <c r="E35" s="13">
        <v>143</v>
      </c>
      <c r="F35" s="13">
        <v>17</v>
      </c>
      <c r="G35"/>
      <c r="H35">
        <v>34</v>
      </c>
      <c r="I35">
        <f>COUNTIF(B:B,"=34")</f>
        <v>2</v>
      </c>
      <c r="J35">
        <v>145</v>
      </c>
      <c r="K35" s="12">
        <v>140</v>
      </c>
      <c r="L35" s="8">
        <v>25</v>
      </c>
      <c r="M35" s="6">
        <f t="shared" si="0"/>
        <v>10.204081632653061</v>
      </c>
      <c r="N35"/>
      <c r="O35"/>
      <c r="P35"/>
      <c r="Q35"/>
      <c r="R35"/>
      <c r="S35"/>
      <c r="T35"/>
      <c r="U35"/>
      <c r="V35"/>
      <c r="X35"/>
      <c r="Y35"/>
      <c r="Z35"/>
    </row>
    <row r="36" spans="1:26" x14ac:dyDescent="0.2">
      <c r="A36" s="1">
        <v>43794</v>
      </c>
      <c r="B36" s="13">
        <v>17</v>
      </c>
      <c r="C36" s="13">
        <v>112</v>
      </c>
      <c r="D36" s="13" t="s">
        <v>86</v>
      </c>
      <c r="E36" s="13">
        <v>132</v>
      </c>
      <c r="F36" s="13">
        <v>16</v>
      </c>
      <c r="G36"/>
      <c r="H36">
        <v>35</v>
      </c>
      <c r="I36">
        <f>COUNTIF(B:B,"=35")</f>
        <v>0</v>
      </c>
      <c r="J36">
        <v>150</v>
      </c>
      <c r="K36" s="12">
        <v>145</v>
      </c>
      <c r="L36" s="8">
        <v>24</v>
      </c>
      <c r="M36" s="6">
        <f t="shared" si="0"/>
        <v>9.795918367346939</v>
      </c>
      <c r="N36"/>
      <c r="O36"/>
      <c r="P36"/>
      <c r="Q36"/>
      <c r="R36"/>
      <c r="S36"/>
      <c r="T36"/>
      <c r="U36"/>
      <c r="V36"/>
      <c r="X36"/>
      <c r="Y36"/>
      <c r="Z36"/>
    </row>
    <row r="37" spans="1:26" x14ac:dyDescent="0.2">
      <c r="A37" s="1">
        <v>43794</v>
      </c>
      <c r="B37" s="13">
        <v>17</v>
      </c>
      <c r="C37" s="13">
        <v>112</v>
      </c>
      <c r="D37" s="13" t="s">
        <v>86</v>
      </c>
      <c r="E37" s="13">
        <v>133</v>
      </c>
      <c r="F37" s="13">
        <v>15</v>
      </c>
      <c r="G37"/>
      <c r="H37">
        <v>36</v>
      </c>
      <c r="I37">
        <f>COUNTIF(B:B,"=36")</f>
        <v>1</v>
      </c>
      <c r="J37">
        <v>155</v>
      </c>
      <c r="K37" s="12">
        <v>150</v>
      </c>
      <c r="L37" s="8">
        <v>5</v>
      </c>
      <c r="M37" s="6">
        <f t="shared" si="0"/>
        <v>2.0408163265306123</v>
      </c>
      <c r="N37"/>
      <c r="O37"/>
      <c r="P37"/>
      <c r="Q37"/>
      <c r="R37"/>
      <c r="S37"/>
      <c r="T37"/>
      <c r="U37"/>
      <c r="V37"/>
      <c r="X37"/>
      <c r="Y37"/>
      <c r="Z37"/>
    </row>
    <row r="38" spans="1:26" x14ac:dyDescent="0.2">
      <c r="A38" s="1">
        <v>43794</v>
      </c>
      <c r="B38" s="13">
        <v>17</v>
      </c>
      <c r="C38" s="13">
        <v>112</v>
      </c>
      <c r="D38" s="13" t="s">
        <v>86</v>
      </c>
      <c r="E38" s="13">
        <v>143</v>
      </c>
      <c r="F38" s="13">
        <v>17</v>
      </c>
      <c r="G38"/>
      <c r="H38">
        <v>37</v>
      </c>
      <c r="I38">
        <f>COUNTIF(B:B,"=37")</f>
        <v>0</v>
      </c>
      <c r="J38">
        <v>160</v>
      </c>
      <c r="K38" s="12">
        <v>155</v>
      </c>
      <c r="L38" s="8">
        <v>2</v>
      </c>
      <c r="M38" s="6">
        <f t="shared" si="0"/>
        <v>0.81632653061224492</v>
      </c>
      <c r="N38"/>
      <c r="O38"/>
      <c r="P38"/>
      <c r="Q38"/>
      <c r="R38"/>
      <c r="S38"/>
      <c r="T38"/>
      <c r="U38"/>
      <c r="V38"/>
      <c r="X38"/>
      <c r="Y38"/>
      <c r="Z38"/>
    </row>
    <row r="39" spans="1:26" x14ac:dyDescent="0.2">
      <c r="A39" s="1">
        <v>43794</v>
      </c>
      <c r="B39" s="13">
        <v>17</v>
      </c>
      <c r="C39" s="13">
        <v>112</v>
      </c>
      <c r="D39" s="13" t="s">
        <v>86</v>
      </c>
      <c r="E39" s="13">
        <v>105</v>
      </c>
      <c r="F39" s="13">
        <v>7</v>
      </c>
      <c r="G39"/>
      <c r="H39">
        <v>38</v>
      </c>
      <c r="I39">
        <f>COUNTIF(B:B,"=38")</f>
        <v>0</v>
      </c>
      <c r="J39">
        <v>165</v>
      </c>
      <c r="K39" s="12">
        <v>160</v>
      </c>
      <c r="L39" s="8">
        <v>0</v>
      </c>
      <c r="M39" s="6">
        <f t="shared" si="0"/>
        <v>0</v>
      </c>
      <c r="N39"/>
      <c r="O39"/>
      <c r="P39"/>
      <c r="Q39"/>
      <c r="R39"/>
      <c r="S39"/>
      <c r="T39"/>
      <c r="U39"/>
      <c r="V39"/>
      <c r="X39"/>
      <c r="Y39"/>
      <c r="Z39"/>
    </row>
    <row r="40" spans="1:26" x14ac:dyDescent="0.2">
      <c r="A40" s="1">
        <v>43794</v>
      </c>
      <c r="B40" s="13">
        <v>17</v>
      </c>
      <c r="C40" s="13">
        <v>112</v>
      </c>
      <c r="D40" s="13" t="s">
        <v>86</v>
      </c>
      <c r="E40" s="13">
        <v>112</v>
      </c>
      <c r="F40" s="13">
        <v>7</v>
      </c>
      <c r="G40"/>
      <c r="H40">
        <v>39</v>
      </c>
      <c r="I40">
        <f>COUNTIF(B:B,"=39")</f>
        <v>1</v>
      </c>
      <c r="J40">
        <v>170</v>
      </c>
      <c r="K40" s="12">
        <v>165</v>
      </c>
      <c r="L40" s="8">
        <v>0</v>
      </c>
      <c r="M40" s="6">
        <f t="shared" si="0"/>
        <v>0</v>
      </c>
      <c r="N40"/>
      <c r="O40"/>
      <c r="P40"/>
      <c r="Q40"/>
      <c r="R40"/>
      <c r="S40"/>
      <c r="T40"/>
      <c r="U40"/>
      <c r="V40"/>
      <c r="X40"/>
      <c r="Y40"/>
      <c r="Z40"/>
    </row>
    <row r="41" spans="1:26" x14ac:dyDescent="0.2">
      <c r="A41" s="1">
        <v>43794</v>
      </c>
      <c r="B41" s="13">
        <v>17</v>
      </c>
      <c r="C41" s="13">
        <v>112</v>
      </c>
      <c r="D41" s="13" t="s">
        <v>86</v>
      </c>
      <c r="E41" s="13">
        <v>111</v>
      </c>
      <c r="F41" s="13">
        <v>8</v>
      </c>
      <c r="G41"/>
      <c r="H41">
        <v>40</v>
      </c>
      <c r="I41">
        <f>COUNTIF(B:B,"=40")</f>
        <v>7</v>
      </c>
      <c r="J41">
        <v>175</v>
      </c>
      <c r="K41" s="12">
        <v>170</v>
      </c>
      <c r="L41" s="8">
        <v>0</v>
      </c>
      <c r="M41" s="6">
        <f t="shared" si="0"/>
        <v>0</v>
      </c>
      <c r="N41"/>
      <c r="O41"/>
      <c r="P41"/>
      <c r="Q41"/>
      <c r="R41"/>
      <c r="S41"/>
      <c r="T41"/>
      <c r="U41"/>
      <c r="V41"/>
      <c r="X41"/>
      <c r="Y41"/>
      <c r="Z41"/>
    </row>
    <row r="42" spans="1:26" x14ac:dyDescent="0.2">
      <c r="A42" s="1">
        <v>43794</v>
      </c>
      <c r="B42" s="13">
        <v>17</v>
      </c>
      <c r="C42" s="13">
        <v>112</v>
      </c>
      <c r="D42" s="13" t="s">
        <v>86</v>
      </c>
      <c r="E42" s="13">
        <v>112</v>
      </c>
      <c r="F42" s="13">
        <v>8</v>
      </c>
      <c r="G42"/>
      <c r="H42">
        <v>41</v>
      </c>
      <c r="I42">
        <f>COUNTIF(B:B,"=41")</f>
        <v>3</v>
      </c>
      <c r="J42">
        <v>180</v>
      </c>
      <c r="K42" s="12">
        <v>175</v>
      </c>
      <c r="L42" s="8">
        <v>0</v>
      </c>
      <c r="M42" s="6">
        <f t="shared" si="0"/>
        <v>0</v>
      </c>
      <c r="N42"/>
      <c r="O42"/>
      <c r="P42"/>
      <c r="Q42"/>
      <c r="R42"/>
      <c r="S42"/>
      <c r="T42"/>
      <c r="U42"/>
      <c r="V42"/>
      <c r="X42"/>
      <c r="Y42"/>
      <c r="Z42"/>
    </row>
    <row r="43" spans="1:26" x14ac:dyDescent="0.2">
      <c r="A43" s="1">
        <v>43790</v>
      </c>
      <c r="B43" s="13">
        <v>18</v>
      </c>
      <c r="C43" s="13">
        <v>131</v>
      </c>
      <c r="D43" s="13" t="s">
        <v>86</v>
      </c>
      <c r="E43" s="13">
        <v>141</v>
      </c>
      <c r="F43" s="13">
        <v>19</v>
      </c>
      <c r="G43"/>
      <c r="H43">
        <v>42</v>
      </c>
      <c r="I43">
        <f>COUNTIF(B:B,"=42")</f>
        <v>0</v>
      </c>
      <c r="J43">
        <v>185</v>
      </c>
      <c r="K43" s="12">
        <v>180</v>
      </c>
      <c r="L43" s="8">
        <v>0</v>
      </c>
      <c r="M43" s="6">
        <f t="shared" si="0"/>
        <v>0</v>
      </c>
      <c r="N43"/>
      <c r="O43"/>
      <c r="P43"/>
      <c r="Q43"/>
      <c r="R43"/>
      <c r="S43"/>
      <c r="T43"/>
      <c r="U43"/>
      <c r="V43"/>
      <c r="X43"/>
      <c r="Y43"/>
      <c r="Z43"/>
    </row>
    <row r="44" spans="1:26" x14ac:dyDescent="0.2">
      <c r="A44" s="1">
        <v>43769</v>
      </c>
      <c r="B44" s="13">
        <v>21</v>
      </c>
      <c r="C44" s="13">
        <v>161</v>
      </c>
      <c r="D44" s="13" t="s">
        <v>86</v>
      </c>
      <c r="E44" s="13">
        <v>108</v>
      </c>
      <c r="F44" s="13">
        <v>9</v>
      </c>
      <c r="G44"/>
      <c r="H44">
        <v>43</v>
      </c>
      <c r="I44">
        <f>COUNTIF(B:B,"=43")</f>
        <v>0</v>
      </c>
      <c r="J44">
        <v>190</v>
      </c>
      <c r="K44" s="12">
        <v>185</v>
      </c>
      <c r="L44" s="8">
        <v>0</v>
      </c>
      <c r="M44" s="6">
        <f t="shared" si="0"/>
        <v>0</v>
      </c>
      <c r="N44"/>
      <c r="O44"/>
      <c r="P44"/>
      <c r="Q44"/>
      <c r="R44"/>
      <c r="S44"/>
      <c r="T44"/>
      <c r="U44"/>
      <c r="V44"/>
      <c r="X44"/>
      <c r="Y44"/>
      <c r="Z44"/>
    </row>
    <row r="45" spans="1:26" x14ac:dyDescent="0.2">
      <c r="A45" s="1">
        <v>43769</v>
      </c>
      <c r="B45" s="13">
        <v>21</v>
      </c>
      <c r="C45" s="13">
        <v>161</v>
      </c>
      <c r="D45" s="13" t="s">
        <v>86</v>
      </c>
      <c r="E45" s="13">
        <v>98</v>
      </c>
      <c r="F45" s="13">
        <v>6</v>
      </c>
      <c r="G45"/>
      <c r="H45">
        <v>44</v>
      </c>
      <c r="I45">
        <f>COUNTIF(B:B,"=44")</f>
        <v>3</v>
      </c>
      <c r="J45">
        <v>195</v>
      </c>
      <c r="K45" s="12">
        <v>190</v>
      </c>
      <c r="L45" s="8">
        <v>0</v>
      </c>
      <c r="M45" s="6">
        <f t="shared" si="0"/>
        <v>0</v>
      </c>
      <c r="N45"/>
      <c r="O45"/>
      <c r="P45"/>
      <c r="Q45"/>
      <c r="R45"/>
      <c r="S45"/>
      <c r="T45"/>
      <c r="U45"/>
      <c r="V45"/>
      <c r="X45"/>
      <c r="Y45"/>
      <c r="Z45"/>
    </row>
    <row r="46" spans="1:26" x14ac:dyDescent="0.2">
      <c r="A46" s="1">
        <v>43769</v>
      </c>
      <c r="B46" s="13">
        <v>21</v>
      </c>
      <c r="C46" s="13">
        <v>161</v>
      </c>
      <c r="D46" s="13" t="s">
        <v>86</v>
      </c>
      <c r="E46" s="13">
        <v>107</v>
      </c>
      <c r="F46" s="13">
        <v>7</v>
      </c>
      <c r="G46"/>
      <c r="H46">
        <v>45</v>
      </c>
      <c r="I46">
        <f>COUNTIF(B:B,"=45")</f>
        <v>1</v>
      </c>
      <c r="J46">
        <v>200</v>
      </c>
      <c r="K46" s="12">
        <v>195</v>
      </c>
      <c r="L46" s="8">
        <v>0</v>
      </c>
      <c r="M46" s="6">
        <f t="shared" si="0"/>
        <v>0</v>
      </c>
      <c r="N46"/>
      <c r="O46"/>
      <c r="P46"/>
      <c r="Q46"/>
      <c r="R46"/>
      <c r="S46"/>
      <c r="T46"/>
      <c r="U46"/>
      <c r="V46"/>
      <c r="X46"/>
      <c r="Y46"/>
      <c r="Z46"/>
    </row>
    <row r="47" spans="1:26" x14ac:dyDescent="0.2">
      <c r="A47" s="1">
        <v>43769</v>
      </c>
      <c r="B47" s="13">
        <v>21</v>
      </c>
      <c r="C47" s="13">
        <v>161</v>
      </c>
      <c r="D47" s="13" t="s">
        <v>86</v>
      </c>
      <c r="E47" s="13">
        <v>108</v>
      </c>
      <c r="F47" s="13">
        <v>8</v>
      </c>
      <c r="G47"/>
      <c r="H47">
        <v>46</v>
      </c>
      <c r="I47">
        <f>COUNTIF(B:B,"=46")</f>
        <v>24</v>
      </c>
      <c r="J47"/>
      <c r="K47" s="12">
        <v>200</v>
      </c>
      <c r="L47" s="8">
        <v>0</v>
      </c>
      <c r="M47" s="6">
        <f t="shared" si="0"/>
        <v>0</v>
      </c>
      <c r="N47"/>
      <c r="O47"/>
      <c r="P47"/>
      <c r="Q47"/>
      <c r="R47"/>
      <c r="S47"/>
      <c r="T47"/>
      <c r="U47"/>
      <c r="V47"/>
      <c r="X47"/>
      <c r="Y47"/>
      <c r="Z47"/>
    </row>
    <row r="48" spans="1:26" ht="13.5" thickBot="1" x14ac:dyDescent="0.25">
      <c r="A48" s="1">
        <v>43769</v>
      </c>
      <c r="B48" s="13">
        <v>21</v>
      </c>
      <c r="C48" s="13">
        <v>161</v>
      </c>
      <c r="D48" s="13" t="s">
        <v>86</v>
      </c>
      <c r="E48" s="13">
        <v>95</v>
      </c>
      <c r="F48" s="13">
        <v>5</v>
      </c>
      <c r="G48"/>
      <c r="H48">
        <v>47</v>
      </c>
      <c r="I48">
        <f>COUNTIF(B:B,"=47")</f>
        <v>10</v>
      </c>
      <c r="J48"/>
      <c r="K48" s="9" t="s">
        <v>51</v>
      </c>
      <c r="L48" s="9">
        <v>0</v>
      </c>
      <c r="M48" s="6"/>
      <c r="N48"/>
      <c r="O48"/>
      <c r="P48"/>
      <c r="Q48"/>
      <c r="R48"/>
      <c r="S48"/>
      <c r="T48"/>
      <c r="U48"/>
      <c r="V48"/>
      <c r="X48"/>
      <c r="Y48"/>
      <c r="Z48"/>
    </row>
    <row r="49" spans="1:26" x14ac:dyDescent="0.2">
      <c r="A49" s="1">
        <v>43769</v>
      </c>
      <c r="B49" s="13">
        <v>21</v>
      </c>
      <c r="C49" s="13">
        <v>161</v>
      </c>
      <c r="D49" s="13" t="s">
        <v>86</v>
      </c>
      <c r="E49" s="13">
        <v>106</v>
      </c>
      <c r="F49" s="13">
        <v>7</v>
      </c>
      <c r="G49"/>
      <c r="H49">
        <v>48</v>
      </c>
      <c r="I49">
        <f>COUNTIF(B:B,"=48")</f>
        <v>5</v>
      </c>
      <c r="J49"/>
      <c r="K49"/>
      <c r="L49">
        <f>SUM(L22:L48)</f>
        <v>245</v>
      </c>
      <c r="M49" s="6">
        <f>SUM(M22:M48)</f>
        <v>100</v>
      </c>
      <c r="N49"/>
      <c r="O49"/>
      <c r="P49"/>
      <c r="Q49"/>
      <c r="R49"/>
      <c r="S49"/>
      <c r="T49"/>
      <c r="U49"/>
      <c r="V49"/>
      <c r="X49"/>
      <c r="Y49"/>
      <c r="Z49"/>
    </row>
    <row r="50" spans="1:26" x14ac:dyDescent="0.2">
      <c r="A50" s="1">
        <v>43769</v>
      </c>
      <c r="B50" s="13">
        <v>21</v>
      </c>
      <c r="C50" s="13">
        <v>161</v>
      </c>
      <c r="D50" s="13" t="s">
        <v>86</v>
      </c>
      <c r="E50" s="13">
        <v>105</v>
      </c>
      <c r="F50" s="13">
        <v>7</v>
      </c>
      <c r="G50"/>
      <c r="H50">
        <v>49</v>
      </c>
      <c r="I50">
        <f>COUNTIF(B:B,"=49")</f>
        <v>3</v>
      </c>
      <c r="J50"/>
      <c r="K50"/>
      <c r="L50"/>
      <c r="M50"/>
      <c r="N50"/>
      <c r="O50"/>
      <c r="P50"/>
      <c r="Q50"/>
      <c r="R50"/>
      <c r="S50"/>
      <c r="T50"/>
      <c r="U50"/>
      <c r="V50"/>
      <c r="X50"/>
      <c r="Y50"/>
      <c r="Z50"/>
    </row>
    <row r="51" spans="1:26" x14ac:dyDescent="0.2">
      <c r="A51" s="1">
        <v>43769</v>
      </c>
      <c r="B51" s="13">
        <v>21</v>
      </c>
      <c r="C51" s="13">
        <v>161</v>
      </c>
      <c r="D51" s="13" t="s">
        <v>86</v>
      </c>
      <c r="E51" s="13">
        <v>110</v>
      </c>
      <c r="F51" s="13">
        <v>8</v>
      </c>
      <c r="G51"/>
      <c r="H51">
        <v>50</v>
      </c>
      <c r="I51">
        <f>COUNTIF(B:B,"=50")</f>
        <v>10</v>
      </c>
      <c r="J51"/>
      <c r="K51"/>
      <c r="L51"/>
      <c r="M51"/>
      <c r="N51"/>
      <c r="O51"/>
      <c r="P51"/>
      <c r="Q51"/>
      <c r="R51"/>
      <c r="S51"/>
      <c r="T51"/>
      <c r="U51"/>
      <c r="V51"/>
      <c r="X51"/>
      <c r="Y51"/>
      <c r="Z51"/>
    </row>
    <row r="52" spans="1:26" x14ac:dyDescent="0.2">
      <c r="A52" s="1">
        <v>43769</v>
      </c>
      <c r="B52" s="13">
        <v>21</v>
      </c>
      <c r="C52" s="13">
        <v>161</v>
      </c>
      <c r="D52" s="13" t="s">
        <v>86</v>
      </c>
      <c r="E52" s="13">
        <v>111</v>
      </c>
      <c r="F52" s="13">
        <v>9</v>
      </c>
      <c r="G52"/>
      <c r="H52">
        <v>51</v>
      </c>
      <c r="I52">
        <f>COUNTIF(B:B,"=51")</f>
        <v>1</v>
      </c>
      <c r="J52"/>
      <c r="K52"/>
      <c r="L52"/>
      <c r="M52"/>
      <c r="N52"/>
      <c r="O52"/>
      <c r="P52"/>
      <c r="Q52"/>
      <c r="R52"/>
      <c r="S52"/>
      <c r="T52"/>
      <c r="U52"/>
      <c r="V52"/>
      <c r="X52"/>
      <c r="Y52"/>
      <c r="Z52"/>
    </row>
    <row r="53" spans="1:26" x14ac:dyDescent="0.2">
      <c r="A53" s="1">
        <v>43769</v>
      </c>
      <c r="B53" s="13">
        <v>21</v>
      </c>
      <c r="C53" s="13">
        <v>161</v>
      </c>
      <c r="D53" s="13" t="s">
        <v>86</v>
      </c>
      <c r="E53" s="13">
        <v>143</v>
      </c>
      <c r="F53" s="13">
        <v>20</v>
      </c>
      <c r="G53"/>
      <c r="H53">
        <v>52</v>
      </c>
      <c r="I53">
        <f>COUNTIF(B:B,"=52")</f>
        <v>2</v>
      </c>
      <c r="J53"/>
      <c r="K53"/>
      <c r="L53"/>
      <c r="M53"/>
      <c r="N53"/>
      <c r="O53"/>
      <c r="P53"/>
      <c r="Q53"/>
      <c r="R53"/>
      <c r="S53"/>
      <c r="T53"/>
      <c r="U53"/>
      <c r="V53"/>
      <c r="X53"/>
      <c r="Y53"/>
      <c r="Z53"/>
    </row>
    <row r="54" spans="1:26" x14ac:dyDescent="0.2">
      <c r="A54" s="1">
        <v>43769</v>
      </c>
      <c r="B54" s="13">
        <v>21</v>
      </c>
      <c r="C54" s="13">
        <v>161</v>
      </c>
      <c r="D54" s="13" t="s">
        <v>86</v>
      </c>
      <c r="E54" s="13">
        <v>130</v>
      </c>
      <c r="F54" s="13">
        <v>15</v>
      </c>
      <c r="G54"/>
      <c r="H54">
        <v>53</v>
      </c>
      <c r="I54">
        <f>COUNTIF(B:B,"=53")</f>
        <v>5</v>
      </c>
      <c r="J54"/>
      <c r="K54"/>
      <c r="L54"/>
      <c r="M54"/>
      <c r="N54"/>
      <c r="O54"/>
      <c r="P54"/>
      <c r="Q54"/>
      <c r="R54"/>
      <c r="S54"/>
      <c r="T54"/>
      <c r="U54"/>
      <c r="V54"/>
      <c r="X54"/>
      <c r="Y54"/>
      <c r="Z54"/>
    </row>
    <row r="55" spans="1:26" x14ac:dyDescent="0.2">
      <c r="A55" s="1">
        <v>43769</v>
      </c>
      <c r="B55" s="13">
        <v>21</v>
      </c>
      <c r="C55" s="13">
        <v>161</v>
      </c>
      <c r="D55" s="13" t="s">
        <v>86</v>
      </c>
      <c r="E55" s="13">
        <v>137</v>
      </c>
      <c r="F55" s="13">
        <v>16</v>
      </c>
      <c r="G55"/>
      <c r="H55">
        <v>54</v>
      </c>
      <c r="I55">
        <f>COUNTIF(B:B,"=54")</f>
        <v>1</v>
      </c>
      <c r="J55"/>
      <c r="K55"/>
      <c r="L55"/>
      <c r="M55"/>
      <c r="N55"/>
      <c r="O55"/>
      <c r="P55"/>
      <c r="Q55"/>
      <c r="R55"/>
      <c r="S55"/>
      <c r="T55"/>
      <c r="U55"/>
      <c r="V55"/>
      <c r="X55"/>
      <c r="Y55"/>
      <c r="Z55"/>
    </row>
    <row r="56" spans="1:26" x14ac:dyDescent="0.2">
      <c r="A56" s="1">
        <v>43769</v>
      </c>
      <c r="B56" s="13">
        <v>21</v>
      </c>
      <c r="C56" s="13">
        <v>161</v>
      </c>
      <c r="D56" s="13" t="s">
        <v>86</v>
      </c>
      <c r="E56" s="13">
        <v>141</v>
      </c>
      <c r="F56" s="13">
        <v>18</v>
      </c>
      <c r="G56"/>
      <c r="H56">
        <v>55</v>
      </c>
      <c r="I56">
        <f>COUNTIF(B:B,"=55")</f>
        <v>4</v>
      </c>
      <c r="J56"/>
      <c r="K56"/>
      <c r="L56"/>
      <c r="M56"/>
      <c r="N56"/>
      <c r="O56"/>
      <c r="P56"/>
      <c r="Q56"/>
      <c r="R56"/>
      <c r="S56"/>
      <c r="T56"/>
      <c r="U56"/>
      <c r="V56"/>
      <c r="X56"/>
      <c r="Y56"/>
      <c r="Z56"/>
    </row>
    <row r="57" spans="1:26" x14ac:dyDescent="0.2">
      <c r="A57" s="1">
        <v>43769</v>
      </c>
      <c r="B57" s="13">
        <v>21</v>
      </c>
      <c r="C57" s="13">
        <v>161</v>
      </c>
      <c r="D57" s="13" t="s">
        <v>86</v>
      </c>
      <c r="E57" s="13">
        <v>137</v>
      </c>
      <c r="F57" s="13">
        <v>16</v>
      </c>
      <c r="G57"/>
      <c r="H57">
        <v>56</v>
      </c>
      <c r="I57">
        <f>COUNTIF(B:B,"=56")</f>
        <v>9</v>
      </c>
      <c r="J57"/>
      <c r="K57"/>
      <c r="L57"/>
      <c r="M57"/>
      <c r="N57"/>
      <c r="O57"/>
      <c r="P57"/>
      <c r="Q57"/>
      <c r="R57"/>
      <c r="S57"/>
      <c r="T57"/>
      <c r="U57"/>
      <c r="V57"/>
      <c r="X57"/>
      <c r="Y57"/>
      <c r="Z57"/>
    </row>
    <row r="58" spans="1:26" x14ac:dyDescent="0.2">
      <c r="A58" s="1">
        <v>43769</v>
      </c>
      <c r="B58" s="13">
        <v>21</v>
      </c>
      <c r="C58" s="13">
        <v>161</v>
      </c>
      <c r="D58" s="13" t="s">
        <v>86</v>
      </c>
      <c r="E58" s="13">
        <v>136</v>
      </c>
      <c r="F58" s="13">
        <v>17</v>
      </c>
      <c r="G58"/>
      <c r="H58">
        <v>57</v>
      </c>
      <c r="I58">
        <f>COUNTIF(B:B,"=57")</f>
        <v>3</v>
      </c>
      <c r="J58"/>
      <c r="K58"/>
      <c r="L58"/>
      <c r="M58"/>
      <c r="N58"/>
      <c r="O58"/>
      <c r="P58"/>
      <c r="Q58"/>
      <c r="R58"/>
      <c r="S58"/>
      <c r="T58"/>
      <c r="U58"/>
      <c r="V58"/>
      <c r="X58"/>
      <c r="Y58"/>
      <c r="Z58"/>
    </row>
    <row r="59" spans="1:26" x14ac:dyDescent="0.2">
      <c r="A59" s="1">
        <v>43769</v>
      </c>
      <c r="B59" s="13">
        <v>21</v>
      </c>
      <c r="C59" s="13">
        <v>161</v>
      </c>
      <c r="D59" s="13" t="s">
        <v>86</v>
      </c>
      <c r="E59" s="13">
        <v>133</v>
      </c>
      <c r="F59" s="13">
        <v>18</v>
      </c>
      <c r="G59"/>
      <c r="H59">
        <v>58</v>
      </c>
      <c r="I59">
        <f>COUNTIF(B:B,"=58")</f>
        <v>6</v>
      </c>
      <c r="J59"/>
      <c r="K59"/>
      <c r="L59"/>
      <c r="M59"/>
      <c r="N59"/>
      <c r="O59"/>
      <c r="P59"/>
      <c r="Q59"/>
      <c r="R59"/>
      <c r="S59"/>
      <c r="T59"/>
      <c r="U59"/>
      <c r="V59"/>
      <c r="X59"/>
      <c r="Y59"/>
      <c r="Z59"/>
    </row>
    <row r="60" spans="1:26" x14ac:dyDescent="0.2">
      <c r="A60" s="1">
        <v>43769</v>
      </c>
      <c r="B60" s="13">
        <v>21</v>
      </c>
      <c r="C60" s="13">
        <v>161</v>
      </c>
      <c r="D60" s="13" t="s">
        <v>86</v>
      </c>
      <c r="E60" s="13">
        <v>136</v>
      </c>
      <c r="F60" s="13">
        <v>17</v>
      </c>
      <c r="G60"/>
      <c r="H60">
        <v>59</v>
      </c>
      <c r="I60">
        <f>COUNTIF(B:B,"=59")</f>
        <v>11</v>
      </c>
      <c r="J60"/>
      <c r="K60"/>
      <c r="L60"/>
      <c r="M60"/>
      <c r="N60"/>
      <c r="O60"/>
      <c r="P60"/>
      <c r="Q60"/>
      <c r="R60"/>
      <c r="S60"/>
      <c r="T60"/>
      <c r="U60"/>
      <c r="V60"/>
      <c r="Y60"/>
      <c r="Z60"/>
    </row>
    <row r="61" spans="1:26" x14ac:dyDescent="0.2">
      <c r="A61" s="1">
        <v>43769</v>
      </c>
      <c r="B61" s="13">
        <v>21</v>
      </c>
      <c r="C61" s="13">
        <v>161</v>
      </c>
      <c r="D61" s="13" t="s">
        <v>86</v>
      </c>
      <c r="E61" s="13">
        <v>128</v>
      </c>
      <c r="F61" s="13">
        <v>13</v>
      </c>
      <c r="G61"/>
      <c r="H61">
        <v>60</v>
      </c>
      <c r="I61">
        <f>COUNTIF(B:B,"=60")</f>
        <v>0</v>
      </c>
      <c r="J61"/>
      <c r="K61"/>
      <c r="L61"/>
      <c r="M61"/>
      <c r="N61"/>
      <c r="O61"/>
      <c r="P61"/>
      <c r="Q61"/>
      <c r="R61"/>
      <c r="S61"/>
      <c r="T61"/>
      <c r="U61"/>
      <c r="V61"/>
      <c r="Y61"/>
      <c r="Z61"/>
    </row>
    <row r="62" spans="1:26" x14ac:dyDescent="0.2">
      <c r="A62" s="1">
        <v>43769</v>
      </c>
      <c r="B62" s="13">
        <v>21</v>
      </c>
      <c r="C62" s="13">
        <v>161</v>
      </c>
      <c r="D62" s="13" t="s">
        <v>86</v>
      </c>
      <c r="E62" s="13">
        <v>140</v>
      </c>
      <c r="F62" s="13">
        <v>18</v>
      </c>
      <c r="G62"/>
      <c r="H62">
        <v>61</v>
      </c>
      <c r="I62">
        <f>COUNTIF(B:B,"=61")</f>
        <v>2</v>
      </c>
      <c r="J62"/>
      <c r="K62"/>
      <c r="L62"/>
      <c r="M62"/>
      <c r="N62"/>
      <c r="O62"/>
      <c r="P62"/>
      <c r="Q62"/>
      <c r="R62"/>
      <c r="S62"/>
      <c r="T62"/>
      <c r="U62"/>
      <c r="V62"/>
      <c r="Y62"/>
      <c r="Z62"/>
    </row>
    <row r="63" spans="1:26" x14ac:dyDescent="0.2">
      <c r="A63" s="1">
        <v>43769</v>
      </c>
      <c r="B63" s="13">
        <v>21</v>
      </c>
      <c r="C63" s="13">
        <v>161</v>
      </c>
      <c r="D63" s="13" t="s">
        <v>86</v>
      </c>
      <c r="E63" s="13">
        <v>132</v>
      </c>
      <c r="F63" s="13">
        <v>15</v>
      </c>
      <c r="G63"/>
      <c r="H63">
        <v>62</v>
      </c>
      <c r="I63">
        <f>COUNTIF(B:B,"=62")</f>
        <v>2</v>
      </c>
      <c r="J63"/>
      <c r="K63"/>
      <c r="L63"/>
      <c r="M63"/>
      <c r="N63"/>
      <c r="O63"/>
      <c r="P63"/>
      <c r="Q63"/>
      <c r="R63"/>
      <c r="S63"/>
      <c r="T63"/>
      <c r="U63"/>
      <c r="V63"/>
      <c r="Y63"/>
      <c r="Z63"/>
    </row>
    <row r="64" spans="1:26" x14ac:dyDescent="0.2">
      <c r="A64" s="1">
        <v>43769</v>
      </c>
      <c r="B64" s="13">
        <v>21</v>
      </c>
      <c r="C64" s="13">
        <v>161</v>
      </c>
      <c r="D64" s="13" t="s">
        <v>86</v>
      </c>
      <c r="E64" s="13">
        <v>135</v>
      </c>
      <c r="F64" s="13">
        <v>16</v>
      </c>
      <c r="G64"/>
      <c r="H64">
        <v>63</v>
      </c>
      <c r="I64">
        <f>COUNTIF(B:B,"=63")</f>
        <v>1</v>
      </c>
      <c r="J64"/>
      <c r="K64"/>
      <c r="L64"/>
      <c r="M64"/>
      <c r="N64"/>
      <c r="O64"/>
      <c r="P64"/>
      <c r="Q64"/>
      <c r="R64"/>
      <c r="S64"/>
      <c r="T64"/>
      <c r="U64"/>
      <c r="V64"/>
      <c r="Y64"/>
      <c r="Z64"/>
    </row>
    <row r="65" spans="1:26" x14ac:dyDescent="0.2">
      <c r="A65" s="1">
        <v>43769</v>
      </c>
      <c r="B65" s="13">
        <v>21</v>
      </c>
      <c r="C65" s="13">
        <v>161</v>
      </c>
      <c r="D65" s="13" t="s">
        <v>86</v>
      </c>
      <c r="E65" s="13">
        <v>119</v>
      </c>
      <c r="F65" s="13">
        <v>13</v>
      </c>
      <c r="G65"/>
      <c r="H65">
        <v>64</v>
      </c>
      <c r="I65">
        <f>COUNTIF(B:B,"=64")</f>
        <v>1</v>
      </c>
      <c r="J65"/>
      <c r="K65"/>
      <c r="L65"/>
      <c r="M65"/>
      <c r="N65"/>
      <c r="O65"/>
      <c r="P65"/>
      <c r="Q65"/>
      <c r="R65"/>
      <c r="S65"/>
      <c r="T65"/>
      <c r="U65"/>
      <c r="V65"/>
      <c r="Y65"/>
      <c r="Z65"/>
    </row>
    <row r="66" spans="1:26" x14ac:dyDescent="0.2">
      <c r="A66" s="1">
        <v>43769</v>
      </c>
      <c r="B66" s="13">
        <v>22</v>
      </c>
      <c r="C66" s="13">
        <v>149</v>
      </c>
      <c r="D66" s="13" t="s">
        <v>86</v>
      </c>
      <c r="E66" s="13">
        <v>118</v>
      </c>
      <c r="F66" s="13">
        <v>10</v>
      </c>
      <c r="G66"/>
      <c r="H66">
        <v>65</v>
      </c>
      <c r="I66">
        <f>COUNTIF(B:B,"=65")</f>
        <v>0</v>
      </c>
      <c r="J66"/>
      <c r="K66"/>
      <c r="L66"/>
      <c r="M66"/>
      <c r="N66"/>
      <c r="O66"/>
      <c r="P66"/>
      <c r="Q66"/>
      <c r="R66"/>
      <c r="S66"/>
      <c r="T66"/>
      <c r="U66"/>
      <c r="V66"/>
      <c r="Y66"/>
      <c r="Z66"/>
    </row>
    <row r="67" spans="1:26" x14ac:dyDescent="0.2">
      <c r="A67" s="1">
        <v>43769</v>
      </c>
      <c r="B67" s="13">
        <v>22</v>
      </c>
      <c r="C67" s="13">
        <v>149</v>
      </c>
      <c r="D67" s="13" t="s">
        <v>86</v>
      </c>
      <c r="E67" s="13">
        <v>108</v>
      </c>
      <c r="F67" s="13">
        <v>7</v>
      </c>
      <c r="G67"/>
      <c r="H67">
        <v>66</v>
      </c>
      <c r="I67">
        <f>COUNTIF(B:B,"=66")</f>
        <v>0</v>
      </c>
      <c r="J67"/>
      <c r="K67"/>
      <c r="L67"/>
      <c r="M67"/>
      <c r="N67"/>
      <c r="O67"/>
      <c r="P67"/>
      <c r="Q67"/>
      <c r="R67"/>
      <c r="S67"/>
      <c r="T67"/>
      <c r="U67"/>
      <c r="V67"/>
      <c r="Y67"/>
      <c r="Z67"/>
    </row>
    <row r="68" spans="1:26" x14ac:dyDescent="0.2">
      <c r="A68" s="1">
        <v>43769</v>
      </c>
      <c r="B68" s="13">
        <v>22</v>
      </c>
      <c r="C68" s="13">
        <v>149</v>
      </c>
      <c r="D68" s="13" t="s">
        <v>86</v>
      </c>
      <c r="E68" s="13">
        <v>133</v>
      </c>
      <c r="F68" s="13">
        <v>15</v>
      </c>
      <c r="G68"/>
      <c r="H68">
        <v>67</v>
      </c>
      <c r="I68">
        <f>COUNTIF(B:B,"=67")</f>
        <v>0</v>
      </c>
      <c r="J68"/>
      <c r="K68"/>
      <c r="L68"/>
      <c r="M68"/>
      <c r="N68"/>
      <c r="O68"/>
      <c r="P68"/>
      <c r="Q68"/>
      <c r="R68"/>
      <c r="S68"/>
      <c r="T68"/>
      <c r="U68"/>
      <c r="V68"/>
      <c r="Y68"/>
      <c r="Z68"/>
    </row>
    <row r="69" spans="1:26" x14ac:dyDescent="0.2">
      <c r="A69" s="1">
        <v>43773</v>
      </c>
      <c r="B69" s="13">
        <v>23</v>
      </c>
      <c r="C69" s="13">
        <v>130</v>
      </c>
      <c r="D69" s="13" t="s">
        <v>86</v>
      </c>
      <c r="E69" s="13">
        <v>106</v>
      </c>
      <c r="F69" s="13">
        <v>6</v>
      </c>
      <c r="G69"/>
      <c r="H69">
        <v>68</v>
      </c>
      <c r="I69">
        <f>COUNTIF(B:B,"=68")</f>
        <v>0</v>
      </c>
      <c r="J69"/>
      <c r="K69"/>
      <c r="L69"/>
      <c r="M69"/>
      <c r="N69"/>
      <c r="O69"/>
      <c r="P69"/>
      <c r="Q69"/>
      <c r="R69"/>
      <c r="S69"/>
      <c r="T69"/>
      <c r="U69"/>
      <c r="V69"/>
      <c r="Y69"/>
      <c r="Z69"/>
    </row>
    <row r="70" spans="1:26" x14ac:dyDescent="0.2">
      <c r="A70" s="1">
        <v>43773</v>
      </c>
      <c r="B70" s="13">
        <v>23</v>
      </c>
      <c r="C70" s="13">
        <v>130</v>
      </c>
      <c r="D70" s="13" t="s">
        <v>86</v>
      </c>
      <c r="E70" s="13">
        <v>114</v>
      </c>
      <c r="F70" s="13">
        <v>9</v>
      </c>
      <c r="G70"/>
      <c r="H70">
        <v>69</v>
      </c>
      <c r="I70">
        <f>COUNTIF(B:B,"=69")</f>
        <v>0</v>
      </c>
      <c r="J70"/>
      <c r="K70"/>
      <c r="L70"/>
      <c r="M70"/>
      <c r="N70"/>
      <c r="O70"/>
      <c r="P70"/>
      <c r="Q70"/>
      <c r="R70"/>
      <c r="S70"/>
      <c r="T70"/>
      <c r="U70"/>
      <c r="V70"/>
      <c r="Y70"/>
      <c r="Z70"/>
    </row>
    <row r="71" spans="1:26" x14ac:dyDescent="0.2">
      <c r="A71" s="1">
        <v>43773</v>
      </c>
      <c r="B71" s="13">
        <v>23</v>
      </c>
      <c r="C71" s="13">
        <v>130</v>
      </c>
      <c r="D71" s="13" t="s">
        <v>86</v>
      </c>
      <c r="E71" s="13">
        <v>105</v>
      </c>
      <c r="F71" s="13">
        <v>6</v>
      </c>
      <c r="G71"/>
      <c r="H71">
        <v>70</v>
      </c>
      <c r="I71">
        <f>COUNTIF(B:B,"=70")</f>
        <v>0</v>
      </c>
      <c r="J71"/>
      <c r="K71"/>
      <c r="L71"/>
      <c r="M71"/>
      <c r="N71"/>
      <c r="O71"/>
      <c r="P71"/>
      <c r="Q71"/>
      <c r="R71"/>
      <c r="S71"/>
      <c r="T71"/>
      <c r="U71"/>
      <c r="V71"/>
      <c r="Y71"/>
      <c r="Z71"/>
    </row>
    <row r="72" spans="1:26" x14ac:dyDescent="0.2">
      <c r="A72" s="1">
        <v>43782</v>
      </c>
      <c r="B72" s="13">
        <v>24</v>
      </c>
      <c r="C72" s="13">
        <v>196</v>
      </c>
      <c r="D72" s="13" t="s">
        <v>86</v>
      </c>
      <c r="E72" s="13">
        <v>106</v>
      </c>
      <c r="F72" s="13">
        <v>6</v>
      </c>
      <c r="G72"/>
      <c r="H72">
        <v>71</v>
      </c>
      <c r="I72">
        <f>COUNTIF(B:B,"=71")</f>
        <v>0</v>
      </c>
      <c r="J72"/>
      <c r="K72"/>
      <c r="L72"/>
      <c r="M72"/>
      <c r="N72"/>
      <c r="O72"/>
      <c r="P72"/>
      <c r="Q72"/>
      <c r="R72"/>
      <c r="S72"/>
      <c r="T72"/>
      <c r="U72"/>
      <c r="V72"/>
      <c r="Y72"/>
      <c r="Z72"/>
    </row>
    <row r="73" spans="1:26" x14ac:dyDescent="0.2">
      <c r="A73" s="1">
        <v>43782</v>
      </c>
      <c r="B73" s="13">
        <v>24</v>
      </c>
      <c r="C73" s="13">
        <v>196</v>
      </c>
      <c r="D73" s="13" t="s">
        <v>86</v>
      </c>
      <c r="E73" s="13">
        <v>105</v>
      </c>
      <c r="F73" s="13">
        <v>6</v>
      </c>
      <c r="G73"/>
      <c r="H73">
        <v>72</v>
      </c>
      <c r="I73">
        <f>COUNTIF(B:B,"=72")</f>
        <v>0</v>
      </c>
      <c r="J73"/>
      <c r="K73"/>
      <c r="L73"/>
      <c r="M73"/>
      <c r="N73"/>
      <c r="O73"/>
      <c r="P73"/>
      <c r="Q73"/>
      <c r="R73"/>
      <c r="S73"/>
      <c r="T73"/>
      <c r="U73"/>
      <c r="V73"/>
      <c r="Y73"/>
      <c r="Z73"/>
    </row>
    <row r="74" spans="1:26" x14ac:dyDescent="0.2">
      <c r="A74" s="1">
        <v>43782</v>
      </c>
      <c r="B74" s="13">
        <v>24</v>
      </c>
      <c r="C74" s="13">
        <v>196</v>
      </c>
      <c r="D74" s="13" t="s">
        <v>86</v>
      </c>
      <c r="E74" s="13">
        <v>99</v>
      </c>
      <c r="F74" s="13">
        <v>6</v>
      </c>
      <c r="G74"/>
      <c r="H74">
        <v>73</v>
      </c>
      <c r="I74">
        <f>COUNTIF(B:B,"=73")</f>
        <v>0</v>
      </c>
      <c r="J74"/>
      <c r="K74"/>
      <c r="L74"/>
      <c r="M74"/>
      <c r="N74"/>
      <c r="O74"/>
      <c r="P74"/>
      <c r="Q74"/>
      <c r="R74"/>
      <c r="S74"/>
      <c r="T74"/>
      <c r="U74"/>
      <c r="V74"/>
      <c r="Y74"/>
      <c r="Z74"/>
    </row>
    <row r="75" spans="1:26" x14ac:dyDescent="0.2">
      <c r="A75" s="1">
        <v>43782</v>
      </c>
      <c r="B75" s="13">
        <v>24</v>
      </c>
      <c r="C75" s="13">
        <v>196</v>
      </c>
      <c r="D75" s="13" t="s">
        <v>86</v>
      </c>
      <c r="E75" s="13">
        <v>126</v>
      </c>
      <c r="F75" s="13">
        <v>14</v>
      </c>
      <c r="G75"/>
      <c r="H75">
        <v>74</v>
      </c>
      <c r="I75">
        <f>COUNTIF(B:B,"=74")</f>
        <v>0</v>
      </c>
      <c r="J75"/>
      <c r="K75"/>
      <c r="L75"/>
      <c r="M75"/>
      <c r="N75"/>
      <c r="O75"/>
      <c r="P75"/>
      <c r="Q75"/>
      <c r="R75"/>
      <c r="S75"/>
      <c r="T75"/>
      <c r="U75"/>
      <c r="V75"/>
      <c r="Y75"/>
      <c r="Z75"/>
    </row>
    <row r="76" spans="1:26" x14ac:dyDescent="0.2">
      <c r="A76" s="1">
        <v>43782</v>
      </c>
      <c r="B76" s="13">
        <v>24</v>
      </c>
      <c r="C76" s="13">
        <v>196</v>
      </c>
      <c r="D76" s="13" t="s">
        <v>86</v>
      </c>
      <c r="E76" s="13">
        <v>128</v>
      </c>
      <c r="F76" s="13">
        <v>15</v>
      </c>
      <c r="G76"/>
      <c r="H76">
        <v>75</v>
      </c>
      <c r="I76">
        <f>COUNTIF(B:B,"=75")</f>
        <v>0</v>
      </c>
      <c r="J76"/>
      <c r="K76"/>
      <c r="L76"/>
      <c r="M76"/>
      <c r="N76"/>
      <c r="O76"/>
      <c r="P76"/>
      <c r="Q76"/>
      <c r="R76"/>
      <c r="S76"/>
      <c r="T76"/>
      <c r="U76"/>
      <c r="V76"/>
      <c r="X76"/>
      <c r="Y76"/>
      <c r="Z76"/>
    </row>
    <row r="77" spans="1:26" x14ac:dyDescent="0.2">
      <c r="A77" s="1">
        <v>43783</v>
      </c>
      <c r="B77" s="13">
        <v>25</v>
      </c>
      <c r="C77" s="13">
        <v>136</v>
      </c>
      <c r="D77" s="13" t="s">
        <v>86</v>
      </c>
      <c r="E77" s="13">
        <v>109</v>
      </c>
      <c r="F77" s="13">
        <v>7</v>
      </c>
      <c r="G77"/>
      <c r="H77">
        <v>76</v>
      </c>
      <c r="I77">
        <f>COUNTIF(B:B,"=76")</f>
        <v>0</v>
      </c>
      <c r="J77"/>
      <c r="K77"/>
      <c r="L77"/>
      <c r="M77"/>
      <c r="N77"/>
      <c r="O77"/>
      <c r="P77"/>
      <c r="Q77"/>
      <c r="R77"/>
      <c r="S77"/>
      <c r="T77"/>
      <c r="U77"/>
      <c r="V77"/>
      <c r="X77"/>
      <c r="Y77"/>
      <c r="Z77"/>
    </row>
    <row r="78" spans="1:26" x14ac:dyDescent="0.2">
      <c r="A78" s="1">
        <v>43783</v>
      </c>
      <c r="B78" s="13">
        <v>25</v>
      </c>
      <c r="C78" s="13">
        <v>136</v>
      </c>
      <c r="D78" s="13" t="s">
        <v>86</v>
      </c>
      <c r="E78" s="13">
        <v>110</v>
      </c>
      <c r="F78" s="13">
        <v>7</v>
      </c>
      <c r="G78"/>
      <c r="H78">
        <v>77</v>
      </c>
      <c r="I78">
        <f>COUNTIF(B:B,"=77")</f>
        <v>0</v>
      </c>
      <c r="J78"/>
      <c r="K78"/>
      <c r="L78"/>
      <c r="M78"/>
      <c r="N78"/>
      <c r="O78"/>
      <c r="P78"/>
      <c r="Q78"/>
      <c r="R78"/>
      <c r="S78"/>
      <c r="T78"/>
      <c r="U78"/>
      <c r="V78"/>
      <c r="X78"/>
      <c r="Y78"/>
      <c r="Z78"/>
    </row>
    <row r="79" spans="1:26" x14ac:dyDescent="0.2">
      <c r="A79" s="1">
        <v>43769</v>
      </c>
      <c r="B79" s="13">
        <v>26</v>
      </c>
      <c r="C79" s="13">
        <v>213</v>
      </c>
      <c r="D79" s="13" t="s">
        <v>86</v>
      </c>
      <c r="E79" s="13">
        <v>120</v>
      </c>
      <c r="F79" s="13">
        <v>11</v>
      </c>
      <c r="G79"/>
      <c r="H79">
        <v>78</v>
      </c>
      <c r="I79">
        <f>COUNTIF(B:B,"=78")</f>
        <v>0</v>
      </c>
      <c r="J79"/>
      <c r="K79"/>
      <c r="L79"/>
      <c r="M79"/>
      <c r="N79"/>
      <c r="O79"/>
      <c r="P79"/>
      <c r="Q79"/>
      <c r="R79"/>
      <c r="S79"/>
      <c r="T79"/>
      <c r="U79"/>
      <c r="V79"/>
      <c r="X79"/>
      <c r="Y79"/>
      <c r="Z79"/>
    </row>
    <row r="80" spans="1:26" x14ac:dyDescent="0.2">
      <c r="A80" s="1">
        <v>43769</v>
      </c>
      <c r="B80" s="13">
        <v>26</v>
      </c>
      <c r="C80" s="13">
        <v>213</v>
      </c>
      <c r="D80" s="13" t="s">
        <v>86</v>
      </c>
      <c r="E80" s="13">
        <v>127</v>
      </c>
      <c r="F80" s="13">
        <v>13</v>
      </c>
      <c r="G80"/>
      <c r="H80">
        <v>79</v>
      </c>
      <c r="I80">
        <f>COUNTIF(B:B,"=79")</f>
        <v>0</v>
      </c>
      <c r="J80"/>
      <c r="K80"/>
      <c r="L80"/>
      <c r="M80"/>
      <c r="N80"/>
      <c r="O80"/>
      <c r="P80"/>
      <c r="Q80"/>
      <c r="R80"/>
      <c r="S80"/>
      <c r="T80"/>
      <c r="U80"/>
      <c r="V80"/>
      <c r="X80"/>
      <c r="Y80"/>
      <c r="Z80"/>
    </row>
    <row r="81" spans="1:26" x14ac:dyDescent="0.2">
      <c r="A81" s="1">
        <v>43769</v>
      </c>
      <c r="B81" s="13">
        <v>26</v>
      </c>
      <c r="C81" s="13">
        <v>213</v>
      </c>
      <c r="D81" s="13" t="s">
        <v>86</v>
      </c>
      <c r="E81" s="13">
        <v>135</v>
      </c>
      <c r="F81" s="13">
        <v>16</v>
      </c>
      <c r="G81"/>
      <c r="H81">
        <v>80</v>
      </c>
      <c r="I81">
        <f>COUNTIF(B:B,"=80")</f>
        <v>0</v>
      </c>
      <c r="J81"/>
      <c r="K81"/>
      <c r="L81"/>
      <c r="M81"/>
      <c r="N81"/>
      <c r="O81"/>
      <c r="P81"/>
      <c r="Q81"/>
      <c r="R81"/>
      <c r="S81"/>
      <c r="T81"/>
      <c r="U81"/>
      <c r="V81"/>
      <c r="X81"/>
      <c r="Y81"/>
      <c r="Z81"/>
    </row>
    <row r="82" spans="1:26" x14ac:dyDescent="0.2">
      <c r="A82" s="1">
        <v>43769</v>
      </c>
      <c r="B82" s="13">
        <v>26</v>
      </c>
      <c r="C82" s="13">
        <v>213</v>
      </c>
      <c r="D82" s="13" t="s">
        <v>86</v>
      </c>
      <c r="E82" s="13">
        <v>137</v>
      </c>
      <c r="F82" s="13">
        <v>17</v>
      </c>
      <c r="G82"/>
      <c r="H82">
        <v>81</v>
      </c>
      <c r="I82">
        <f>COUNTIF(B:B,"=81")</f>
        <v>0</v>
      </c>
      <c r="J82"/>
      <c r="K82"/>
      <c r="L82"/>
      <c r="M82"/>
      <c r="N82"/>
      <c r="O82"/>
      <c r="P82"/>
      <c r="Q82"/>
      <c r="R82"/>
      <c r="S82"/>
      <c r="T82"/>
      <c r="U82"/>
      <c r="V82"/>
      <c r="X82"/>
      <c r="Y82"/>
      <c r="Z82"/>
    </row>
    <row r="83" spans="1:26" x14ac:dyDescent="0.2">
      <c r="A83" s="1">
        <v>43769</v>
      </c>
      <c r="B83" s="13">
        <v>26</v>
      </c>
      <c r="C83" s="13">
        <v>213</v>
      </c>
      <c r="D83" s="13" t="s">
        <v>86</v>
      </c>
      <c r="E83" s="13">
        <v>140</v>
      </c>
      <c r="F83" s="13">
        <v>17</v>
      </c>
      <c r="G83"/>
      <c r="H83">
        <v>82</v>
      </c>
      <c r="I83">
        <f>COUNTIF(B:B,"=82")</f>
        <v>0</v>
      </c>
      <c r="J83"/>
      <c r="K83"/>
      <c r="L83"/>
      <c r="M83"/>
      <c r="N83"/>
      <c r="O83"/>
      <c r="P83"/>
      <c r="Q83"/>
      <c r="R83"/>
      <c r="S83"/>
      <c r="T83"/>
      <c r="U83"/>
      <c r="V83"/>
      <c r="X83"/>
      <c r="Y83"/>
      <c r="Z83"/>
    </row>
    <row r="84" spans="1:26" x14ac:dyDescent="0.2">
      <c r="A84" s="1">
        <v>43769</v>
      </c>
      <c r="B84" s="13">
        <v>26</v>
      </c>
      <c r="C84" s="13">
        <v>213</v>
      </c>
      <c r="D84" s="13" t="s">
        <v>86</v>
      </c>
      <c r="E84" s="13">
        <v>128</v>
      </c>
      <c r="F84" s="13">
        <v>13</v>
      </c>
      <c r="G84"/>
      <c r="H84">
        <v>83</v>
      </c>
      <c r="I84">
        <f>COUNTIF(B:B,"=83")</f>
        <v>0</v>
      </c>
      <c r="J84"/>
      <c r="K84"/>
      <c r="L84"/>
      <c r="M84"/>
      <c r="N84"/>
      <c r="O84"/>
      <c r="P84"/>
      <c r="Q84"/>
      <c r="R84"/>
      <c r="S84"/>
      <c r="T84"/>
      <c r="U84"/>
      <c r="V84"/>
      <c r="X84"/>
      <c r="Y84"/>
      <c r="Z84"/>
    </row>
    <row r="85" spans="1:26" x14ac:dyDescent="0.2">
      <c r="A85" s="1">
        <v>43769</v>
      </c>
      <c r="B85" s="13">
        <v>26</v>
      </c>
      <c r="C85" s="13">
        <v>213</v>
      </c>
      <c r="D85" s="13" t="s">
        <v>86</v>
      </c>
      <c r="E85" s="13">
        <v>132</v>
      </c>
      <c r="F85" s="13">
        <v>15</v>
      </c>
      <c r="G85"/>
      <c r="H85">
        <v>84</v>
      </c>
      <c r="I85">
        <f>COUNTIF(B:B,"=84")</f>
        <v>0</v>
      </c>
      <c r="J85"/>
      <c r="K85"/>
      <c r="L85"/>
      <c r="M85"/>
      <c r="N85"/>
      <c r="O85"/>
      <c r="P85"/>
      <c r="Q85"/>
      <c r="R85"/>
      <c r="S85"/>
      <c r="T85"/>
      <c r="U85"/>
      <c r="V85"/>
      <c r="X85"/>
      <c r="Y85"/>
      <c r="Z85"/>
    </row>
    <row r="86" spans="1:26" x14ac:dyDescent="0.2">
      <c r="A86" s="1">
        <v>43769</v>
      </c>
      <c r="B86" s="13">
        <v>26</v>
      </c>
      <c r="C86" s="13">
        <v>213</v>
      </c>
      <c r="D86" s="13" t="s">
        <v>86</v>
      </c>
      <c r="E86" s="13">
        <v>126</v>
      </c>
      <c r="F86" s="13">
        <v>13</v>
      </c>
      <c r="G86"/>
      <c r="H86">
        <v>85</v>
      </c>
      <c r="I86">
        <f>COUNTIF(B:B,"=85")</f>
        <v>0</v>
      </c>
      <c r="J86"/>
      <c r="K86"/>
      <c r="L86"/>
      <c r="M86"/>
      <c r="N86"/>
      <c r="O86"/>
      <c r="P86"/>
      <c r="Q86"/>
      <c r="R86"/>
      <c r="S86"/>
      <c r="T86"/>
      <c r="U86"/>
      <c r="V86"/>
      <c r="X86"/>
      <c r="Y86"/>
      <c r="Z86"/>
    </row>
    <row r="87" spans="1:26" x14ac:dyDescent="0.2">
      <c r="A87" s="1">
        <v>43773</v>
      </c>
      <c r="B87" s="13">
        <v>27</v>
      </c>
      <c r="C87" s="13">
        <v>257</v>
      </c>
      <c r="D87" s="13" t="s">
        <v>86</v>
      </c>
      <c r="E87" s="13">
        <v>133</v>
      </c>
      <c r="F87" s="13">
        <v>17</v>
      </c>
      <c r="G87"/>
      <c r="H87">
        <v>86</v>
      </c>
      <c r="I87">
        <f>COUNTIF(B:B,"=86")</f>
        <v>0</v>
      </c>
      <c r="J87"/>
      <c r="K87"/>
      <c r="L87"/>
      <c r="M87"/>
      <c r="N87"/>
      <c r="O87"/>
      <c r="P87"/>
      <c r="Q87"/>
      <c r="R87"/>
      <c r="S87"/>
      <c r="T87"/>
      <c r="U87"/>
      <c r="V87"/>
      <c r="X87"/>
      <c r="Y87"/>
      <c r="Z87"/>
    </row>
    <row r="88" spans="1:26" x14ac:dyDescent="0.2">
      <c r="A88" s="1">
        <v>43773</v>
      </c>
      <c r="B88" s="13">
        <v>27</v>
      </c>
      <c r="C88" s="13">
        <v>257</v>
      </c>
      <c r="D88" s="13" t="s">
        <v>86</v>
      </c>
      <c r="E88" s="13">
        <v>129</v>
      </c>
      <c r="F88" s="13">
        <v>16</v>
      </c>
      <c r="G88"/>
      <c r="H88">
        <v>87</v>
      </c>
      <c r="I88">
        <f>COUNTIF(B:B,"=87")</f>
        <v>0</v>
      </c>
      <c r="J88"/>
      <c r="K88"/>
      <c r="L88"/>
      <c r="M88"/>
      <c r="N88"/>
      <c r="O88"/>
      <c r="P88"/>
      <c r="Q88"/>
      <c r="R88"/>
      <c r="S88"/>
      <c r="T88"/>
      <c r="U88"/>
      <c r="V88"/>
      <c r="X88"/>
      <c r="Y88"/>
      <c r="Z88"/>
    </row>
    <row r="89" spans="1:26" x14ac:dyDescent="0.2">
      <c r="A89" s="1">
        <v>43773</v>
      </c>
      <c r="B89" s="13">
        <v>27</v>
      </c>
      <c r="C89" s="13">
        <v>257</v>
      </c>
      <c r="D89" s="13" t="s">
        <v>86</v>
      </c>
      <c r="E89" s="13">
        <v>135</v>
      </c>
      <c r="F89" s="13">
        <v>16</v>
      </c>
      <c r="G89"/>
      <c r="H89">
        <v>88</v>
      </c>
      <c r="I89">
        <f>COUNTIF(B:B,"=88")</f>
        <v>0</v>
      </c>
      <c r="J89"/>
      <c r="K89"/>
      <c r="L89"/>
      <c r="M89"/>
      <c r="N89"/>
      <c r="O89"/>
      <c r="P89"/>
      <c r="Q89"/>
      <c r="R89"/>
      <c r="S89"/>
      <c r="T89"/>
      <c r="U89"/>
      <c r="V89"/>
      <c r="X89"/>
      <c r="Y89"/>
      <c r="Z89"/>
    </row>
    <row r="90" spans="1:26" x14ac:dyDescent="0.2">
      <c r="A90" s="1">
        <v>43773</v>
      </c>
      <c r="B90" s="13">
        <v>27</v>
      </c>
      <c r="C90" s="13">
        <v>257</v>
      </c>
      <c r="D90" s="13" t="s">
        <v>86</v>
      </c>
      <c r="E90" s="13">
        <v>123</v>
      </c>
      <c r="F90" s="13">
        <v>12</v>
      </c>
      <c r="G90"/>
      <c r="H90">
        <v>89</v>
      </c>
      <c r="I90">
        <f>COUNTIF(B:B,"=89")</f>
        <v>0</v>
      </c>
      <c r="J90"/>
      <c r="K90"/>
      <c r="L90"/>
      <c r="M90"/>
      <c r="N90"/>
      <c r="O90"/>
      <c r="P90"/>
      <c r="Q90"/>
      <c r="R90"/>
      <c r="S90"/>
      <c r="T90"/>
      <c r="U90"/>
      <c r="V90"/>
      <c r="X90"/>
      <c r="Y90"/>
      <c r="Z90"/>
    </row>
    <row r="91" spans="1:26" x14ac:dyDescent="0.2">
      <c r="A91" s="1">
        <v>43773</v>
      </c>
      <c r="B91" s="13">
        <v>28</v>
      </c>
      <c r="C91" s="13">
        <v>229</v>
      </c>
      <c r="D91" s="13" t="s">
        <v>86</v>
      </c>
      <c r="E91" s="13">
        <v>109</v>
      </c>
      <c r="F91" s="13">
        <v>9</v>
      </c>
      <c r="G91"/>
      <c r="H91">
        <v>90</v>
      </c>
      <c r="I91">
        <f>COUNTIF(B:B,"=90")</f>
        <v>0</v>
      </c>
      <c r="J91"/>
      <c r="K91"/>
      <c r="L91"/>
      <c r="M91"/>
      <c r="N91"/>
      <c r="O91"/>
      <c r="P91"/>
      <c r="Q91"/>
      <c r="R91"/>
      <c r="S91"/>
      <c r="T91"/>
      <c r="U91"/>
      <c r="V91"/>
      <c r="X91"/>
      <c r="Y91"/>
      <c r="Z91"/>
    </row>
    <row r="92" spans="1:26" x14ac:dyDescent="0.2">
      <c r="A92" s="1">
        <v>43773</v>
      </c>
      <c r="B92" s="13">
        <v>28</v>
      </c>
      <c r="C92" s="13">
        <v>229</v>
      </c>
      <c r="D92" s="13" t="s">
        <v>86</v>
      </c>
      <c r="E92" s="13">
        <v>100</v>
      </c>
      <c r="F92" s="13">
        <v>6</v>
      </c>
      <c r="G92"/>
      <c r="H92">
        <v>91</v>
      </c>
      <c r="I92">
        <f>COUNTIF(B:B,"=91")</f>
        <v>0</v>
      </c>
      <c r="J92"/>
      <c r="K92"/>
      <c r="L92"/>
      <c r="M92"/>
      <c r="N92"/>
      <c r="O92"/>
      <c r="P92"/>
      <c r="Q92"/>
      <c r="R92"/>
      <c r="S92"/>
      <c r="T92"/>
      <c r="U92"/>
      <c r="V92"/>
      <c r="X92"/>
      <c r="Y92"/>
      <c r="Z92"/>
    </row>
    <row r="93" spans="1:26" x14ac:dyDescent="0.2">
      <c r="A93" s="1">
        <v>43773</v>
      </c>
      <c r="B93" s="13">
        <v>28</v>
      </c>
      <c r="C93" s="13">
        <v>229</v>
      </c>
      <c r="D93" s="13" t="s">
        <v>86</v>
      </c>
      <c r="E93" s="13">
        <v>110</v>
      </c>
      <c r="F93" s="13">
        <v>8</v>
      </c>
      <c r="G93"/>
      <c r="H93">
        <v>92</v>
      </c>
      <c r="I93">
        <f>COUNTIF(B:B,"=92")</f>
        <v>0</v>
      </c>
      <c r="J93"/>
      <c r="K93"/>
      <c r="L93"/>
      <c r="M93"/>
      <c r="N93"/>
      <c r="O93"/>
      <c r="P93"/>
      <c r="Q93"/>
      <c r="R93"/>
      <c r="S93"/>
      <c r="T93"/>
      <c r="U93"/>
      <c r="V93"/>
      <c r="X93"/>
      <c r="Y93"/>
      <c r="Z93"/>
    </row>
    <row r="94" spans="1:26" x14ac:dyDescent="0.2">
      <c r="A94" s="1">
        <v>43773</v>
      </c>
      <c r="B94" s="13">
        <v>28</v>
      </c>
      <c r="C94" s="13">
        <v>229</v>
      </c>
      <c r="D94" s="13" t="s">
        <v>86</v>
      </c>
      <c r="E94" s="13">
        <v>106</v>
      </c>
      <c r="F94" s="13">
        <v>7</v>
      </c>
      <c r="G94"/>
      <c r="H94">
        <v>93</v>
      </c>
      <c r="I94">
        <f>COUNTIF(B:B,"=93")</f>
        <v>0</v>
      </c>
      <c r="J94"/>
      <c r="K94"/>
      <c r="L94"/>
      <c r="M94"/>
      <c r="N94"/>
      <c r="O94"/>
      <c r="P94"/>
      <c r="Q94"/>
      <c r="R94"/>
      <c r="S94"/>
      <c r="T94"/>
      <c r="U94"/>
      <c r="V94"/>
      <c r="X94"/>
      <c r="Y94"/>
      <c r="Z94"/>
    </row>
    <row r="95" spans="1:26" x14ac:dyDescent="0.2">
      <c r="A95" s="1">
        <v>43773</v>
      </c>
      <c r="B95" s="13">
        <v>28</v>
      </c>
      <c r="C95" s="13">
        <v>229</v>
      </c>
      <c r="D95" s="13" t="s">
        <v>86</v>
      </c>
      <c r="E95" s="13">
        <v>105</v>
      </c>
      <c r="F95" s="13">
        <v>7</v>
      </c>
      <c r="G95"/>
      <c r="H95">
        <v>94</v>
      </c>
      <c r="I95">
        <f>COUNTIF(B:B,"=94")</f>
        <v>0</v>
      </c>
      <c r="J95"/>
      <c r="K95"/>
      <c r="L95"/>
      <c r="M95"/>
      <c r="N95"/>
      <c r="O95"/>
      <c r="P95"/>
      <c r="Q95"/>
      <c r="R95"/>
      <c r="S95"/>
      <c r="T95"/>
      <c r="U95"/>
      <c r="V95"/>
      <c r="X95"/>
      <c r="Y95"/>
      <c r="Z95"/>
    </row>
    <row r="96" spans="1:26" x14ac:dyDescent="0.2">
      <c r="A96" s="1">
        <v>43773</v>
      </c>
      <c r="B96" s="13">
        <v>28</v>
      </c>
      <c r="C96" s="13">
        <v>229</v>
      </c>
      <c r="D96" s="13" t="s">
        <v>86</v>
      </c>
      <c r="E96" s="13">
        <v>109</v>
      </c>
      <c r="F96" s="13">
        <v>8</v>
      </c>
      <c r="G96"/>
      <c r="H96">
        <v>95</v>
      </c>
      <c r="I96">
        <f>COUNTIF(B:B,"=95")</f>
        <v>0</v>
      </c>
      <c r="J96"/>
      <c r="K96"/>
      <c r="L96"/>
      <c r="M96"/>
      <c r="N96"/>
      <c r="O96"/>
      <c r="P96"/>
      <c r="Q96"/>
      <c r="R96"/>
      <c r="S96"/>
      <c r="T96"/>
      <c r="U96"/>
      <c r="V96"/>
      <c r="X96"/>
      <c r="Y96"/>
      <c r="Z96"/>
    </row>
    <row r="97" spans="1:26" x14ac:dyDescent="0.2">
      <c r="A97" s="1">
        <v>43773</v>
      </c>
      <c r="B97" s="13">
        <v>28</v>
      </c>
      <c r="C97" s="13">
        <v>229</v>
      </c>
      <c r="D97" s="13" t="s">
        <v>86</v>
      </c>
      <c r="E97" s="13">
        <v>110</v>
      </c>
      <c r="F97" s="13">
        <v>7</v>
      </c>
      <c r="G97"/>
      <c r="H97">
        <v>96</v>
      </c>
      <c r="I97">
        <f>COUNTIF(B:B,"=96")</f>
        <v>0</v>
      </c>
      <c r="J97"/>
      <c r="K97"/>
      <c r="L97"/>
      <c r="M97"/>
      <c r="N97"/>
      <c r="O97"/>
      <c r="P97"/>
      <c r="Q97"/>
      <c r="R97"/>
      <c r="S97"/>
      <c r="T97"/>
      <c r="U97"/>
      <c r="V97"/>
      <c r="X97"/>
      <c r="Y97"/>
      <c r="Z97"/>
    </row>
    <row r="98" spans="1:26" x14ac:dyDescent="0.2">
      <c r="A98" s="1">
        <v>43773</v>
      </c>
      <c r="B98" s="13">
        <v>28</v>
      </c>
      <c r="C98" s="13">
        <v>229</v>
      </c>
      <c r="D98" s="13" t="s">
        <v>86</v>
      </c>
      <c r="E98" s="13">
        <v>135</v>
      </c>
      <c r="F98" s="13">
        <v>16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X98"/>
      <c r="Y98"/>
      <c r="Z98"/>
    </row>
    <row r="99" spans="1:26" x14ac:dyDescent="0.2">
      <c r="A99" s="1">
        <v>43773</v>
      </c>
      <c r="B99" s="13">
        <v>28</v>
      </c>
      <c r="C99" s="13">
        <v>229</v>
      </c>
      <c r="D99" s="13" t="s">
        <v>86</v>
      </c>
      <c r="E99" s="13">
        <v>136</v>
      </c>
      <c r="F99" s="13">
        <v>17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X99"/>
      <c r="Y99"/>
      <c r="Z99"/>
    </row>
    <row r="100" spans="1:26" x14ac:dyDescent="0.2">
      <c r="A100" s="1">
        <v>43773</v>
      </c>
      <c r="B100" s="13">
        <v>28</v>
      </c>
      <c r="C100" s="13">
        <v>229</v>
      </c>
      <c r="D100" s="13" t="s">
        <v>86</v>
      </c>
      <c r="E100" s="13">
        <v>126</v>
      </c>
      <c r="F100" s="13">
        <v>14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X100"/>
      <c r="Y100"/>
      <c r="Z100"/>
    </row>
    <row r="101" spans="1:26" x14ac:dyDescent="0.2">
      <c r="A101" s="1">
        <v>43773</v>
      </c>
      <c r="B101" s="13">
        <v>28</v>
      </c>
      <c r="C101" s="13">
        <v>229</v>
      </c>
      <c r="D101" s="13" t="s">
        <v>86</v>
      </c>
      <c r="E101" s="13">
        <v>126</v>
      </c>
      <c r="F101" s="13">
        <v>15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X101"/>
      <c r="Y101"/>
      <c r="Z101"/>
    </row>
    <row r="102" spans="1:26" x14ac:dyDescent="0.2">
      <c r="A102" s="1">
        <v>43773</v>
      </c>
      <c r="B102" s="13">
        <v>28</v>
      </c>
      <c r="C102" s="13">
        <v>229</v>
      </c>
      <c r="D102" s="13" t="s">
        <v>86</v>
      </c>
      <c r="E102" s="13">
        <v>129</v>
      </c>
      <c r="F102" s="13">
        <v>16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X102"/>
      <c r="Y102"/>
      <c r="Z102"/>
    </row>
    <row r="103" spans="1:26" x14ac:dyDescent="0.2">
      <c r="A103" s="1">
        <v>43773</v>
      </c>
      <c r="B103" s="13">
        <v>28</v>
      </c>
      <c r="C103" s="13">
        <v>229</v>
      </c>
      <c r="D103" s="13" t="s">
        <v>86</v>
      </c>
      <c r="E103" s="13">
        <v>142</v>
      </c>
      <c r="F103" s="13">
        <v>18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X103"/>
      <c r="Y103"/>
      <c r="Z103"/>
    </row>
    <row r="104" spans="1:26" x14ac:dyDescent="0.2">
      <c r="A104" s="1">
        <v>43773</v>
      </c>
      <c r="B104" s="13">
        <v>28</v>
      </c>
      <c r="C104" s="13">
        <v>229</v>
      </c>
      <c r="D104" s="13" t="s">
        <v>86</v>
      </c>
      <c r="E104" s="13">
        <v>135</v>
      </c>
      <c r="F104" s="13">
        <v>16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X104"/>
      <c r="Y104"/>
      <c r="Z104"/>
    </row>
    <row r="105" spans="1:26" x14ac:dyDescent="0.2">
      <c r="A105" s="1">
        <v>43773</v>
      </c>
      <c r="B105" s="13">
        <v>28</v>
      </c>
      <c r="C105" s="13">
        <v>229</v>
      </c>
      <c r="D105" s="13" t="s">
        <v>86</v>
      </c>
      <c r="E105" s="13">
        <v>135</v>
      </c>
      <c r="F105" s="13">
        <v>14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X105"/>
      <c r="Y105"/>
      <c r="Z105"/>
    </row>
    <row r="106" spans="1:26" x14ac:dyDescent="0.2">
      <c r="A106" s="1">
        <v>43773</v>
      </c>
      <c r="B106" s="13">
        <v>28</v>
      </c>
      <c r="C106" s="13">
        <v>229</v>
      </c>
      <c r="D106" s="13" t="s">
        <v>86</v>
      </c>
      <c r="E106" s="13">
        <v>133</v>
      </c>
      <c r="F106" s="13">
        <v>19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X106"/>
      <c r="Y106"/>
      <c r="Z106"/>
    </row>
    <row r="107" spans="1:26" x14ac:dyDescent="0.2">
      <c r="A107" s="1">
        <v>43773</v>
      </c>
      <c r="B107" s="13">
        <v>28</v>
      </c>
      <c r="C107" s="13">
        <v>229</v>
      </c>
      <c r="D107" s="13" t="s">
        <v>86</v>
      </c>
      <c r="E107" s="13">
        <v>135</v>
      </c>
      <c r="F107" s="13">
        <v>16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X107"/>
      <c r="Y107"/>
      <c r="Z107"/>
    </row>
    <row r="108" spans="1:26" x14ac:dyDescent="0.2">
      <c r="A108" s="1">
        <v>43773</v>
      </c>
      <c r="B108" s="13">
        <v>28</v>
      </c>
      <c r="C108" s="13">
        <v>229</v>
      </c>
      <c r="D108" s="13" t="s">
        <v>86</v>
      </c>
      <c r="E108" s="13">
        <v>140</v>
      </c>
      <c r="F108" s="13">
        <v>20</v>
      </c>
      <c r="X108"/>
      <c r="Y108"/>
      <c r="Z108"/>
    </row>
    <row r="109" spans="1:26" x14ac:dyDescent="0.2">
      <c r="A109" s="1">
        <v>43773</v>
      </c>
      <c r="B109" s="13">
        <v>28</v>
      </c>
      <c r="C109" s="13">
        <v>229</v>
      </c>
      <c r="D109" s="13" t="s">
        <v>86</v>
      </c>
      <c r="E109" s="13">
        <v>132</v>
      </c>
      <c r="F109" s="13">
        <v>17</v>
      </c>
      <c r="X109"/>
      <c r="Y109"/>
      <c r="Z109"/>
    </row>
    <row r="110" spans="1:26" x14ac:dyDescent="0.2">
      <c r="A110" s="1">
        <v>43773</v>
      </c>
      <c r="B110" s="13">
        <v>28</v>
      </c>
      <c r="C110" s="13">
        <v>229</v>
      </c>
      <c r="D110" s="13" t="s">
        <v>86</v>
      </c>
      <c r="E110" s="13">
        <v>146</v>
      </c>
      <c r="F110" s="13">
        <v>23</v>
      </c>
      <c r="X110"/>
      <c r="Y110"/>
      <c r="Z110"/>
    </row>
    <row r="111" spans="1:26" x14ac:dyDescent="0.2">
      <c r="A111" s="1">
        <v>43773</v>
      </c>
      <c r="B111" s="13">
        <v>28</v>
      </c>
      <c r="C111" s="13">
        <v>229</v>
      </c>
      <c r="D111" s="13" t="s">
        <v>86</v>
      </c>
      <c r="E111" s="13">
        <v>119</v>
      </c>
      <c r="F111" s="13">
        <v>13</v>
      </c>
      <c r="X111"/>
      <c r="Y111"/>
      <c r="Z111"/>
    </row>
    <row r="112" spans="1:26" x14ac:dyDescent="0.2">
      <c r="A112" s="1">
        <v>43773</v>
      </c>
      <c r="B112" s="13">
        <v>28</v>
      </c>
      <c r="C112" s="13">
        <v>229</v>
      </c>
      <c r="D112" s="13" t="s">
        <v>86</v>
      </c>
      <c r="E112" s="13">
        <v>132</v>
      </c>
      <c r="F112" s="13">
        <v>15</v>
      </c>
      <c r="X112"/>
      <c r="Y112"/>
      <c r="Z112"/>
    </row>
    <row r="113" spans="1:26" x14ac:dyDescent="0.2">
      <c r="A113" s="1">
        <v>43773</v>
      </c>
      <c r="B113" s="13">
        <v>29</v>
      </c>
      <c r="C113" s="13">
        <v>236</v>
      </c>
      <c r="D113" s="13" t="s">
        <v>86</v>
      </c>
      <c r="E113" s="13">
        <v>113</v>
      </c>
      <c r="F113" s="13">
        <v>9</v>
      </c>
      <c r="X113"/>
      <c r="Y113"/>
      <c r="Z113"/>
    </row>
    <row r="114" spans="1:26" x14ac:dyDescent="0.2">
      <c r="A114" s="1">
        <v>43773</v>
      </c>
      <c r="B114" s="13">
        <v>29</v>
      </c>
      <c r="C114" s="13">
        <v>236</v>
      </c>
      <c r="D114" s="13" t="s">
        <v>86</v>
      </c>
      <c r="E114" s="13">
        <v>141</v>
      </c>
      <c r="F114" s="13">
        <v>17</v>
      </c>
      <c r="X114"/>
      <c r="Y114"/>
      <c r="Z114"/>
    </row>
    <row r="115" spans="1:26" x14ac:dyDescent="0.2">
      <c r="A115" s="1">
        <v>43773</v>
      </c>
      <c r="B115" s="13">
        <v>29</v>
      </c>
      <c r="C115" s="13">
        <v>236</v>
      </c>
      <c r="D115" s="13" t="s">
        <v>86</v>
      </c>
      <c r="E115" s="13">
        <v>130</v>
      </c>
      <c r="F115" s="13">
        <v>14</v>
      </c>
      <c r="X115"/>
      <c r="Y115"/>
      <c r="Z115"/>
    </row>
    <row r="116" spans="1:26" x14ac:dyDescent="0.2">
      <c r="A116" s="1">
        <v>43773</v>
      </c>
      <c r="B116" s="13">
        <v>29</v>
      </c>
      <c r="C116" s="13">
        <v>236</v>
      </c>
      <c r="D116" s="13" t="s">
        <v>86</v>
      </c>
      <c r="E116" s="13">
        <v>131</v>
      </c>
      <c r="F116" s="13">
        <v>15</v>
      </c>
      <c r="X116"/>
      <c r="Y116"/>
      <c r="Z116"/>
    </row>
    <row r="117" spans="1:26" x14ac:dyDescent="0.2">
      <c r="A117" s="1">
        <v>43773</v>
      </c>
      <c r="B117" s="13">
        <v>29</v>
      </c>
      <c r="C117" s="13">
        <v>236</v>
      </c>
      <c r="D117" s="13" t="s">
        <v>86</v>
      </c>
      <c r="E117" s="13">
        <v>128</v>
      </c>
      <c r="F117" s="13">
        <v>12</v>
      </c>
      <c r="X117"/>
      <c r="Y117"/>
      <c r="Z117"/>
    </row>
    <row r="118" spans="1:26" x14ac:dyDescent="0.2">
      <c r="A118" s="1">
        <v>43782</v>
      </c>
      <c r="B118" s="13">
        <v>30</v>
      </c>
      <c r="C118" s="13">
        <v>224</v>
      </c>
      <c r="D118" s="13" t="s">
        <v>86</v>
      </c>
      <c r="E118" s="13">
        <v>95</v>
      </c>
      <c r="F118" s="13">
        <v>5</v>
      </c>
      <c r="X118"/>
      <c r="Y118"/>
      <c r="Z118"/>
    </row>
    <row r="119" spans="1:26" x14ac:dyDescent="0.2">
      <c r="A119" s="1">
        <v>43782</v>
      </c>
      <c r="B119" s="13">
        <v>30</v>
      </c>
      <c r="C119" s="13">
        <v>224</v>
      </c>
      <c r="D119" s="13" t="s">
        <v>86</v>
      </c>
      <c r="E119" s="13">
        <v>104</v>
      </c>
      <c r="F119" s="13">
        <v>6</v>
      </c>
      <c r="X119"/>
      <c r="Y119"/>
      <c r="Z119"/>
    </row>
    <row r="120" spans="1:26" x14ac:dyDescent="0.2">
      <c r="A120" s="1">
        <v>43782</v>
      </c>
      <c r="B120" s="13">
        <v>30</v>
      </c>
      <c r="C120" s="13">
        <v>224</v>
      </c>
      <c r="D120" s="13" t="s">
        <v>86</v>
      </c>
      <c r="E120" s="13">
        <v>91</v>
      </c>
      <c r="F120" s="13">
        <v>5</v>
      </c>
      <c r="X120"/>
      <c r="Y120"/>
      <c r="Z120"/>
    </row>
    <row r="121" spans="1:26" x14ac:dyDescent="0.2">
      <c r="A121" s="1">
        <v>43782</v>
      </c>
      <c r="B121" s="13">
        <v>30</v>
      </c>
      <c r="C121" s="13">
        <v>224</v>
      </c>
      <c r="D121" s="13" t="s">
        <v>86</v>
      </c>
      <c r="E121" s="13">
        <v>106</v>
      </c>
      <c r="F121" s="13">
        <v>8</v>
      </c>
      <c r="X121"/>
      <c r="Y121"/>
      <c r="Z121"/>
    </row>
    <row r="122" spans="1:26" x14ac:dyDescent="0.2">
      <c r="A122" s="1">
        <v>43782</v>
      </c>
      <c r="B122" s="13">
        <v>30</v>
      </c>
      <c r="C122" s="13">
        <v>224</v>
      </c>
      <c r="D122" s="13" t="s">
        <v>86</v>
      </c>
      <c r="E122" s="13">
        <v>119</v>
      </c>
      <c r="F122" s="13">
        <v>12</v>
      </c>
      <c r="X122"/>
      <c r="Y122"/>
      <c r="Z122"/>
    </row>
    <row r="123" spans="1:26" x14ac:dyDescent="0.2">
      <c r="A123" s="1">
        <v>43782</v>
      </c>
      <c r="B123" s="13">
        <v>31</v>
      </c>
      <c r="C123" s="13">
        <v>308</v>
      </c>
      <c r="D123" s="13" t="s">
        <v>86</v>
      </c>
      <c r="E123" s="13">
        <v>121</v>
      </c>
      <c r="F123" s="13">
        <v>14</v>
      </c>
      <c r="X123"/>
      <c r="Y123"/>
      <c r="Z123"/>
    </row>
    <row r="124" spans="1:26" x14ac:dyDescent="0.2">
      <c r="A124" s="1">
        <v>43782</v>
      </c>
      <c r="B124" s="13">
        <v>31</v>
      </c>
      <c r="C124" s="13">
        <v>308</v>
      </c>
      <c r="D124" s="13" t="s">
        <v>86</v>
      </c>
      <c r="E124" s="13">
        <v>126</v>
      </c>
      <c r="F124" s="13">
        <v>13</v>
      </c>
    </row>
    <row r="125" spans="1:26" x14ac:dyDescent="0.2">
      <c r="A125" s="1">
        <v>43782</v>
      </c>
      <c r="B125" s="13">
        <v>31</v>
      </c>
      <c r="C125" s="13">
        <v>308</v>
      </c>
      <c r="D125" s="13" t="s">
        <v>86</v>
      </c>
      <c r="E125" s="13">
        <v>93</v>
      </c>
      <c r="F125" s="13">
        <v>5</v>
      </c>
    </row>
    <row r="126" spans="1:26" x14ac:dyDescent="0.2">
      <c r="A126" s="1">
        <v>43790</v>
      </c>
      <c r="B126" s="13">
        <v>33</v>
      </c>
      <c r="C126" s="13">
        <v>259</v>
      </c>
      <c r="D126" s="13" t="s">
        <v>86</v>
      </c>
      <c r="E126" s="13">
        <v>126</v>
      </c>
      <c r="F126" s="13">
        <v>16</v>
      </c>
    </row>
    <row r="127" spans="1:26" x14ac:dyDescent="0.2">
      <c r="A127" s="1">
        <v>43790</v>
      </c>
      <c r="B127" s="13">
        <v>33</v>
      </c>
      <c r="C127" s="13">
        <v>259</v>
      </c>
      <c r="D127" s="13" t="s">
        <v>86</v>
      </c>
      <c r="E127" s="13">
        <v>148</v>
      </c>
      <c r="F127" s="13">
        <v>21</v>
      </c>
    </row>
    <row r="128" spans="1:26" x14ac:dyDescent="0.2">
      <c r="A128" s="1">
        <v>43790</v>
      </c>
      <c r="B128" s="13">
        <v>33</v>
      </c>
      <c r="C128" s="13">
        <v>259</v>
      </c>
      <c r="D128" s="13" t="s">
        <v>86</v>
      </c>
      <c r="E128" s="13">
        <v>132</v>
      </c>
      <c r="F128" s="13">
        <v>17</v>
      </c>
    </row>
    <row r="129" spans="1:6" x14ac:dyDescent="0.2">
      <c r="A129" s="1">
        <v>43782</v>
      </c>
      <c r="B129" s="13">
        <v>34</v>
      </c>
      <c r="C129" s="13">
        <v>36</v>
      </c>
      <c r="D129" s="13" t="s">
        <v>86</v>
      </c>
      <c r="E129" s="13">
        <v>109</v>
      </c>
      <c r="F129" s="13">
        <v>0</v>
      </c>
    </row>
    <row r="130" spans="1:6" x14ac:dyDescent="0.2">
      <c r="A130" s="1">
        <v>43782</v>
      </c>
      <c r="B130" s="13">
        <v>34</v>
      </c>
      <c r="C130" s="13">
        <v>36</v>
      </c>
      <c r="D130" s="13" t="s">
        <v>86</v>
      </c>
      <c r="E130" s="13">
        <v>104</v>
      </c>
      <c r="F130" s="13">
        <v>0</v>
      </c>
    </row>
    <row r="131" spans="1:6" x14ac:dyDescent="0.2">
      <c r="A131" s="1">
        <v>43787</v>
      </c>
      <c r="B131" s="13">
        <v>36</v>
      </c>
      <c r="C131" s="13">
        <v>73</v>
      </c>
      <c r="D131" s="13" t="s">
        <v>86</v>
      </c>
      <c r="E131" s="13">
        <v>147</v>
      </c>
      <c r="F131" s="13">
        <v>20</v>
      </c>
    </row>
    <row r="132" spans="1:6" x14ac:dyDescent="0.2">
      <c r="A132" s="1">
        <v>43782</v>
      </c>
      <c r="B132" s="13">
        <v>39</v>
      </c>
      <c r="C132" s="13">
        <v>92</v>
      </c>
      <c r="D132" s="13" t="s">
        <v>86</v>
      </c>
      <c r="E132" s="13">
        <v>112</v>
      </c>
      <c r="F132" s="13">
        <v>0</v>
      </c>
    </row>
    <row r="133" spans="1:6" x14ac:dyDescent="0.2">
      <c r="A133" s="1">
        <v>43794</v>
      </c>
      <c r="B133" s="13">
        <v>40</v>
      </c>
      <c r="C133" s="13">
        <v>200</v>
      </c>
      <c r="D133" s="13" t="s">
        <v>86</v>
      </c>
      <c r="E133" s="13">
        <v>136</v>
      </c>
      <c r="F133" s="13">
        <v>0</v>
      </c>
    </row>
    <row r="134" spans="1:6" x14ac:dyDescent="0.2">
      <c r="A134" s="1">
        <v>43794</v>
      </c>
      <c r="B134" s="13">
        <v>40</v>
      </c>
      <c r="C134" s="13">
        <v>200</v>
      </c>
      <c r="D134" s="13" t="s">
        <v>86</v>
      </c>
      <c r="E134" s="13">
        <v>122</v>
      </c>
      <c r="F134" s="13">
        <v>0</v>
      </c>
    </row>
    <row r="135" spans="1:6" x14ac:dyDescent="0.2">
      <c r="A135" s="1">
        <v>43794</v>
      </c>
      <c r="B135" s="13">
        <v>40</v>
      </c>
      <c r="C135" s="13">
        <v>200</v>
      </c>
      <c r="D135" s="13" t="s">
        <v>86</v>
      </c>
      <c r="E135" s="13">
        <v>120</v>
      </c>
      <c r="F135" s="13">
        <v>0</v>
      </c>
    </row>
    <row r="136" spans="1:6" x14ac:dyDescent="0.2">
      <c r="A136" s="1">
        <v>43794</v>
      </c>
      <c r="B136" s="13">
        <v>40</v>
      </c>
      <c r="C136" s="13">
        <v>200</v>
      </c>
      <c r="D136" s="13" t="s">
        <v>86</v>
      </c>
      <c r="E136" s="13">
        <v>134</v>
      </c>
      <c r="F136" s="13">
        <v>0</v>
      </c>
    </row>
    <row r="137" spans="1:6" x14ac:dyDescent="0.2">
      <c r="A137" s="1">
        <v>43794</v>
      </c>
      <c r="B137" s="13">
        <v>40</v>
      </c>
      <c r="C137" s="13">
        <v>200</v>
      </c>
      <c r="D137" s="13" t="s">
        <v>86</v>
      </c>
      <c r="E137" s="13">
        <v>129</v>
      </c>
      <c r="F137" s="13">
        <v>0</v>
      </c>
    </row>
    <row r="138" spans="1:6" x14ac:dyDescent="0.2">
      <c r="A138" s="1">
        <v>43794</v>
      </c>
      <c r="B138" s="13">
        <v>40</v>
      </c>
      <c r="C138" s="13">
        <v>200</v>
      </c>
      <c r="D138" s="13" t="s">
        <v>86</v>
      </c>
      <c r="E138" s="13">
        <v>133</v>
      </c>
      <c r="F138" s="13">
        <v>0</v>
      </c>
    </row>
    <row r="139" spans="1:6" x14ac:dyDescent="0.2">
      <c r="A139" s="1">
        <v>43794</v>
      </c>
      <c r="B139" s="13">
        <v>40</v>
      </c>
      <c r="C139" s="13">
        <v>200</v>
      </c>
      <c r="D139" s="13" t="s">
        <v>86</v>
      </c>
      <c r="E139" s="13">
        <v>125</v>
      </c>
      <c r="F139" s="13">
        <v>0</v>
      </c>
    </row>
    <row r="140" spans="1:6" x14ac:dyDescent="0.2">
      <c r="A140" s="1">
        <v>43787</v>
      </c>
      <c r="B140" s="13">
        <v>41</v>
      </c>
      <c r="C140" s="13">
        <v>152</v>
      </c>
      <c r="D140" s="13" t="s">
        <v>86</v>
      </c>
      <c r="E140" s="13">
        <v>132</v>
      </c>
      <c r="F140" s="13">
        <v>0</v>
      </c>
    </row>
    <row r="141" spans="1:6" x14ac:dyDescent="0.2">
      <c r="A141" s="1">
        <v>43787</v>
      </c>
      <c r="B141" s="13">
        <v>41</v>
      </c>
      <c r="C141" s="13">
        <v>152</v>
      </c>
      <c r="D141" s="13" t="s">
        <v>86</v>
      </c>
      <c r="E141" s="13">
        <v>133</v>
      </c>
      <c r="F141" s="13">
        <v>0</v>
      </c>
    </row>
    <row r="142" spans="1:6" x14ac:dyDescent="0.2">
      <c r="A142" s="1">
        <v>43787</v>
      </c>
      <c r="B142" s="13">
        <v>41</v>
      </c>
      <c r="C142" s="13">
        <v>152</v>
      </c>
      <c r="D142" s="13" t="s">
        <v>86</v>
      </c>
      <c r="E142" s="13">
        <v>130</v>
      </c>
      <c r="F142" s="13">
        <v>0</v>
      </c>
    </row>
    <row r="143" spans="1:6" x14ac:dyDescent="0.2">
      <c r="A143" s="1">
        <v>43781</v>
      </c>
      <c r="B143" s="13">
        <v>44</v>
      </c>
      <c r="C143" s="13">
        <v>185</v>
      </c>
      <c r="D143" s="13" t="s">
        <v>86</v>
      </c>
      <c r="E143" s="13">
        <v>132</v>
      </c>
      <c r="F143" s="13">
        <v>0</v>
      </c>
    </row>
    <row r="144" spans="1:6" x14ac:dyDescent="0.2">
      <c r="A144" s="1">
        <v>43781</v>
      </c>
      <c r="B144" s="13">
        <v>44</v>
      </c>
      <c r="C144" s="13">
        <v>185</v>
      </c>
      <c r="D144" s="13" t="s">
        <v>86</v>
      </c>
      <c r="E144" s="13">
        <v>111</v>
      </c>
      <c r="F144" s="13">
        <v>0</v>
      </c>
    </row>
    <row r="145" spans="1:26" x14ac:dyDescent="0.2">
      <c r="A145" s="1">
        <v>43781</v>
      </c>
      <c r="B145" s="13">
        <v>44</v>
      </c>
      <c r="C145" s="13">
        <v>185</v>
      </c>
      <c r="D145" s="13" t="s">
        <v>86</v>
      </c>
      <c r="E145" s="13">
        <v>122</v>
      </c>
      <c r="F145" s="13">
        <v>0</v>
      </c>
    </row>
    <row r="146" spans="1:26" x14ac:dyDescent="0.2">
      <c r="A146" s="1">
        <v>43781</v>
      </c>
      <c r="B146" s="13">
        <v>45</v>
      </c>
      <c r="C146" s="13">
        <v>227</v>
      </c>
      <c r="D146" s="13" t="s">
        <v>86</v>
      </c>
      <c r="E146" s="13">
        <v>124</v>
      </c>
      <c r="F146" s="13">
        <v>15</v>
      </c>
    </row>
    <row r="147" spans="1:26" x14ac:dyDescent="0.2">
      <c r="A147" s="1">
        <v>43787</v>
      </c>
      <c r="B147" s="13">
        <v>46</v>
      </c>
      <c r="C147" s="13">
        <v>200</v>
      </c>
      <c r="D147" s="13" t="s">
        <v>86</v>
      </c>
      <c r="E147" s="13">
        <v>142</v>
      </c>
      <c r="F147" s="13">
        <v>0</v>
      </c>
    </row>
    <row r="148" spans="1:26" x14ac:dyDescent="0.2">
      <c r="A148" s="1">
        <v>43787</v>
      </c>
      <c r="B148" s="13">
        <v>46</v>
      </c>
      <c r="C148" s="13">
        <v>200</v>
      </c>
      <c r="D148" s="13" t="s">
        <v>86</v>
      </c>
      <c r="E148" s="13">
        <v>134</v>
      </c>
      <c r="F148" s="13">
        <v>0</v>
      </c>
    </row>
    <row r="149" spans="1:26" x14ac:dyDescent="0.2">
      <c r="A149" s="1">
        <v>43787</v>
      </c>
      <c r="B149" s="13">
        <v>46</v>
      </c>
      <c r="C149" s="13">
        <v>200</v>
      </c>
      <c r="D149" s="13" t="s">
        <v>86</v>
      </c>
      <c r="E149" s="13">
        <v>96</v>
      </c>
      <c r="F149" s="13">
        <v>0</v>
      </c>
    </row>
    <row r="150" spans="1:26" x14ac:dyDescent="0.2">
      <c r="A150" s="1">
        <v>43787</v>
      </c>
      <c r="B150" s="13">
        <v>46</v>
      </c>
      <c r="C150" s="13">
        <v>200</v>
      </c>
      <c r="D150" s="13" t="s">
        <v>86</v>
      </c>
      <c r="E150" s="13">
        <v>136</v>
      </c>
      <c r="F150" s="13">
        <v>0</v>
      </c>
    </row>
    <row r="151" spans="1:26" x14ac:dyDescent="0.2">
      <c r="A151" s="1">
        <v>43787</v>
      </c>
      <c r="B151" s="13">
        <v>46</v>
      </c>
      <c r="C151" s="13">
        <v>200</v>
      </c>
      <c r="D151" s="13" t="s">
        <v>86</v>
      </c>
      <c r="E151" s="13">
        <v>134</v>
      </c>
      <c r="F151" s="13">
        <v>0</v>
      </c>
    </row>
    <row r="152" spans="1:26" x14ac:dyDescent="0.2">
      <c r="A152" s="1">
        <v>43787</v>
      </c>
      <c r="B152" s="13">
        <v>46</v>
      </c>
      <c r="C152" s="13">
        <v>200</v>
      </c>
      <c r="D152" s="13" t="s">
        <v>86</v>
      </c>
      <c r="E152" s="13">
        <v>123</v>
      </c>
      <c r="F152" s="13">
        <v>0</v>
      </c>
    </row>
    <row r="153" spans="1:26" x14ac:dyDescent="0.2">
      <c r="A153" s="1">
        <v>43787</v>
      </c>
      <c r="B153" s="13">
        <v>46</v>
      </c>
      <c r="C153" s="13">
        <v>200</v>
      </c>
      <c r="D153" s="13" t="s">
        <v>86</v>
      </c>
      <c r="E153" s="13">
        <v>129</v>
      </c>
      <c r="F153" s="13">
        <v>0</v>
      </c>
    </row>
    <row r="154" spans="1:26" x14ac:dyDescent="0.2">
      <c r="A154" s="1">
        <v>43787</v>
      </c>
      <c r="B154" s="13">
        <v>46</v>
      </c>
      <c r="C154" s="13">
        <v>200</v>
      </c>
      <c r="D154" s="13" t="s">
        <v>86</v>
      </c>
      <c r="E154" s="13">
        <v>115</v>
      </c>
      <c r="F154" s="13">
        <v>0</v>
      </c>
    </row>
    <row r="155" spans="1:26" x14ac:dyDescent="0.2">
      <c r="A155" s="1">
        <v>43787</v>
      </c>
      <c r="B155" s="13">
        <v>46</v>
      </c>
      <c r="C155" s="13">
        <v>200</v>
      </c>
      <c r="D155" s="13" t="s">
        <v>86</v>
      </c>
      <c r="E155" s="13">
        <v>128</v>
      </c>
      <c r="F155" s="13">
        <v>0</v>
      </c>
    </row>
    <row r="156" spans="1:26" x14ac:dyDescent="0.2">
      <c r="A156" s="1">
        <v>43787</v>
      </c>
      <c r="B156" s="13">
        <v>46</v>
      </c>
      <c r="C156" s="13">
        <v>200</v>
      </c>
      <c r="D156" s="13" t="s">
        <v>86</v>
      </c>
      <c r="E156" s="13">
        <v>134</v>
      </c>
      <c r="F156" s="13">
        <v>0</v>
      </c>
      <c r="X156"/>
      <c r="Y156"/>
      <c r="Z156"/>
    </row>
    <row r="157" spans="1:26" x14ac:dyDescent="0.2">
      <c r="A157" s="1">
        <v>43787</v>
      </c>
      <c r="B157" s="13">
        <v>46</v>
      </c>
      <c r="C157" s="13">
        <v>200</v>
      </c>
      <c r="D157" s="13" t="s">
        <v>86</v>
      </c>
      <c r="E157" s="13">
        <v>137</v>
      </c>
      <c r="F157" s="13">
        <v>0</v>
      </c>
      <c r="X157"/>
      <c r="Y157"/>
      <c r="Z157"/>
    </row>
    <row r="158" spans="1:26" x14ac:dyDescent="0.2">
      <c r="A158" s="1">
        <v>43787</v>
      </c>
      <c r="B158" s="13">
        <v>46</v>
      </c>
      <c r="C158" s="13">
        <v>200</v>
      </c>
      <c r="D158" s="13" t="s">
        <v>86</v>
      </c>
      <c r="E158" s="13">
        <v>136</v>
      </c>
      <c r="F158" s="13">
        <v>0</v>
      </c>
      <c r="X158"/>
      <c r="Y158"/>
      <c r="Z158"/>
    </row>
    <row r="159" spans="1:26" x14ac:dyDescent="0.2">
      <c r="A159" s="1">
        <v>43787</v>
      </c>
      <c r="B159" s="13">
        <v>46</v>
      </c>
      <c r="C159" s="13">
        <v>200</v>
      </c>
      <c r="D159" s="13" t="s">
        <v>86</v>
      </c>
      <c r="E159" s="13">
        <v>100</v>
      </c>
      <c r="F159" s="13">
        <v>0</v>
      </c>
      <c r="X159"/>
      <c r="Y159"/>
      <c r="Z159"/>
    </row>
    <row r="160" spans="1:26" x14ac:dyDescent="0.2">
      <c r="A160" s="1">
        <v>43787</v>
      </c>
      <c r="B160" s="13">
        <v>46</v>
      </c>
      <c r="C160" s="13">
        <v>200</v>
      </c>
      <c r="D160" s="13" t="s">
        <v>86</v>
      </c>
      <c r="E160" s="13">
        <v>127</v>
      </c>
      <c r="F160" s="13">
        <v>0</v>
      </c>
      <c r="X160"/>
      <c r="Y160"/>
      <c r="Z160"/>
    </row>
    <row r="161" spans="1:26" x14ac:dyDescent="0.2">
      <c r="A161" s="1">
        <v>43787</v>
      </c>
      <c r="B161" s="13">
        <v>46</v>
      </c>
      <c r="C161" s="13">
        <v>200</v>
      </c>
      <c r="D161" s="13" t="s">
        <v>86</v>
      </c>
      <c r="E161" s="13">
        <v>120</v>
      </c>
      <c r="F161" s="13">
        <v>0</v>
      </c>
      <c r="X161"/>
      <c r="Y161"/>
      <c r="Z161"/>
    </row>
    <row r="162" spans="1:26" x14ac:dyDescent="0.2">
      <c r="A162" s="1">
        <v>43787</v>
      </c>
      <c r="B162" s="13">
        <v>46</v>
      </c>
      <c r="C162" s="13">
        <v>200</v>
      </c>
      <c r="D162" s="13" t="s">
        <v>86</v>
      </c>
      <c r="E162" s="13">
        <v>110</v>
      </c>
      <c r="F162" s="13">
        <v>0</v>
      </c>
      <c r="X162"/>
      <c r="Y162"/>
      <c r="Z162"/>
    </row>
    <row r="163" spans="1:26" x14ac:dyDescent="0.2">
      <c r="A163" s="1">
        <v>43787</v>
      </c>
      <c r="B163" s="13">
        <v>46</v>
      </c>
      <c r="C163" s="13">
        <v>200</v>
      </c>
      <c r="D163" s="13" t="s">
        <v>86</v>
      </c>
      <c r="E163" s="13">
        <v>98</v>
      </c>
      <c r="F163" s="13">
        <v>0</v>
      </c>
      <c r="X163"/>
      <c r="Y163"/>
      <c r="Z163"/>
    </row>
    <row r="164" spans="1:26" x14ac:dyDescent="0.2">
      <c r="A164" s="1">
        <v>43787</v>
      </c>
      <c r="B164" s="13">
        <v>46</v>
      </c>
      <c r="C164" s="13">
        <v>200</v>
      </c>
      <c r="D164" s="13" t="s">
        <v>86</v>
      </c>
      <c r="E164" s="13">
        <v>96</v>
      </c>
      <c r="F164" s="13">
        <v>0</v>
      </c>
      <c r="X164"/>
      <c r="Y164"/>
      <c r="Z164"/>
    </row>
    <row r="165" spans="1:26" x14ac:dyDescent="0.2">
      <c r="A165" s="1">
        <v>43787</v>
      </c>
      <c r="B165" s="13">
        <v>46</v>
      </c>
      <c r="C165" s="13">
        <v>200</v>
      </c>
      <c r="D165" s="13" t="s">
        <v>86</v>
      </c>
      <c r="E165" s="13">
        <v>112</v>
      </c>
      <c r="F165" s="13">
        <v>0</v>
      </c>
      <c r="X165"/>
      <c r="Y165"/>
      <c r="Z165"/>
    </row>
    <row r="166" spans="1:26" x14ac:dyDescent="0.2">
      <c r="A166" s="1">
        <v>43787</v>
      </c>
      <c r="B166" s="13">
        <v>46</v>
      </c>
      <c r="C166" s="13">
        <v>200</v>
      </c>
      <c r="D166" s="13" t="s">
        <v>86</v>
      </c>
      <c r="E166" s="13">
        <v>102</v>
      </c>
      <c r="F166" s="13">
        <v>0</v>
      </c>
      <c r="X166"/>
      <c r="Y166"/>
      <c r="Z166"/>
    </row>
    <row r="167" spans="1:26" x14ac:dyDescent="0.2">
      <c r="A167" s="1">
        <v>43787</v>
      </c>
      <c r="B167" s="13">
        <v>46</v>
      </c>
      <c r="C167" s="13">
        <v>200</v>
      </c>
      <c r="D167" s="13" t="s">
        <v>86</v>
      </c>
      <c r="E167" s="13">
        <v>141</v>
      </c>
      <c r="F167" s="13">
        <v>0</v>
      </c>
      <c r="X167"/>
      <c r="Y167"/>
      <c r="Z167"/>
    </row>
    <row r="168" spans="1:26" x14ac:dyDescent="0.2">
      <c r="A168" s="1">
        <v>43787</v>
      </c>
      <c r="B168" s="13">
        <v>46</v>
      </c>
      <c r="C168" s="13">
        <v>200</v>
      </c>
      <c r="D168" s="13" t="s">
        <v>86</v>
      </c>
      <c r="E168" s="13">
        <v>108</v>
      </c>
      <c r="F168" s="13">
        <v>0</v>
      </c>
      <c r="X168"/>
      <c r="Y168"/>
      <c r="Z168"/>
    </row>
    <row r="169" spans="1:26" x14ac:dyDescent="0.2">
      <c r="A169" s="1">
        <v>43787</v>
      </c>
      <c r="B169" s="13">
        <v>46</v>
      </c>
      <c r="C169" s="13">
        <v>200</v>
      </c>
      <c r="D169" s="13" t="s">
        <v>86</v>
      </c>
      <c r="E169" s="13">
        <v>110</v>
      </c>
      <c r="F169" s="13">
        <v>0</v>
      </c>
      <c r="X169"/>
      <c r="Y169"/>
      <c r="Z169"/>
    </row>
    <row r="170" spans="1:26" x14ac:dyDescent="0.2">
      <c r="A170" s="1">
        <v>43787</v>
      </c>
      <c r="B170" s="13">
        <v>46</v>
      </c>
      <c r="C170" s="13">
        <v>200</v>
      </c>
      <c r="D170" s="13" t="s">
        <v>86</v>
      </c>
      <c r="E170" s="13">
        <v>100</v>
      </c>
      <c r="F170" s="13">
        <v>0</v>
      </c>
      <c r="X170"/>
      <c r="Y170"/>
      <c r="Z170"/>
    </row>
    <row r="171" spans="1:26" x14ac:dyDescent="0.2">
      <c r="A171" s="1">
        <v>43774</v>
      </c>
      <c r="B171" s="13">
        <v>47</v>
      </c>
      <c r="C171" s="13">
        <v>186</v>
      </c>
      <c r="D171" s="13" t="s">
        <v>86</v>
      </c>
      <c r="E171" s="13">
        <v>138</v>
      </c>
      <c r="F171" s="13">
        <v>0</v>
      </c>
      <c r="X171"/>
      <c r="Y171"/>
      <c r="Z171"/>
    </row>
    <row r="172" spans="1:26" x14ac:dyDescent="0.2">
      <c r="A172" s="1">
        <v>43774</v>
      </c>
      <c r="B172" s="13">
        <v>47</v>
      </c>
      <c r="C172" s="13">
        <v>186</v>
      </c>
      <c r="D172" s="13" t="s">
        <v>86</v>
      </c>
      <c r="E172" s="13">
        <v>88</v>
      </c>
      <c r="F172" s="13">
        <v>0</v>
      </c>
    </row>
    <row r="173" spans="1:26" x14ac:dyDescent="0.2">
      <c r="A173" s="1">
        <v>43774</v>
      </c>
      <c r="B173" s="13">
        <v>47</v>
      </c>
      <c r="C173" s="13">
        <v>186</v>
      </c>
      <c r="D173" s="13" t="s">
        <v>86</v>
      </c>
      <c r="E173" s="13">
        <v>148</v>
      </c>
      <c r="F173" s="13">
        <v>0</v>
      </c>
    </row>
    <row r="174" spans="1:26" x14ac:dyDescent="0.2">
      <c r="A174" s="1">
        <v>43774</v>
      </c>
      <c r="B174" s="13">
        <v>47</v>
      </c>
      <c r="C174" s="13">
        <v>186</v>
      </c>
      <c r="D174" s="13" t="s">
        <v>86</v>
      </c>
      <c r="E174" s="13">
        <v>104</v>
      </c>
      <c r="F174" s="13">
        <v>0</v>
      </c>
    </row>
    <row r="175" spans="1:26" x14ac:dyDescent="0.2">
      <c r="A175" s="1">
        <v>43774</v>
      </c>
      <c r="B175" s="13">
        <v>47</v>
      </c>
      <c r="C175" s="13">
        <v>186</v>
      </c>
      <c r="D175" s="13" t="s">
        <v>86</v>
      </c>
      <c r="E175" s="13">
        <v>126</v>
      </c>
      <c r="F175" s="13">
        <v>0</v>
      </c>
    </row>
    <row r="176" spans="1:26" x14ac:dyDescent="0.2">
      <c r="A176" s="1">
        <v>43774</v>
      </c>
      <c r="B176" s="13">
        <v>47</v>
      </c>
      <c r="C176" s="13">
        <v>186</v>
      </c>
      <c r="D176" s="13" t="s">
        <v>86</v>
      </c>
      <c r="E176" s="13">
        <v>96</v>
      </c>
      <c r="F176" s="13">
        <v>0</v>
      </c>
    </row>
    <row r="177" spans="1:26" x14ac:dyDescent="0.2">
      <c r="A177" s="1">
        <v>43774</v>
      </c>
      <c r="B177" s="13">
        <v>47</v>
      </c>
      <c r="C177" s="13">
        <v>186</v>
      </c>
      <c r="D177" s="13" t="s">
        <v>86</v>
      </c>
      <c r="E177" s="13">
        <v>65</v>
      </c>
      <c r="F177" s="13">
        <v>0</v>
      </c>
    </row>
    <row r="178" spans="1:26" x14ac:dyDescent="0.2">
      <c r="A178" s="1">
        <v>43774</v>
      </c>
      <c r="B178" s="13">
        <v>47</v>
      </c>
      <c r="C178" s="13">
        <v>186</v>
      </c>
      <c r="D178" s="13" t="s">
        <v>86</v>
      </c>
      <c r="E178" s="13">
        <v>106</v>
      </c>
      <c r="F178" s="13">
        <v>0</v>
      </c>
    </row>
    <row r="179" spans="1:26" x14ac:dyDescent="0.2">
      <c r="A179" s="1">
        <v>43774</v>
      </c>
      <c r="B179" s="13">
        <v>47</v>
      </c>
      <c r="C179" s="13">
        <v>186</v>
      </c>
      <c r="D179" s="13" t="s">
        <v>86</v>
      </c>
      <c r="E179" s="13">
        <v>90</v>
      </c>
      <c r="F179" s="13">
        <v>0</v>
      </c>
    </row>
    <row r="180" spans="1:26" x14ac:dyDescent="0.2">
      <c r="A180" s="1">
        <v>43774</v>
      </c>
      <c r="B180" s="13">
        <v>47</v>
      </c>
      <c r="C180" s="13">
        <v>186</v>
      </c>
      <c r="D180" s="13" t="s">
        <v>86</v>
      </c>
      <c r="E180" s="13">
        <v>103</v>
      </c>
      <c r="F180" s="13">
        <v>0</v>
      </c>
    </row>
    <row r="181" spans="1:26" x14ac:dyDescent="0.2">
      <c r="A181" s="1">
        <v>43774</v>
      </c>
      <c r="B181" s="13">
        <v>48</v>
      </c>
      <c r="C181" s="13">
        <v>252</v>
      </c>
      <c r="D181" s="13" t="s">
        <v>86</v>
      </c>
      <c r="E181" s="13">
        <v>126</v>
      </c>
      <c r="F181" s="13">
        <v>0</v>
      </c>
    </row>
    <row r="182" spans="1:26" x14ac:dyDescent="0.2">
      <c r="A182" s="1">
        <v>43774</v>
      </c>
      <c r="B182" s="13">
        <v>48</v>
      </c>
      <c r="C182" s="13">
        <v>252</v>
      </c>
      <c r="D182" s="13" t="s">
        <v>86</v>
      </c>
      <c r="E182" s="13">
        <v>104</v>
      </c>
      <c r="F182" s="13">
        <v>0</v>
      </c>
    </row>
    <row r="183" spans="1:26" x14ac:dyDescent="0.2">
      <c r="A183" s="1">
        <v>43774</v>
      </c>
      <c r="B183" s="13">
        <v>48</v>
      </c>
      <c r="C183" s="13">
        <v>252</v>
      </c>
      <c r="D183" s="13" t="s">
        <v>86</v>
      </c>
      <c r="E183" s="13">
        <v>132</v>
      </c>
      <c r="F183" s="13">
        <v>0</v>
      </c>
    </row>
    <row r="184" spans="1:26" x14ac:dyDescent="0.2">
      <c r="A184" s="1">
        <v>43774</v>
      </c>
      <c r="B184" s="13">
        <v>48</v>
      </c>
      <c r="C184" s="13">
        <v>252</v>
      </c>
      <c r="D184" s="13" t="s">
        <v>86</v>
      </c>
      <c r="E184" s="13">
        <v>151</v>
      </c>
      <c r="F184" s="13">
        <v>0</v>
      </c>
    </row>
    <row r="185" spans="1:26" x14ac:dyDescent="0.2">
      <c r="A185" s="1">
        <v>43774</v>
      </c>
      <c r="B185" s="13">
        <v>48</v>
      </c>
      <c r="C185" s="13">
        <v>252</v>
      </c>
      <c r="D185" s="13" t="s">
        <v>86</v>
      </c>
      <c r="E185" s="13">
        <v>101</v>
      </c>
      <c r="F185" s="13">
        <v>0</v>
      </c>
    </row>
    <row r="186" spans="1:26" x14ac:dyDescent="0.2">
      <c r="A186" s="1">
        <v>43768</v>
      </c>
      <c r="B186" s="13">
        <v>49</v>
      </c>
      <c r="C186" s="13">
        <v>272</v>
      </c>
      <c r="D186" s="13" t="s">
        <v>86</v>
      </c>
      <c r="E186" s="13">
        <v>135</v>
      </c>
      <c r="F186" s="13">
        <v>10</v>
      </c>
    </row>
    <row r="187" spans="1:26" x14ac:dyDescent="0.2">
      <c r="A187" s="1">
        <v>43768</v>
      </c>
      <c r="B187" s="13">
        <v>49</v>
      </c>
      <c r="C187" s="13">
        <v>272</v>
      </c>
      <c r="D187" s="13" t="s">
        <v>86</v>
      </c>
      <c r="E187" s="13">
        <v>145</v>
      </c>
      <c r="F187" s="13">
        <v>16</v>
      </c>
    </row>
    <row r="188" spans="1:26" x14ac:dyDescent="0.2">
      <c r="A188" s="1">
        <v>43768</v>
      </c>
      <c r="B188" s="13">
        <v>49</v>
      </c>
      <c r="C188" s="13">
        <v>272</v>
      </c>
      <c r="D188" s="13" t="s">
        <v>86</v>
      </c>
      <c r="E188" s="13">
        <v>134</v>
      </c>
      <c r="F188" s="13">
        <v>15</v>
      </c>
      <c r="X188"/>
      <c r="Y188"/>
      <c r="Z188"/>
    </row>
    <row r="189" spans="1:26" x14ac:dyDescent="0.2">
      <c r="A189" s="1">
        <v>43775</v>
      </c>
      <c r="B189" s="13">
        <v>50</v>
      </c>
      <c r="C189" s="13">
        <v>327</v>
      </c>
      <c r="D189" s="13" t="s">
        <v>86</v>
      </c>
      <c r="E189" s="13">
        <v>112</v>
      </c>
      <c r="F189" s="13">
        <v>0</v>
      </c>
      <c r="X189"/>
      <c r="Y189"/>
      <c r="Z189"/>
    </row>
    <row r="190" spans="1:26" x14ac:dyDescent="0.2">
      <c r="A190" s="1">
        <v>43775</v>
      </c>
      <c r="B190" s="13">
        <v>50</v>
      </c>
      <c r="C190" s="13">
        <v>327</v>
      </c>
      <c r="D190" s="13" t="s">
        <v>86</v>
      </c>
      <c r="E190" s="13">
        <v>103</v>
      </c>
      <c r="F190" s="13">
        <v>0</v>
      </c>
      <c r="X190"/>
      <c r="Y190"/>
      <c r="Z190"/>
    </row>
    <row r="191" spans="1:26" x14ac:dyDescent="0.2">
      <c r="A191" s="1">
        <v>43775</v>
      </c>
      <c r="B191" s="13">
        <v>50</v>
      </c>
      <c r="C191" s="13">
        <v>327</v>
      </c>
      <c r="D191" s="13" t="s">
        <v>86</v>
      </c>
      <c r="E191" s="13">
        <v>111</v>
      </c>
      <c r="F191" s="13">
        <v>0</v>
      </c>
      <c r="X191"/>
      <c r="Y191"/>
      <c r="Z191"/>
    </row>
    <row r="192" spans="1:26" x14ac:dyDescent="0.2">
      <c r="A192" s="1">
        <v>43775</v>
      </c>
      <c r="B192" s="13">
        <v>50</v>
      </c>
      <c r="C192" s="13">
        <v>327</v>
      </c>
      <c r="D192" s="13" t="s">
        <v>86</v>
      </c>
      <c r="E192" s="13">
        <v>99</v>
      </c>
      <c r="F192" s="13">
        <v>0</v>
      </c>
      <c r="X192"/>
      <c r="Y192"/>
      <c r="Z192"/>
    </row>
    <row r="193" spans="1:26" x14ac:dyDescent="0.2">
      <c r="A193" s="1">
        <v>43775</v>
      </c>
      <c r="B193" s="13">
        <v>50</v>
      </c>
      <c r="C193" s="13">
        <v>327</v>
      </c>
      <c r="D193" s="13" t="s">
        <v>86</v>
      </c>
      <c r="E193" s="13">
        <v>96</v>
      </c>
      <c r="F193" s="13">
        <v>0</v>
      </c>
      <c r="X193"/>
      <c r="Y193"/>
      <c r="Z193"/>
    </row>
    <row r="194" spans="1:26" x14ac:dyDescent="0.2">
      <c r="A194" s="1">
        <v>43775</v>
      </c>
      <c r="B194" s="13">
        <v>50</v>
      </c>
      <c r="C194" s="13">
        <v>327</v>
      </c>
      <c r="D194" s="13" t="s">
        <v>86</v>
      </c>
      <c r="E194" s="13">
        <v>121</v>
      </c>
      <c r="F194" s="13">
        <v>0</v>
      </c>
      <c r="X194"/>
      <c r="Y194"/>
      <c r="Z194"/>
    </row>
    <row r="195" spans="1:26" x14ac:dyDescent="0.2">
      <c r="A195" s="1">
        <v>43775</v>
      </c>
      <c r="B195" s="13">
        <v>50</v>
      </c>
      <c r="C195" s="13">
        <v>327</v>
      </c>
      <c r="D195" s="13" t="s">
        <v>86</v>
      </c>
      <c r="E195" s="13">
        <v>125</v>
      </c>
      <c r="F195" s="13">
        <v>0</v>
      </c>
      <c r="X195"/>
      <c r="Y195"/>
      <c r="Z195"/>
    </row>
    <row r="196" spans="1:26" x14ac:dyDescent="0.2">
      <c r="A196" s="1">
        <v>43775</v>
      </c>
      <c r="B196" s="13">
        <v>50</v>
      </c>
      <c r="C196" s="13">
        <v>327</v>
      </c>
      <c r="D196" s="13" t="s">
        <v>86</v>
      </c>
      <c r="E196" s="13">
        <v>124</v>
      </c>
      <c r="F196" s="13">
        <v>0</v>
      </c>
      <c r="X196"/>
      <c r="Y196"/>
      <c r="Z196"/>
    </row>
    <row r="197" spans="1:26" x14ac:dyDescent="0.2">
      <c r="A197" s="1">
        <v>43775</v>
      </c>
      <c r="B197" s="13">
        <v>50</v>
      </c>
      <c r="C197" s="13">
        <v>327</v>
      </c>
      <c r="D197" s="13" t="s">
        <v>86</v>
      </c>
      <c r="E197" s="13">
        <v>143</v>
      </c>
      <c r="F197" s="13">
        <v>0</v>
      </c>
      <c r="X197"/>
      <c r="Y197"/>
      <c r="Z197"/>
    </row>
    <row r="198" spans="1:26" x14ac:dyDescent="0.2">
      <c r="A198" s="1">
        <v>43775</v>
      </c>
      <c r="B198" s="13">
        <v>50</v>
      </c>
      <c r="C198" s="13">
        <v>327</v>
      </c>
      <c r="D198" s="13" t="s">
        <v>86</v>
      </c>
      <c r="E198" s="13">
        <v>132</v>
      </c>
      <c r="F198" s="13">
        <v>0</v>
      </c>
      <c r="X198"/>
      <c r="Y198"/>
      <c r="Z198"/>
    </row>
    <row r="199" spans="1:26" x14ac:dyDescent="0.2">
      <c r="A199" s="1">
        <v>43775</v>
      </c>
      <c r="B199" s="13">
        <v>51</v>
      </c>
      <c r="C199" s="13">
        <v>247</v>
      </c>
      <c r="D199" s="13" t="s">
        <v>86</v>
      </c>
      <c r="E199" s="13">
        <v>101</v>
      </c>
      <c r="F199" s="13">
        <v>0</v>
      </c>
      <c r="X199"/>
      <c r="Y199"/>
      <c r="Z199"/>
    </row>
    <row r="200" spans="1:26" x14ac:dyDescent="0.2">
      <c r="A200" s="1">
        <v>43781</v>
      </c>
      <c r="B200" s="13">
        <v>52</v>
      </c>
      <c r="C200" s="13">
        <v>256</v>
      </c>
      <c r="D200" s="13" t="s">
        <v>86</v>
      </c>
      <c r="E200" s="13">
        <v>110</v>
      </c>
      <c r="F200" s="13">
        <v>0</v>
      </c>
      <c r="X200"/>
      <c r="Y200"/>
      <c r="Z200"/>
    </row>
    <row r="201" spans="1:26" x14ac:dyDescent="0.2">
      <c r="A201" s="1">
        <v>43781</v>
      </c>
      <c r="B201" s="13">
        <v>52</v>
      </c>
      <c r="C201" s="13">
        <v>256</v>
      </c>
      <c r="D201" s="13" t="s">
        <v>86</v>
      </c>
      <c r="E201" s="13">
        <v>138</v>
      </c>
      <c r="F201" s="13">
        <v>0</v>
      </c>
      <c r="X201"/>
      <c r="Y201"/>
      <c r="Z201"/>
    </row>
    <row r="202" spans="1:26" x14ac:dyDescent="0.2">
      <c r="A202" s="1">
        <v>43775</v>
      </c>
      <c r="B202" s="13">
        <v>53</v>
      </c>
      <c r="C202" s="13">
        <v>290</v>
      </c>
      <c r="D202" s="13" t="s">
        <v>86</v>
      </c>
      <c r="E202" s="13">
        <v>138</v>
      </c>
      <c r="F202" s="13">
        <v>0</v>
      </c>
      <c r="X202"/>
      <c r="Y202"/>
      <c r="Z202"/>
    </row>
    <row r="203" spans="1:26" x14ac:dyDescent="0.2">
      <c r="A203" s="1">
        <v>43775</v>
      </c>
      <c r="B203" s="13">
        <v>53</v>
      </c>
      <c r="C203" s="13">
        <v>290</v>
      </c>
      <c r="D203" s="13" t="s">
        <v>86</v>
      </c>
      <c r="E203" s="13">
        <v>136</v>
      </c>
      <c r="F203" s="13">
        <v>0</v>
      </c>
      <c r="X203"/>
      <c r="Y203"/>
      <c r="Z203"/>
    </row>
    <row r="204" spans="1:26" x14ac:dyDescent="0.2">
      <c r="A204" s="1">
        <v>43775</v>
      </c>
      <c r="B204" s="13">
        <v>53</v>
      </c>
      <c r="C204" s="13">
        <v>290</v>
      </c>
      <c r="D204" s="13" t="s">
        <v>86</v>
      </c>
      <c r="E204" s="13">
        <v>126</v>
      </c>
      <c r="F204" s="13">
        <v>0</v>
      </c>
    </row>
    <row r="205" spans="1:26" x14ac:dyDescent="0.2">
      <c r="A205" s="1">
        <v>43775</v>
      </c>
      <c r="B205" s="13">
        <v>53</v>
      </c>
      <c r="C205" s="13">
        <v>290</v>
      </c>
      <c r="D205" s="13" t="s">
        <v>86</v>
      </c>
      <c r="E205" s="13">
        <v>141</v>
      </c>
      <c r="F205" s="13">
        <v>0</v>
      </c>
    </row>
    <row r="206" spans="1:26" x14ac:dyDescent="0.2">
      <c r="A206" s="1">
        <v>43775</v>
      </c>
      <c r="B206" s="13">
        <v>53</v>
      </c>
      <c r="C206" s="13">
        <v>290</v>
      </c>
      <c r="D206" s="13" t="s">
        <v>86</v>
      </c>
      <c r="E206" s="13">
        <v>120</v>
      </c>
      <c r="F206" s="13">
        <v>0</v>
      </c>
    </row>
    <row r="207" spans="1:26" x14ac:dyDescent="0.2">
      <c r="A207" s="1">
        <v>43781</v>
      </c>
      <c r="B207" s="13">
        <v>54</v>
      </c>
      <c r="C207" s="13">
        <v>267</v>
      </c>
      <c r="D207" s="13" t="s">
        <v>86</v>
      </c>
      <c r="E207" s="13">
        <v>125</v>
      </c>
      <c r="F207" s="13">
        <v>20</v>
      </c>
    </row>
    <row r="208" spans="1:26" x14ac:dyDescent="0.2">
      <c r="A208" s="1">
        <v>43781</v>
      </c>
      <c r="B208" s="13">
        <v>55</v>
      </c>
      <c r="C208" s="13">
        <v>264</v>
      </c>
      <c r="D208" s="13" t="s">
        <v>86</v>
      </c>
      <c r="E208" s="13">
        <v>142</v>
      </c>
      <c r="F208" s="13">
        <v>0</v>
      </c>
    </row>
    <row r="209" spans="1:26" x14ac:dyDescent="0.2">
      <c r="A209" s="1">
        <v>43781</v>
      </c>
      <c r="B209" s="13">
        <v>55</v>
      </c>
      <c r="C209" s="13">
        <v>264</v>
      </c>
      <c r="D209" s="13" t="s">
        <v>86</v>
      </c>
      <c r="E209" s="13">
        <v>153</v>
      </c>
      <c r="F209" s="13">
        <v>0</v>
      </c>
    </row>
    <row r="210" spans="1:26" x14ac:dyDescent="0.2">
      <c r="A210" s="1">
        <v>43781</v>
      </c>
      <c r="B210" s="13">
        <v>55</v>
      </c>
      <c r="C210" s="13">
        <v>264</v>
      </c>
      <c r="D210" s="13" t="s">
        <v>86</v>
      </c>
      <c r="E210" s="13">
        <v>142</v>
      </c>
      <c r="F210" s="13">
        <v>0</v>
      </c>
    </row>
    <row r="211" spans="1:26" x14ac:dyDescent="0.2">
      <c r="A211" s="1">
        <v>43781</v>
      </c>
      <c r="B211" s="13">
        <v>55</v>
      </c>
      <c r="C211" s="13">
        <v>264</v>
      </c>
      <c r="D211" s="13" t="s">
        <v>86</v>
      </c>
      <c r="E211" s="13">
        <v>143</v>
      </c>
      <c r="F211" s="13">
        <v>0</v>
      </c>
    </row>
    <row r="212" spans="1:26" x14ac:dyDescent="0.2">
      <c r="A212" s="1">
        <v>43775</v>
      </c>
      <c r="B212" s="13">
        <v>56</v>
      </c>
      <c r="C212" s="13">
        <v>317</v>
      </c>
      <c r="D212" s="13" t="s">
        <v>86</v>
      </c>
      <c r="E212" s="13">
        <v>126</v>
      </c>
      <c r="F212" s="13">
        <v>0</v>
      </c>
    </row>
    <row r="213" spans="1:26" x14ac:dyDescent="0.2">
      <c r="A213" s="1">
        <v>43775</v>
      </c>
      <c r="B213" s="13">
        <v>56</v>
      </c>
      <c r="C213" s="13">
        <v>317</v>
      </c>
      <c r="D213" s="13" t="s">
        <v>86</v>
      </c>
      <c r="E213" s="13">
        <v>131</v>
      </c>
      <c r="F213" s="13">
        <v>0</v>
      </c>
    </row>
    <row r="214" spans="1:26" x14ac:dyDescent="0.2">
      <c r="A214" s="1">
        <v>43775</v>
      </c>
      <c r="B214" s="13">
        <v>56</v>
      </c>
      <c r="C214" s="13">
        <v>317</v>
      </c>
      <c r="D214" s="13" t="s">
        <v>86</v>
      </c>
      <c r="E214" s="13">
        <v>139</v>
      </c>
      <c r="F214" s="13">
        <v>0</v>
      </c>
    </row>
    <row r="215" spans="1:26" x14ac:dyDescent="0.2">
      <c r="A215" s="1">
        <v>43775</v>
      </c>
      <c r="B215" s="13">
        <v>56</v>
      </c>
      <c r="C215" s="13">
        <v>317</v>
      </c>
      <c r="D215" s="13" t="s">
        <v>86</v>
      </c>
      <c r="E215" s="13">
        <v>128</v>
      </c>
      <c r="F215" s="13">
        <v>0</v>
      </c>
    </row>
    <row r="216" spans="1:26" x14ac:dyDescent="0.2">
      <c r="A216" s="1">
        <v>43775</v>
      </c>
      <c r="B216" s="13">
        <v>56</v>
      </c>
      <c r="C216" s="13">
        <v>317</v>
      </c>
      <c r="D216" s="13" t="s">
        <v>86</v>
      </c>
      <c r="E216" s="13">
        <v>137</v>
      </c>
      <c r="F216" s="13">
        <v>0</v>
      </c>
    </row>
    <row r="217" spans="1:26" x14ac:dyDescent="0.2">
      <c r="A217" s="1">
        <v>43775</v>
      </c>
      <c r="B217" s="13">
        <v>56</v>
      </c>
      <c r="C217" s="13">
        <v>317</v>
      </c>
      <c r="D217" s="13" t="s">
        <v>86</v>
      </c>
      <c r="E217" s="13">
        <v>133</v>
      </c>
      <c r="F217" s="13">
        <v>0</v>
      </c>
    </row>
    <row r="218" spans="1:26" x14ac:dyDescent="0.2">
      <c r="A218" s="1">
        <v>43775</v>
      </c>
      <c r="B218" s="13">
        <v>56</v>
      </c>
      <c r="C218" s="13">
        <v>317</v>
      </c>
      <c r="D218" s="13" t="s">
        <v>86</v>
      </c>
      <c r="E218" s="13">
        <v>134</v>
      </c>
      <c r="F218" s="13">
        <v>0</v>
      </c>
    </row>
    <row r="219" spans="1:26" x14ac:dyDescent="0.2">
      <c r="A219" s="1">
        <v>43775</v>
      </c>
      <c r="B219" s="13">
        <v>56</v>
      </c>
      <c r="C219" s="13">
        <v>317</v>
      </c>
      <c r="D219" s="13" t="s">
        <v>86</v>
      </c>
      <c r="E219" s="13">
        <v>120</v>
      </c>
      <c r="F219" s="13">
        <v>0</v>
      </c>
    </row>
    <row r="220" spans="1:26" x14ac:dyDescent="0.2">
      <c r="A220" s="1">
        <v>43775</v>
      </c>
      <c r="B220" s="13">
        <v>56</v>
      </c>
      <c r="C220" s="13">
        <v>317</v>
      </c>
      <c r="D220" s="13" t="s">
        <v>86</v>
      </c>
      <c r="E220" s="13">
        <v>112</v>
      </c>
      <c r="F220" s="13">
        <v>0</v>
      </c>
      <c r="X220"/>
      <c r="Y220"/>
      <c r="Z220"/>
    </row>
    <row r="221" spans="1:26" x14ac:dyDescent="0.2">
      <c r="A221" s="1">
        <v>43774</v>
      </c>
      <c r="B221" s="13">
        <v>57</v>
      </c>
      <c r="C221" s="13">
        <v>261</v>
      </c>
      <c r="D221" s="13" t="s">
        <v>86</v>
      </c>
      <c r="E221" s="13">
        <v>131</v>
      </c>
      <c r="F221" s="13">
        <v>0</v>
      </c>
      <c r="X221"/>
      <c r="Y221"/>
      <c r="Z221"/>
    </row>
    <row r="222" spans="1:26" x14ac:dyDescent="0.2">
      <c r="A222" s="1">
        <v>43774</v>
      </c>
      <c r="B222" s="13">
        <v>57</v>
      </c>
      <c r="C222" s="13">
        <v>261</v>
      </c>
      <c r="D222" s="13" t="s">
        <v>86</v>
      </c>
      <c r="E222" s="13">
        <v>130</v>
      </c>
      <c r="F222" s="13">
        <v>0</v>
      </c>
      <c r="X222"/>
      <c r="Y222"/>
      <c r="Z222"/>
    </row>
    <row r="223" spans="1:26" x14ac:dyDescent="0.2">
      <c r="A223" s="1">
        <v>43774</v>
      </c>
      <c r="B223" s="13">
        <v>57</v>
      </c>
      <c r="C223" s="13">
        <v>261</v>
      </c>
      <c r="D223" s="13" t="s">
        <v>86</v>
      </c>
      <c r="E223" s="13">
        <v>120</v>
      </c>
      <c r="F223" s="13">
        <v>0</v>
      </c>
      <c r="X223"/>
      <c r="Y223"/>
      <c r="Z223"/>
    </row>
    <row r="224" spans="1:26" x14ac:dyDescent="0.2">
      <c r="A224" s="1">
        <v>43774</v>
      </c>
      <c r="B224" s="13">
        <v>58</v>
      </c>
      <c r="C224" s="13">
        <v>254</v>
      </c>
      <c r="D224" s="13" t="s">
        <v>86</v>
      </c>
      <c r="E224" s="13">
        <v>138</v>
      </c>
      <c r="F224" s="13">
        <v>0</v>
      </c>
      <c r="X224"/>
      <c r="Y224"/>
      <c r="Z224"/>
    </row>
    <row r="225" spans="1:26" x14ac:dyDescent="0.2">
      <c r="A225" s="1">
        <v>43774</v>
      </c>
      <c r="B225" s="13">
        <v>58</v>
      </c>
      <c r="C225" s="13">
        <v>254</v>
      </c>
      <c r="D225" s="13" t="s">
        <v>86</v>
      </c>
      <c r="E225" s="13">
        <v>145</v>
      </c>
      <c r="F225" s="13">
        <v>0</v>
      </c>
      <c r="X225"/>
      <c r="Y225"/>
      <c r="Z225"/>
    </row>
    <row r="226" spans="1:26" x14ac:dyDescent="0.2">
      <c r="A226" s="1">
        <v>43774</v>
      </c>
      <c r="B226" s="13">
        <v>58</v>
      </c>
      <c r="C226" s="13">
        <v>254</v>
      </c>
      <c r="D226" s="13" t="s">
        <v>86</v>
      </c>
      <c r="E226" s="13">
        <v>140</v>
      </c>
      <c r="F226" s="13">
        <v>0</v>
      </c>
      <c r="X226"/>
      <c r="Y226"/>
      <c r="Z226"/>
    </row>
    <row r="227" spans="1:26" x14ac:dyDescent="0.2">
      <c r="A227" s="1">
        <v>43774</v>
      </c>
      <c r="B227" s="13">
        <v>58</v>
      </c>
      <c r="C227" s="13">
        <v>254</v>
      </c>
      <c r="D227" s="13" t="s">
        <v>86</v>
      </c>
      <c r="E227" s="13">
        <v>136</v>
      </c>
      <c r="F227" s="13">
        <v>0</v>
      </c>
      <c r="X227"/>
      <c r="Y227"/>
      <c r="Z227"/>
    </row>
    <row r="228" spans="1:26" x14ac:dyDescent="0.2">
      <c r="A228" s="1">
        <v>43774</v>
      </c>
      <c r="B228" s="13">
        <v>58</v>
      </c>
      <c r="C228" s="13">
        <v>254</v>
      </c>
      <c r="D228" s="13" t="s">
        <v>86</v>
      </c>
      <c r="E228" s="13">
        <v>140</v>
      </c>
      <c r="F228" s="13">
        <v>0</v>
      </c>
      <c r="X228"/>
      <c r="Y228"/>
      <c r="Z228"/>
    </row>
    <row r="229" spans="1:26" x14ac:dyDescent="0.2">
      <c r="A229" s="1">
        <v>43774</v>
      </c>
      <c r="B229" s="13">
        <v>58</v>
      </c>
      <c r="C229" s="13">
        <v>254</v>
      </c>
      <c r="D229" s="13" t="s">
        <v>86</v>
      </c>
      <c r="E229" s="13">
        <v>80</v>
      </c>
      <c r="F229" s="13">
        <v>0</v>
      </c>
      <c r="X229"/>
      <c r="Y229"/>
      <c r="Z229"/>
    </row>
    <row r="230" spans="1:26" x14ac:dyDescent="0.2">
      <c r="A230" s="1">
        <v>43774</v>
      </c>
      <c r="B230" s="13">
        <v>59</v>
      </c>
      <c r="C230" s="13">
        <v>255</v>
      </c>
      <c r="D230" s="13" t="s">
        <v>86</v>
      </c>
      <c r="E230" s="13">
        <v>125</v>
      </c>
      <c r="F230" s="13">
        <v>0</v>
      </c>
      <c r="X230"/>
      <c r="Y230"/>
      <c r="Z230"/>
    </row>
    <row r="231" spans="1:26" x14ac:dyDescent="0.2">
      <c r="A231" s="1">
        <v>43774</v>
      </c>
      <c r="B231" s="13">
        <v>59</v>
      </c>
      <c r="C231" s="13">
        <v>255</v>
      </c>
      <c r="D231" s="13" t="s">
        <v>86</v>
      </c>
      <c r="E231" s="13">
        <v>141</v>
      </c>
      <c r="F231" s="13">
        <v>0</v>
      </c>
      <c r="X231"/>
      <c r="Y231"/>
      <c r="Z231"/>
    </row>
    <row r="232" spans="1:26" x14ac:dyDescent="0.2">
      <c r="A232" s="1">
        <v>43774</v>
      </c>
      <c r="B232" s="13">
        <v>59</v>
      </c>
      <c r="C232" s="13">
        <v>255</v>
      </c>
      <c r="D232" s="13" t="s">
        <v>86</v>
      </c>
      <c r="E232" s="13">
        <v>100</v>
      </c>
      <c r="F232" s="13">
        <v>0</v>
      </c>
      <c r="X232"/>
      <c r="Y232"/>
      <c r="Z232"/>
    </row>
    <row r="233" spans="1:26" x14ac:dyDescent="0.2">
      <c r="A233" s="1">
        <v>43774</v>
      </c>
      <c r="B233" s="13">
        <v>59</v>
      </c>
      <c r="C233" s="13">
        <v>255</v>
      </c>
      <c r="D233" s="13" t="s">
        <v>86</v>
      </c>
      <c r="E233" s="13">
        <v>146</v>
      </c>
      <c r="F233" s="13">
        <v>0</v>
      </c>
      <c r="X233"/>
      <c r="Y233"/>
      <c r="Z233"/>
    </row>
    <row r="234" spans="1:26" x14ac:dyDescent="0.2">
      <c r="A234" s="1">
        <v>43774</v>
      </c>
      <c r="B234" s="13">
        <v>59</v>
      </c>
      <c r="C234" s="13">
        <v>255</v>
      </c>
      <c r="D234" s="13" t="s">
        <v>86</v>
      </c>
      <c r="E234" s="13">
        <v>143</v>
      </c>
      <c r="F234" s="13">
        <v>0</v>
      </c>
      <c r="X234"/>
      <c r="Y234"/>
      <c r="Z234"/>
    </row>
    <row r="235" spans="1:26" x14ac:dyDescent="0.2">
      <c r="A235" s="1">
        <v>43774</v>
      </c>
      <c r="B235" s="13">
        <v>59</v>
      </c>
      <c r="C235" s="13">
        <v>255</v>
      </c>
      <c r="D235" s="13" t="s">
        <v>86</v>
      </c>
      <c r="E235" s="13">
        <v>130</v>
      </c>
      <c r="F235" s="13">
        <v>0</v>
      </c>
      <c r="X235"/>
      <c r="Y235"/>
      <c r="Z235"/>
    </row>
    <row r="236" spans="1:26" x14ac:dyDescent="0.2">
      <c r="A236" s="1">
        <v>43774</v>
      </c>
      <c r="B236" s="13">
        <v>59</v>
      </c>
      <c r="C236" s="13">
        <v>255</v>
      </c>
      <c r="D236" s="13" t="s">
        <v>86</v>
      </c>
      <c r="E236" s="13">
        <v>110</v>
      </c>
      <c r="F236" s="13">
        <v>0</v>
      </c>
      <c r="X236"/>
      <c r="Y236"/>
      <c r="Z236"/>
    </row>
    <row r="237" spans="1:26" x14ac:dyDescent="0.2">
      <c r="A237" s="1">
        <v>43774</v>
      </c>
      <c r="B237" s="13">
        <v>59</v>
      </c>
      <c r="C237" s="13">
        <v>255</v>
      </c>
      <c r="D237" s="13" t="s">
        <v>86</v>
      </c>
      <c r="E237" s="13">
        <v>122</v>
      </c>
      <c r="F237" s="13">
        <v>0</v>
      </c>
      <c r="X237"/>
      <c r="Y237"/>
      <c r="Z237"/>
    </row>
    <row r="238" spans="1:26" x14ac:dyDescent="0.2">
      <c r="A238" s="1">
        <v>43774</v>
      </c>
      <c r="B238" s="13">
        <v>59</v>
      </c>
      <c r="C238" s="13">
        <v>255</v>
      </c>
      <c r="D238" s="13" t="s">
        <v>86</v>
      </c>
      <c r="E238" s="13">
        <v>135</v>
      </c>
      <c r="F238" s="13">
        <v>0</v>
      </c>
      <c r="X238"/>
      <c r="Y238"/>
      <c r="Z238"/>
    </row>
    <row r="239" spans="1:26" x14ac:dyDescent="0.2">
      <c r="A239" s="1">
        <v>43774</v>
      </c>
      <c r="B239" s="13">
        <v>59</v>
      </c>
      <c r="C239" s="13">
        <v>255</v>
      </c>
      <c r="D239" s="13" t="s">
        <v>86</v>
      </c>
      <c r="E239" s="13">
        <v>115</v>
      </c>
      <c r="F239" s="13">
        <v>0</v>
      </c>
      <c r="X239"/>
      <c r="Y239"/>
      <c r="Z239"/>
    </row>
    <row r="240" spans="1:26" x14ac:dyDescent="0.2">
      <c r="A240" s="1">
        <v>43774</v>
      </c>
      <c r="B240" s="13">
        <v>59</v>
      </c>
      <c r="C240" s="13">
        <v>255</v>
      </c>
      <c r="D240" s="13" t="s">
        <v>86</v>
      </c>
      <c r="E240" s="13">
        <v>90</v>
      </c>
      <c r="F240" s="13">
        <v>0</v>
      </c>
      <c r="X240"/>
      <c r="Y240"/>
      <c r="Z240"/>
    </row>
    <row r="241" spans="1:26" x14ac:dyDescent="0.2">
      <c r="A241" s="1">
        <v>43768</v>
      </c>
      <c r="B241" s="13">
        <v>61</v>
      </c>
      <c r="C241" s="13">
        <v>316</v>
      </c>
      <c r="D241" s="13" t="s">
        <v>86</v>
      </c>
      <c r="E241" s="13">
        <v>135</v>
      </c>
      <c r="F241" s="13">
        <v>15</v>
      </c>
      <c r="X241"/>
      <c r="Y241"/>
      <c r="Z241"/>
    </row>
    <row r="242" spans="1:26" x14ac:dyDescent="0.2">
      <c r="A242" s="1">
        <v>43768</v>
      </c>
      <c r="B242" s="13">
        <v>61</v>
      </c>
      <c r="C242" s="13">
        <v>316</v>
      </c>
      <c r="D242" s="13" t="s">
        <v>86</v>
      </c>
      <c r="E242" s="13">
        <v>138</v>
      </c>
      <c r="F242" s="13">
        <v>20</v>
      </c>
      <c r="X242"/>
      <c r="Y242"/>
      <c r="Z242"/>
    </row>
    <row r="243" spans="1:26" x14ac:dyDescent="0.2">
      <c r="A243" s="1">
        <v>43768</v>
      </c>
      <c r="B243" s="13">
        <v>62</v>
      </c>
      <c r="C243" s="13">
        <v>264</v>
      </c>
      <c r="D243" s="13" t="s">
        <v>86</v>
      </c>
      <c r="E243" s="13">
        <v>141</v>
      </c>
      <c r="F243" s="13">
        <v>15</v>
      </c>
      <c r="X243"/>
      <c r="Y243"/>
      <c r="Z243"/>
    </row>
    <row r="244" spans="1:26" x14ac:dyDescent="0.2">
      <c r="A244" s="1">
        <v>43768</v>
      </c>
      <c r="B244" s="13">
        <v>62</v>
      </c>
      <c r="C244" s="13">
        <v>264</v>
      </c>
      <c r="D244" s="13" t="s">
        <v>86</v>
      </c>
      <c r="E244" s="13">
        <v>133</v>
      </c>
      <c r="F244" s="13">
        <v>12</v>
      </c>
      <c r="X244"/>
      <c r="Y244"/>
      <c r="Z244"/>
    </row>
    <row r="245" spans="1:26" x14ac:dyDescent="0.2">
      <c r="A245" s="1">
        <v>43768</v>
      </c>
      <c r="B245" s="13">
        <v>63</v>
      </c>
      <c r="C245" s="13">
        <v>302</v>
      </c>
      <c r="D245" s="13" t="s">
        <v>86</v>
      </c>
      <c r="E245" s="13">
        <v>130</v>
      </c>
      <c r="F245" s="13">
        <v>15</v>
      </c>
      <c r="X245"/>
      <c r="Y245"/>
      <c r="Z245"/>
    </row>
    <row r="246" spans="1:26" x14ac:dyDescent="0.2">
      <c r="A246" s="1">
        <v>43787</v>
      </c>
      <c r="B246" s="13">
        <v>64</v>
      </c>
      <c r="C246" s="13">
        <v>68</v>
      </c>
      <c r="D246" s="13" t="s">
        <v>86</v>
      </c>
      <c r="E246" s="13">
        <v>116</v>
      </c>
      <c r="F246" s="13">
        <v>0</v>
      </c>
      <c r="X246"/>
      <c r="Y246"/>
      <c r="Z246"/>
    </row>
    <row r="247" spans="1:26" x14ac:dyDescent="0.2">
      <c r="A247" s="1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x14ac:dyDescent="0.2">
      <c r="A248" s="1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x14ac:dyDescent="0.2">
      <c r="A249" s="1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x14ac:dyDescent="0.2">
      <c r="A250" s="1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x14ac:dyDescent="0.2">
      <c r="A251" s="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x14ac:dyDescent="0.2">
      <c r="A252" s="1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x14ac:dyDescent="0.2">
      <c r="A253" s="1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x14ac:dyDescent="0.2">
      <c r="A254" s="1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x14ac:dyDescent="0.2">
      <c r="A255" s="1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x14ac:dyDescent="0.2">
      <c r="A256" s="1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x14ac:dyDescent="0.2">
      <c r="A257" s="1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x14ac:dyDescent="0.2">
      <c r="A258" s="1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x14ac:dyDescent="0.2">
      <c r="A259" s="1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x14ac:dyDescent="0.2">
      <c r="A260" s="1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x14ac:dyDescent="0.2">
      <c r="A261" s="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x14ac:dyDescent="0.2">
      <c r="A262" s="1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x14ac:dyDescent="0.2">
      <c r="A263" s="1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x14ac:dyDescent="0.2">
      <c r="A264" s="1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x14ac:dyDescent="0.2">
      <c r="A265" s="1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x14ac:dyDescent="0.2">
      <c r="A266" s="1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x14ac:dyDescent="0.2">
      <c r="A267" s="1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x14ac:dyDescent="0.2">
      <c r="A268" s="1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x14ac:dyDescent="0.2">
      <c r="A269" s="1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x14ac:dyDescent="0.2">
      <c r="A270" s="1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x14ac:dyDescent="0.2">
      <c r="A271" s="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x14ac:dyDescent="0.2">
      <c r="A272" s="1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x14ac:dyDescent="0.2">
      <c r="A273" s="1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x14ac:dyDescent="0.2">
      <c r="A274" s="1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x14ac:dyDescent="0.2">
      <c r="A275" s="1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x14ac:dyDescent="0.2">
      <c r="A276" s="1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x14ac:dyDescent="0.2">
      <c r="A277" s="1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x14ac:dyDescent="0.2">
      <c r="A278" s="1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x14ac:dyDescent="0.2">
      <c r="A279" s="1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x14ac:dyDescent="0.2">
      <c r="A280" s="1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x14ac:dyDescent="0.2">
      <c r="A281" s="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x14ac:dyDescent="0.2">
      <c r="A282" s="1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x14ac:dyDescent="0.2">
      <c r="A283" s="1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x14ac:dyDescent="0.2">
      <c r="A284" s="1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x14ac:dyDescent="0.2">
      <c r="A285" s="1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x14ac:dyDescent="0.2">
      <c r="A286" s="1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x14ac:dyDescent="0.2">
      <c r="A287" s="1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x14ac:dyDescent="0.2">
      <c r="A288" s="1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x14ac:dyDescent="0.2">
      <c r="A289" s="1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x14ac:dyDescent="0.2">
      <c r="A290" s="1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x14ac:dyDescent="0.2">
      <c r="A291" s="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x14ac:dyDescent="0.2">
      <c r="A292" s="1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x14ac:dyDescent="0.2">
      <c r="A293" s="1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x14ac:dyDescent="0.2">
      <c r="A294" s="1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x14ac:dyDescent="0.2">
      <c r="A295" s="1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x14ac:dyDescent="0.2">
      <c r="A296" s="1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x14ac:dyDescent="0.2">
      <c r="A297" s="1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x14ac:dyDescent="0.2">
      <c r="A298" s="1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x14ac:dyDescent="0.2">
      <c r="A299" s="1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x14ac:dyDescent="0.2">
      <c r="A300" s="1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x14ac:dyDescent="0.2">
      <c r="A301" s="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x14ac:dyDescent="0.2">
      <c r="A302" s="1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x14ac:dyDescent="0.2">
      <c r="A303" s="1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x14ac:dyDescent="0.2">
      <c r="A304" s="1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x14ac:dyDescent="0.2">
      <c r="A305" s="1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x14ac:dyDescent="0.2">
      <c r="A306" s="1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x14ac:dyDescent="0.2">
      <c r="A307" s="1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x14ac:dyDescent="0.2">
      <c r="A308" s="1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x14ac:dyDescent="0.2">
      <c r="A309" s="1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x14ac:dyDescent="0.2">
      <c r="A310" s="1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x14ac:dyDescent="0.2">
      <c r="A311" s="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x14ac:dyDescent="0.2">
      <c r="A312" s="1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x14ac:dyDescent="0.2">
      <c r="A313" s="1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x14ac:dyDescent="0.2">
      <c r="A314" s="1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x14ac:dyDescent="0.2">
      <c r="A315" s="1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x14ac:dyDescent="0.2">
      <c r="A316" s="1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x14ac:dyDescent="0.2">
      <c r="A317" s="1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x14ac:dyDescent="0.2">
      <c r="A318" s="1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x14ac:dyDescent="0.2">
      <c r="A319" s="1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x14ac:dyDescent="0.2">
      <c r="A320" s="1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x14ac:dyDescent="0.2">
      <c r="A321" s="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x14ac:dyDescent="0.2">
      <c r="A322" s="1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x14ac:dyDescent="0.2">
      <c r="A323" s="1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x14ac:dyDescent="0.2">
      <c r="A324" s="1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x14ac:dyDescent="0.2">
      <c r="A325" s="1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x14ac:dyDescent="0.2">
      <c r="A326" s="1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x14ac:dyDescent="0.2">
      <c r="A327" s="1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x14ac:dyDescent="0.2">
      <c r="A328" s="1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x14ac:dyDescent="0.2">
      <c r="A329" s="1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x14ac:dyDescent="0.2">
      <c r="A330" s="1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x14ac:dyDescent="0.2">
      <c r="A331" s="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x14ac:dyDescent="0.2">
      <c r="A332" s="1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x14ac:dyDescent="0.2">
      <c r="A333" s="1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x14ac:dyDescent="0.2">
      <c r="A334" s="1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x14ac:dyDescent="0.2">
      <c r="A335" s="1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x14ac:dyDescent="0.2">
      <c r="A336" s="1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x14ac:dyDescent="0.2">
      <c r="A337" s="1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x14ac:dyDescent="0.2">
      <c r="A338" s="1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x14ac:dyDescent="0.2">
      <c r="A339" s="1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x14ac:dyDescent="0.2">
      <c r="A340" s="1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x14ac:dyDescent="0.2">
      <c r="A341" s="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x14ac:dyDescent="0.2">
      <c r="A342" s="1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x14ac:dyDescent="0.2">
      <c r="A343" s="1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x14ac:dyDescent="0.2">
      <c r="A344" s="1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x14ac:dyDescent="0.2">
      <c r="A345" s="1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x14ac:dyDescent="0.2">
      <c r="A346" s="1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x14ac:dyDescent="0.2">
      <c r="A347" s="1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x14ac:dyDescent="0.2">
      <c r="A348" s="1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x14ac:dyDescent="0.2">
      <c r="A349" s="1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x14ac:dyDescent="0.2">
      <c r="A350" s="1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x14ac:dyDescent="0.2">
      <c r="A351" s="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x14ac:dyDescent="0.2">
      <c r="A352" s="1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x14ac:dyDescent="0.2">
      <c r="A353" s="1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x14ac:dyDescent="0.2">
      <c r="A354" s="1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x14ac:dyDescent="0.2">
      <c r="A355" s="1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x14ac:dyDescent="0.2">
      <c r="A356" s="1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x14ac:dyDescent="0.2">
      <c r="A357" s="1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x14ac:dyDescent="0.2">
      <c r="A358" s="1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x14ac:dyDescent="0.2">
      <c r="A359" s="1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x14ac:dyDescent="0.2">
      <c r="A360" s="1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x14ac:dyDescent="0.2">
      <c r="A361" s="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x14ac:dyDescent="0.2">
      <c r="A362" s="1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x14ac:dyDescent="0.2">
      <c r="A363" s="1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x14ac:dyDescent="0.2">
      <c r="A364" s="1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x14ac:dyDescent="0.2">
      <c r="A365" s="1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x14ac:dyDescent="0.2">
      <c r="A366" s="1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x14ac:dyDescent="0.2">
      <c r="A367" s="1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x14ac:dyDescent="0.2">
      <c r="A368" s="1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x14ac:dyDescent="0.2">
      <c r="A369" s="1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x14ac:dyDescent="0.2">
      <c r="A370" s="1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x14ac:dyDescent="0.2">
      <c r="A371" s="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x14ac:dyDescent="0.2">
      <c r="A372" s="1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x14ac:dyDescent="0.2">
      <c r="A373" s="1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x14ac:dyDescent="0.2">
      <c r="A374" s="1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x14ac:dyDescent="0.2">
      <c r="A375" s="1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x14ac:dyDescent="0.2">
      <c r="A376" s="1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x14ac:dyDescent="0.2">
      <c r="A377" s="1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x14ac:dyDescent="0.2">
      <c r="A378" s="1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x14ac:dyDescent="0.2">
      <c r="A379" s="1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x14ac:dyDescent="0.2">
      <c r="A380" s="1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x14ac:dyDescent="0.2">
      <c r="A381" s="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x14ac:dyDescent="0.2">
      <c r="A382" s="1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x14ac:dyDescent="0.2">
      <c r="A383" s="1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x14ac:dyDescent="0.2">
      <c r="A384" s="1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x14ac:dyDescent="0.2">
      <c r="A385" s="1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x14ac:dyDescent="0.2">
      <c r="A386" s="1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x14ac:dyDescent="0.2">
      <c r="A387" s="1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x14ac:dyDescent="0.2">
      <c r="A388" s="1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x14ac:dyDescent="0.2">
      <c r="A389" s="1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x14ac:dyDescent="0.2">
      <c r="A390" s="1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x14ac:dyDescent="0.2">
      <c r="A391" s="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x14ac:dyDescent="0.2">
      <c r="A392" s="1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x14ac:dyDescent="0.2">
      <c r="A393" s="1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x14ac:dyDescent="0.2">
      <c r="A394" s="1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x14ac:dyDescent="0.2">
      <c r="A395" s="1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x14ac:dyDescent="0.2">
      <c r="A396" s="1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x14ac:dyDescent="0.2">
      <c r="A397" s="1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x14ac:dyDescent="0.2">
      <c r="A398" s="1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x14ac:dyDescent="0.2">
      <c r="A399" s="1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x14ac:dyDescent="0.2">
      <c r="A400" s="1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x14ac:dyDescent="0.2">
      <c r="A401" s="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x14ac:dyDescent="0.2">
      <c r="A402" s="1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x14ac:dyDescent="0.2">
      <c r="A403" s="1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x14ac:dyDescent="0.2">
      <c r="A404" s="1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x14ac:dyDescent="0.2">
      <c r="A405" s="1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x14ac:dyDescent="0.2">
      <c r="A406" s="1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x14ac:dyDescent="0.2">
      <c r="A407" s="1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x14ac:dyDescent="0.2">
      <c r="A408" s="1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x14ac:dyDescent="0.2">
      <c r="A409" s="1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x14ac:dyDescent="0.2">
      <c r="A410" s="1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x14ac:dyDescent="0.2">
      <c r="A411" s="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x14ac:dyDescent="0.2">
      <c r="A412" s="1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x14ac:dyDescent="0.2">
      <c r="A413" s="1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x14ac:dyDescent="0.2">
      <c r="A414" s="1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x14ac:dyDescent="0.2">
      <c r="A415" s="1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x14ac:dyDescent="0.2">
      <c r="A416" s="1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x14ac:dyDescent="0.2">
      <c r="A417" s="1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x14ac:dyDescent="0.2">
      <c r="A418" s="1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x14ac:dyDescent="0.2">
      <c r="A419" s="1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x14ac:dyDescent="0.2">
      <c r="A420" s="1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x14ac:dyDescent="0.2">
      <c r="A421" s="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x14ac:dyDescent="0.2">
      <c r="A422" s="1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x14ac:dyDescent="0.2">
      <c r="A423" s="1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x14ac:dyDescent="0.2">
      <c r="A424" s="1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x14ac:dyDescent="0.2">
      <c r="A425" s="1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x14ac:dyDescent="0.2">
      <c r="A426" s="1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x14ac:dyDescent="0.2">
      <c r="A427" s="1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x14ac:dyDescent="0.2">
      <c r="A428" s="1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x14ac:dyDescent="0.2">
      <c r="A429" s="1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x14ac:dyDescent="0.2">
      <c r="A430" s="1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x14ac:dyDescent="0.2">
      <c r="A431" s="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x14ac:dyDescent="0.2">
      <c r="A432" s="1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x14ac:dyDescent="0.2">
      <c r="A433" s="1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x14ac:dyDescent="0.2">
      <c r="A434" s="1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x14ac:dyDescent="0.2">
      <c r="A435" s="1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x14ac:dyDescent="0.2">
      <c r="A436" s="1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x14ac:dyDescent="0.2">
      <c r="A437" s="1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x14ac:dyDescent="0.2">
      <c r="A438" s="1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x14ac:dyDescent="0.2">
      <c r="A439" s="1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x14ac:dyDescent="0.2">
      <c r="A440" s="1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x14ac:dyDescent="0.2">
      <c r="A441" s="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x14ac:dyDescent="0.2">
      <c r="A442" s="1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x14ac:dyDescent="0.2">
      <c r="A443" s="1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x14ac:dyDescent="0.2">
      <c r="A444" s="1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x14ac:dyDescent="0.2">
      <c r="A445" s="1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x14ac:dyDescent="0.2">
      <c r="A446" s="1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x14ac:dyDescent="0.2">
      <c r="A447" s="1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x14ac:dyDescent="0.2">
      <c r="A448" s="1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x14ac:dyDescent="0.2">
      <c r="A449" s="1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x14ac:dyDescent="0.2">
      <c r="A450" s="1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x14ac:dyDescent="0.2">
      <c r="A451" s="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x14ac:dyDescent="0.2">
      <c r="A452" s="1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x14ac:dyDescent="0.2">
      <c r="A453" s="1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x14ac:dyDescent="0.2">
      <c r="A454" s="1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x14ac:dyDescent="0.2">
      <c r="A455" s="1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x14ac:dyDescent="0.2">
      <c r="A456" s="1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x14ac:dyDescent="0.2">
      <c r="A457" s="1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x14ac:dyDescent="0.2">
      <c r="A458" s="1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x14ac:dyDescent="0.2">
      <c r="A459" s="1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x14ac:dyDescent="0.2">
      <c r="A460" s="1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x14ac:dyDescent="0.2">
      <c r="A461" s="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x14ac:dyDescent="0.2">
      <c r="A462" s="1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x14ac:dyDescent="0.2">
      <c r="A463" s="1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x14ac:dyDescent="0.2">
      <c r="A464" s="1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x14ac:dyDescent="0.2">
      <c r="A465" s="1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x14ac:dyDescent="0.2">
      <c r="A466" s="1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x14ac:dyDescent="0.2">
      <c r="A467" s="1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x14ac:dyDescent="0.2">
      <c r="A468" s="1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x14ac:dyDescent="0.2">
      <c r="A469" s="1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x14ac:dyDescent="0.2">
      <c r="A470" s="1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x14ac:dyDescent="0.2">
      <c r="A471" s="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x14ac:dyDescent="0.2">
      <c r="A472" s="1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x14ac:dyDescent="0.2">
      <c r="A473" s="1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x14ac:dyDescent="0.2">
      <c r="A474" s="1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x14ac:dyDescent="0.2">
      <c r="A475" s="1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x14ac:dyDescent="0.2">
      <c r="A476" s="1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x14ac:dyDescent="0.2">
      <c r="A477" s="1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x14ac:dyDescent="0.2">
      <c r="A478" s="1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x14ac:dyDescent="0.2">
      <c r="A479" s="1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x14ac:dyDescent="0.2">
      <c r="A480" s="1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x14ac:dyDescent="0.2">
      <c r="A481" s="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x14ac:dyDescent="0.2">
      <c r="A482" s="1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x14ac:dyDescent="0.2">
      <c r="A483" s="1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x14ac:dyDescent="0.2">
      <c r="A484" s="1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x14ac:dyDescent="0.2">
      <c r="A485" s="1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x14ac:dyDescent="0.2">
      <c r="A486" s="1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x14ac:dyDescent="0.2">
      <c r="A487" s="1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x14ac:dyDescent="0.2">
      <c r="A488" s="1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x14ac:dyDescent="0.2">
      <c r="A489" s="1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x14ac:dyDescent="0.2">
      <c r="A490" s="1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x14ac:dyDescent="0.2">
      <c r="A491" s="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x14ac:dyDescent="0.2">
      <c r="A492" s="1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x14ac:dyDescent="0.2">
      <c r="A493" s="1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x14ac:dyDescent="0.2">
      <c r="A494" s="1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x14ac:dyDescent="0.2">
      <c r="A495" s="1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x14ac:dyDescent="0.2">
      <c r="A496" s="1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x14ac:dyDescent="0.2">
      <c r="A497" s="1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x14ac:dyDescent="0.2">
      <c r="A498" s="1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x14ac:dyDescent="0.2">
      <c r="A499" s="1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x14ac:dyDescent="0.2">
      <c r="A500" s="1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x14ac:dyDescent="0.2">
      <c r="A501" s="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x14ac:dyDescent="0.2">
      <c r="A502" s="1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x14ac:dyDescent="0.2">
      <c r="A503" s="1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x14ac:dyDescent="0.2">
      <c r="A504" s="1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x14ac:dyDescent="0.2">
      <c r="A505" s="1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x14ac:dyDescent="0.2">
      <c r="A506" s="1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x14ac:dyDescent="0.2">
      <c r="A507" s="1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x14ac:dyDescent="0.2">
      <c r="A508" s="1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x14ac:dyDescent="0.2">
      <c r="A509" s="1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x14ac:dyDescent="0.2">
      <c r="A510" s="1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x14ac:dyDescent="0.2">
      <c r="A511" s="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x14ac:dyDescent="0.2">
      <c r="A512" s="1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x14ac:dyDescent="0.2">
      <c r="A513" s="1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x14ac:dyDescent="0.2">
      <c r="A514" s="1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x14ac:dyDescent="0.2">
      <c r="A515" s="1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x14ac:dyDescent="0.2">
      <c r="A516" s="1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x14ac:dyDescent="0.2">
      <c r="A517" s="1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x14ac:dyDescent="0.2">
      <c r="A518" s="1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x14ac:dyDescent="0.2">
      <c r="A519" s="1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x14ac:dyDescent="0.2">
      <c r="A520" s="1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x14ac:dyDescent="0.2">
      <c r="A521" s="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x14ac:dyDescent="0.2">
      <c r="A522" s="1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x14ac:dyDescent="0.2">
      <c r="A523" s="1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x14ac:dyDescent="0.2">
      <c r="A524" s="1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x14ac:dyDescent="0.2">
      <c r="A525" s="1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x14ac:dyDescent="0.2">
      <c r="A526" s="1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x14ac:dyDescent="0.2">
      <c r="A527" s="1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x14ac:dyDescent="0.2">
      <c r="A528" s="1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x14ac:dyDescent="0.2">
      <c r="A529" s="1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x14ac:dyDescent="0.2">
      <c r="A530" s="1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x14ac:dyDescent="0.2">
      <c r="A531" s="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x14ac:dyDescent="0.2">
      <c r="A532" s="1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x14ac:dyDescent="0.2">
      <c r="A533" s="1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x14ac:dyDescent="0.2">
      <c r="A534" s="1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x14ac:dyDescent="0.2">
      <c r="A535" s="1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x14ac:dyDescent="0.2">
      <c r="A536" s="1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x14ac:dyDescent="0.2">
      <c r="A537" s="1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x14ac:dyDescent="0.2">
      <c r="A538" s="1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x14ac:dyDescent="0.2">
      <c r="A539" s="1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x14ac:dyDescent="0.2">
      <c r="A540" s="1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x14ac:dyDescent="0.2">
      <c r="A541" s="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x14ac:dyDescent="0.2">
      <c r="A542" s="1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x14ac:dyDescent="0.2">
      <c r="A543" s="1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x14ac:dyDescent="0.2">
      <c r="A544" s="1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x14ac:dyDescent="0.2">
      <c r="A545" s="1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x14ac:dyDescent="0.2">
      <c r="A546" s="1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x14ac:dyDescent="0.2">
      <c r="A547" s="1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x14ac:dyDescent="0.2">
      <c r="A548" s="1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x14ac:dyDescent="0.2">
      <c r="A549" s="1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x14ac:dyDescent="0.2">
      <c r="A550" s="1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x14ac:dyDescent="0.2">
      <c r="A551" s="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x14ac:dyDescent="0.2">
      <c r="A552" s="1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x14ac:dyDescent="0.2">
      <c r="A553" s="1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x14ac:dyDescent="0.2">
      <c r="A554" s="1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x14ac:dyDescent="0.2">
      <c r="A555" s="1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x14ac:dyDescent="0.2">
      <c r="A556" s="1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x14ac:dyDescent="0.2">
      <c r="A557" s="1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x14ac:dyDescent="0.2">
      <c r="A558" s="1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x14ac:dyDescent="0.2">
      <c r="A559" s="1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x14ac:dyDescent="0.2">
      <c r="A560" s="1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x14ac:dyDescent="0.2">
      <c r="A561" s="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x14ac:dyDescent="0.2">
      <c r="A562" s="1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x14ac:dyDescent="0.2">
      <c r="A563" s="1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x14ac:dyDescent="0.2">
      <c r="A564" s="1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x14ac:dyDescent="0.2">
      <c r="A565" s="1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x14ac:dyDescent="0.2">
      <c r="A566" s="1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x14ac:dyDescent="0.2">
      <c r="A567" s="1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x14ac:dyDescent="0.2">
      <c r="A568" s="1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x14ac:dyDescent="0.2">
      <c r="A569" s="1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x14ac:dyDescent="0.2">
      <c r="A570" s="1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x14ac:dyDescent="0.2">
      <c r="A571" s="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x14ac:dyDescent="0.2">
      <c r="A572" s="1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x14ac:dyDescent="0.2">
      <c r="A573" s="1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x14ac:dyDescent="0.2">
      <c r="A574" s="1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x14ac:dyDescent="0.2">
      <c r="A575" s="1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x14ac:dyDescent="0.2">
      <c r="A576" s="1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x14ac:dyDescent="0.2">
      <c r="A577" s="1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x14ac:dyDescent="0.2">
      <c r="A578" s="1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x14ac:dyDescent="0.2">
      <c r="A579" s="1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x14ac:dyDescent="0.2">
      <c r="A580" s="1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x14ac:dyDescent="0.2">
      <c r="A581" s="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x14ac:dyDescent="0.2">
      <c r="A582" s="1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x14ac:dyDescent="0.2">
      <c r="A583" s="1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x14ac:dyDescent="0.2">
      <c r="A584" s="1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x14ac:dyDescent="0.2">
      <c r="A585" s="1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x14ac:dyDescent="0.2">
      <c r="A586" s="1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x14ac:dyDescent="0.2">
      <c r="A587" s="1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x14ac:dyDescent="0.2">
      <c r="A588" s="1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x14ac:dyDescent="0.2">
      <c r="A589" s="1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x14ac:dyDescent="0.2">
      <c r="A590" s="1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x14ac:dyDescent="0.2">
      <c r="A591" s="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x14ac:dyDescent="0.2">
      <c r="A592" s="1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x14ac:dyDescent="0.2">
      <c r="A593" s="1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x14ac:dyDescent="0.2">
      <c r="A594" s="1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x14ac:dyDescent="0.2">
      <c r="A595" s="1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x14ac:dyDescent="0.2">
      <c r="A596" s="1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x14ac:dyDescent="0.2">
      <c r="A597" s="1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x14ac:dyDescent="0.2">
      <c r="A598" s="1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x14ac:dyDescent="0.2">
      <c r="A599" s="1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x14ac:dyDescent="0.2">
      <c r="A600" s="1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x14ac:dyDescent="0.2">
      <c r="A601" s="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x14ac:dyDescent="0.2">
      <c r="A602" s="1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x14ac:dyDescent="0.2">
      <c r="A603" s="1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x14ac:dyDescent="0.2">
      <c r="A604" s="1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x14ac:dyDescent="0.2">
      <c r="A605" s="1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x14ac:dyDescent="0.2">
      <c r="A606" s="1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x14ac:dyDescent="0.2">
      <c r="A607" s="1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x14ac:dyDescent="0.2">
      <c r="A608" s="1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x14ac:dyDescent="0.2">
      <c r="A609" s="1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x14ac:dyDescent="0.2">
      <c r="A610" s="1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x14ac:dyDescent="0.2">
      <c r="A611" s="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x14ac:dyDescent="0.2">
      <c r="A612" s="1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x14ac:dyDescent="0.2">
      <c r="A613" s="1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x14ac:dyDescent="0.2">
      <c r="A614" s="1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x14ac:dyDescent="0.2">
      <c r="A615" s="1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x14ac:dyDescent="0.2">
      <c r="A616" s="1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x14ac:dyDescent="0.2">
      <c r="A617" s="1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x14ac:dyDescent="0.2">
      <c r="A618" s="1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x14ac:dyDescent="0.2">
      <c r="A619" s="1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x14ac:dyDescent="0.2">
      <c r="A620" s="1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x14ac:dyDescent="0.2">
      <c r="A621" s="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x14ac:dyDescent="0.2">
      <c r="A622" s="1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x14ac:dyDescent="0.2">
      <c r="A623" s="1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x14ac:dyDescent="0.2">
      <c r="A624" s="1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x14ac:dyDescent="0.2">
      <c r="A625" s="1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x14ac:dyDescent="0.2">
      <c r="A626" s="1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x14ac:dyDescent="0.2">
      <c r="A627" s="1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x14ac:dyDescent="0.2">
      <c r="A628" s="1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x14ac:dyDescent="0.2">
      <c r="A629" s="1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x14ac:dyDescent="0.2">
      <c r="A630" s="1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x14ac:dyDescent="0.2">
      <c r="A631" s="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x14ac:dyDescent="0.2">
      <c r="A632" s="1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x14ac:dyDescent="0.2">
      <c r="A633" s="1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x14ac:dyDescent="0.2">
      <c r="A634" s="1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x14ac:dyDescent="0.2">
      <c r="A635" s="1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x14ac:dyDescent="0.2">
      <c r="A636" s="1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x14ac:dyDescent="0.2">
      <c r="A637" s="1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x14ac:dyDescent="0.2">
      <c r="A638" s="1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x14ac:dyDescent="0.2">
      <c r="A639" s="1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x14ac:dyDescent="0.2">
      <c r="A640" s="1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x14ac:dyDescent="0.2">
      <c r="A641" s="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x14ac:dyDescent="0.2">
      <c r="A642" s="1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x14ac:dyDescent="0.2">
      <c r="A643" s="1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x14ac:dyDescent="0.2">
      <c r="A644" s="1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x14ac:dyDescent="0.2">
      <c r="A645" s="1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x14ac:dyDescent="0.2">
      <c r="A646" s="1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x14ac:dyDescent="0.2">
      <c r="A647" s="1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x14ac:dyDescent="0.2">
      <c r="A648" s="1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x14ac:dyDescent="0.2">
      <c r="A649" s="1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x14ac:dyDescent="0.2">
      <c r="A650" s="1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x14ac:dyDescent="0.2">
      <c r="A651" s="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x14ac:dyDescent="0.2">
      <c r="A652" s="1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x14ac:dyDescent="0.2">
      <c r="A653" s="1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x14ac:dyDescent="0.2">
      <c r="A654" s="1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x14ac:dyDescent="0.2">
      <c r="A655" s="1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x14ac:dyDescent="0.2">
      <c r="A656" s="1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x14ac:dyDescent="0.2">
      <c r="A657" s="1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x14ac:dyDescent="0.2">
      <c r="A658" s="1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x14ac:dyDescent="0.2">
      <c r="A659" s="1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x14ac:dyDescent="0.2">
      <c r="A660" s="1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x14ac:dyDescent="0.2">
      <c r="A661" s="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x14ac:dyDescent="0.2">
      <c r="A662" s="1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x14ac:dyDescent="0.2">
      <c r="A663" s="1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x14ac:dyDescent="0.2">
      <c r="A664" s="1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x14ac:dyDescent="0.2">
      <c r="A665" s="1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x14ac:dyDescent="0.2">
      <c r="A666" s="1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x14ac:dyDescent="0.2">
      <c r="A667" s="1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x14ac:dyDescent="0.2">
      <c r="A668" s="1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x14ac:dyDescent="0.2">
      <c r="A669" s="1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x14ac:dyDescent="0.2">
      <c r="A670" s="1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x14ac:dyDescent="0.2">
      <c r="A671" s="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x14ac:dyDescent="0.2">
      <c r="A672" s="1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x14ac:dyDescent="0.2">
      <c r="A673" s="1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x14ac:dyDescent="0.2">
      <c r="A674" s="1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x14ac:dyDescent="0.2">
      <c r="A675" s="1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x14ac:dyDescent="0.2">
      <c r="A676" s="1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x14ac:dyDescent="0.2">
      <c r="A677" s="1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x14ac:dyDescent="0.2">
      <c r="A678" s="1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x14ac:dyDescent="0.2">
      <c r="A679" s="1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x14ac:dyDescent="0.2">
      <c r="A680" s="1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x14ac:dyDescent="0.2">
      <c r="A681" s="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x14ac:dyDescent="0.2">
      <c r="A682" s="1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x14ac:dyDescent="0.2">
      <c r="A683" s="1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x14ac:dyDescent="0.2">
      <c r="A684" s="1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x14ac:dyDescent="0.2">
      <c r="A685" s="1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x14ac:dyDescent="0.2">
      <c r="A686" s="1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x14ac:dyDescent="0.2">
      <c r="A687" s="1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x14ac:dyDescent="0.2">
      <c r="A688" s="1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x14ac:dyDescent="0.2">
      <c r="A689" s="1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x14ac:dyDescent="0.2">
      <c r="A690" s="1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x14ac:dyDescent="0.2">
      <c r="A691" s="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x14ac:dyDescent="0.2">
      <c r="A692" s="1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x14ac:dyDescent="0.2">
      <c r="A693" s="1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x14ac:dyDescent="0.2">
      <c r="A694" s="1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x14ac:dyDescent="0.2">
      <c r="A695" s="1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x14ac:dyDescent="0.2">
      <c r="A696" s="1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x14ac:dyDescent="0.2">
      <c r="A697" s="1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x14ac:dyDescent="0.2">
      <c r="A698" s="1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x14ac:dyDescent="0.2">
      <c r="A699" s="1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x14ac:dyDescent="0.2">
      <c r="A700" s="1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x14ac:dyDescent="0.2">
      <c r="A701" s="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x14ac:dyDescent="0.2">
      <c r="A702" s="1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x14ac:dyDescent="0.2">
      <c r="A703" s="1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x14ac:dyDescent="0.2">
      <c r="A704" s="1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x14ac:dyDescent="0.2">
      <c r="A705" s="1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x14ac:dyDescent="0.2">
      <c r="A706" s="1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x14ac:dyDescent="0.2">
      <c r="A707" s="1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x14ac:dyDescent="0.2">
      <c r="A708" s="1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x14ac:dyDescent="0.2">
      <c r="A709" s="1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x14ac:dyDescent="0.2">
      <c r="A710" s="1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x14ac:dyDescent="0.2">
      <c r="A711" s="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x14ac:dyDescent="0.2">
      <c r="A712" s="1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x14ac:dyDescent="0.2">
      <c r="A713" s="1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x14ac:dyDescent="0.2">
      <c r="A714" s="1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x14ac:dyDescent="0.2">
      <c r="A715" s="1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x14ac:dyDescent="0.2">
      <c r="A716" s="1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x14ac:dyDescent="0.2">
      <c r="A717" s="1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x14ac:dyDescent="0.2">
      <c r="A718" s="1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x14ac:dyDescent="0.2">
      <c r="A719" s="1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x14ac:dyDescent="0.2">
      <c r="A720" s="1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x14ac:dyDescent="0.2">
      <c r="A721" s="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x14ac:dyDescent="0.2">
      <c r="A722" s="1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x14ac:dyDescent="0.2">
      <c r="A723" s="1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x14ac:dyDescent="0.2">
      <c r="A724" s="1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x14ac:dyDescent="0.2">
      <c r="A725" s="1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x14ac:dyDescent="0.2">
      <c r="A726" s="1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x14ac:dyDescent="0.2">
      <c r="A727" s="1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x14ac:dyDescent="0.2">
      <c r="A728" s="1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x14ac:dyDescent="0.2">
      <c r="A729" s="1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x14ac:dyDescent="0.2">
      <c r="A730" s="1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x14ac:dyDescent="0.2">
      <c r="A731" s="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x14ac:dyDescent="0.2">
      <c r="A732" s="1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x14ac:dyDescent="0.2">
      <c r="A733" s="1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x14ac:dyDescent="0.2">
      <c r="A734" s="1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x14ac:dyDescent="0.2">
      <c r="A735" s="1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x14ac:dyDescent="0.2">
      <c r="A736" s="1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x14ac:dyDescent="0.2">
      <c r="A737" s="1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x14ac:dyDescent="0.2">
      <c r="A738" s="1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x14ac:dyDescent="0.2">
      <c r="A739" s="1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x14ac:dyDescent="0.2">
      <c r="A740" s="1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x14ac:dyDescent="0.2">
      <c r="A741" s="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x14ac:dyDescent="0.2">
      <c r="A742" s="1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x14ac:dyDescent="0.2">
      <c r="A743" s="1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x14ac:dyDescent="0.2">
      <c r="A744" s="1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x14ac:dyDescent="0.2">
      <c r="A745" s="1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x14ac:dyDescent="0.2">
      <c r="A746" s="1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x14ac:dyDescent="0.2">
      <c r="A747" s="1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x14ac:dyDescent="0.2">
      <c r="A748" s="1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x14ac:dyDescent="0.2">
      <c r="A749" s="1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x14ac:dyDescent="0.2">
      <c r="A750" s="1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x14ac:dyDescent="0.2">
      <c r="A751" s="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x14ac:dyDescent="0.2">
      <c r="A752" s="1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x14ac:dyDescent="0.2">
      <c r="A753" s="1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x14ac:dyDescent="0.2">
      <c r="A754" s="1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x14ac:dyDescent="0.2">
      <c r="A755" s="1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x14ac:dyDescent="0.2">
      <c r="A756" s="1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x14ac:dyDescent="0.2">
      <c r="A757" s="1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x14ac:dyDescent="0.2">
      <c r="A758" s="1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x14ac:dyDescent="0.2">
      <c r="A759" s="1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x14ac:dyDescent="0.2">
      <c r="A760" s="1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x14ac:dyDescent="0.2">
      <c r="A761" s="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x14ac:dyDescent="0.2">
      <c r="A762" s="1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x14ac:dyDescent="0.2">
      <c r="A763" s="1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x14ac:dyDescent="0.2">
      <c r="A764" s="1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x14ac:dyDescent="0.2">
      <c r="A765" s="1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x14ac:dyDescent="0.2">
      <c r="A766" s="1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x14ac:dyDescent="0.2">
      <c r="A767" s="1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x14ac:dyDescent="0.2">
      <c r="A768" s="1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x14ac:dyDescent="0.2">
      <c r="A769" s="1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x14ac:dyDescent="0.2">
      <c r="A770" s="1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x14ac:dyDescent="0.2">
      <c r="A771" s="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x14ac:dyDescent="0.2">
      <c r="A772" s="1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x14ac:dyDescent="0.2">
      <c r="A773" s="1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x14ac:dyDescent="0.2">
      <c r="A774" s="1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x14ac:dyDescent="0.2">
      <c r="A775" s="1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x14ac:dyDescent="0.2">
      <c r="A776" s="1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x14ac:dyDescent="0.2">
      <c r="A777" s="1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x14ac:dyDescent="0.2">
      <c r="A778" s="1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x14ac:dyDescent="0.2">
      <c r="A779" s="1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x14ac:dyDescent="0.2">
      <c r="A780" s="1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x14ac:dyDescent="0.2">
      <c r="A781" s="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x14ac:dyDescent="0.2">
      <c r="A782" s="1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x14ac:dyDescent="0.2">
      <c r="A783" s="1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x14ac:dyDescent="0.2">
      <c r="A784" s="1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x14ac:dyDescent="0.2">
      <c r="A785" s="1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x14ac:dyDescent="0.2">
      <c r="A786" s="1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x14ac:dyDescent="0.2">
      <c r="A787" s="1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x14ac:dyDescent="0.2">
      <c r="A788" s="1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x14ac:dyDescent="0.2">
      <c r="A789" s="1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x14ac:dyDescent="0.2">
      <c r="A790" s="1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x14ac:dyDescent="0.2">
      <c r="A791" s="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x14ac:dyDescent="0.2">
      <c r="A792" s="1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x14ac:dyDescent="0.2">
      <c r="A793" s="1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x14ac:dyDescent="0.2">
      <c r="A794" s="1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x14ac:dyDescent="0.2">
      <c r="A795" s="1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x14ac:dyDescent="0.2">
      <c r="A796" s="1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x14ac:dyDescent="0.2">
      <c r="A797" s="1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x14ac:dyDescent="0.2">
      <c r="A798" s="1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x14ac:dyDescent="0.2">
      <c r="A799" s="1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x14ac:dyDescent="0.2">
      <c r="A800" s="1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x14ac:dyDescent="0.2">
      <c r="A801" s="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x14ac:dyDescent="0.2">
      <c r="A802" s="1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x14ac:dyDescent="0.2">
      <c r="A803" s="1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x14ac:dyDescent="0.2">
      <c r="A804" s="1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x14ac:dyDescent="0.2">
      <c r="A805" s="1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x14ac:dyDescent="0.2">
      <c r="A806" s="1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x14ac:dyDescent="0.2">
      <c r="A807" s="1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x14ac:dyDescent="0.2">
      <c r="A808" s="1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x14ac:dyDescent="0.2">
      <c r="A809" s="1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x14ac:dyDescent="0.2">
      <c r="A810" s="1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x14ac:dyDescent="0.2">
      <c r="A811" s="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x14ac:dyDescent="0.2">
      <c r="A812" s="1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x14ac:dyDescent="0.2">
      <c r="A813" s="1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x14ac:dyDescent="0.2">
      <c r="A814" s="1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x14ac:dyDescent="0.2">
      <c r="A815" s="1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x14ac:dyDescent="0.2">
      <c r="A816" s="1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x14ac:dyDescent="0.2">
      <c r="A817" s="1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x14ac:dyDescent="0.2">
      <c r="A818" s="1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x14ac:dyDescent="0.2">
      <c r="A819" s="1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x14ac:dyDescent="0.2">
      <c r="A820" s="1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x14ac:dyDescent="0.2">
      <c r="A821" s="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x14ac:dyDescent="0.2">
      <c r="A822" s="1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x14ac:dyDescent="0.2">
      <c r="A823" s="1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x14ac:dyDescent="0.2">
      <c r="A824" s="1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x14ac:dyDescent="0.2">
      <c r="A825" s="1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x14ac:dyDescent="0.2">
      <c r="A826" s="1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x14ac:dyDescent="0.2">
      <c r="A827" s="1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x14ac:dyDescent="0.2">
      <c r="A828" s="1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x14ac:dyDescent="0.2">
      <c r="A829" s="1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x14ac:dyDescent="0.2">
      <c r="A830" s="1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x14ac:dyDescent="0.2">
      <c r="A831" s="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x14ac:dyDescent="0.2">
      <c r="A832" s="1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x14ac:dyDescent="0.2">
      <c r="A833" s="1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x14ac:dyDescent="0.2">
      <c r="A834" s="1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x14ac:dyDescent="0.2">
      <c r="A835" s="1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x14ac:dyDescent="0.2">
      <c r="A836" s="1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x14ac:dyDescent="0.2">
      <c r="A837" s="1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x14ac:dyDescent="0.2">
      <c r="A838" s="1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x14ac:dyDescent="0.2">
      <c r="A839" s="1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x14ac:dyDescent="0.2">
      <c r="A840" s="1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x14ac:dyDescent="0.2">
      <c r="A841" s="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x14ac:dyDescent="0.2">
      <c r="A842" s="1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x14ac:dyDescent="0.2">
      <c r="A843" s="1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x14ac:dyDescent="0.2">
      <c r="A844" s="1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x14ac:dyDescent="0.2">
      <c r="A845" s="1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x14ac:dyDescent="0.2">
      <c r="A846" s="1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x14ac:dyDescent="0.2">
      <c r="A847" s="1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x14ac:dyDescent="0.2">
      <c r="A848" s="1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x14ac:dyDescent="0.2">
      <c r="A849" s="1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x14ac:dyDescent="0.2">
      <c r="A850" s="1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x14ac:dyDescent="0.2">
      <c r="A851" s="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x14ac:dyDescent="0.2">
      <c r="A852" s="1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x14ac:dyDescent="0.2">
      <c r="A853" s="1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x14ac:dyDescent="0.2">
      <c r="A854" s="1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x14ac:dyDescent="0.2">
      <c r="A855" s="1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x14ac:dyDescent="0.2">
      <c r="A856" s="1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x14ac:dyDescent="0.2">
      <c r="A857" s="1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x14ac:dyDescent="0.2">
      <c r="A858" s="1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x14ac:dyDescent="0.2">
      <c r="A859" s="1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x14ac:dyDescent="0.2">
      <c r="A860" s="1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x14ac:dyDescent="0.2">
      <c r="A861" s="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x14ac:dyDescent="0.2">
      <c r="A862" s="1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x14ac:dyDescent="0.2">
      <c r="A863" s="1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x14ac:dyDescent="0.2">
      <c r="A864" s="1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x14ac:dyDescent="0.2">
      <c r="A865" s="1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x14ac:dyDescent="0.2">
      <c r="A866" s="1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x14ac:dyDescent="0.2">
      <c r="A867" s="1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x14ac:dyDescent="0.2">
      <c r="A868" s="1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x14ac:dyDescent="0.2">
      <c r="A869" s="1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x14ac:dyDescent="0.2">
      <c r="A870" s="1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x14ac:dyDescent="0.2">
      <c r="A871" s="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x14ac:dyDescent="0.2">
      <c r="A872" s="1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x14ac:dyDescent="0.2">
      <c r="A873" s="1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x14ac:dyDescent="0.2">
      <c r="A874" s="1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x14ac:dyDescent="0.2">
      <c r="A875" s="1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x14ac:dyDescent="0.2">
      <c r="A876" s="1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x14ac:dyDescent="0.2">
      <c r="A877" s="1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x14ac:dyDescent="0.2">
      <c r="A878" s="1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x14ac:dyDescent="0.2">
      <c r="A879" s="1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x14ac:dyDescent="0.2">
      <c r="A880" s="1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x14ac:dyDescent="0.2">
      <c r="A881" s="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x14ac:dyDescent="0.2">
      <c r="A882" s="1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x14ac:dyDescent="0.2">
      <c r="A883" s="1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x14ac:dyDescent="0.2">
      <c r="A884" s="1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x14ac:dyDescent="0.2">
      <c r="A885" s="1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x14ac:dyDescent="0.2">
      <c r="A886" s="1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x14ac:dyDescent="0.2">
      <c r="A887" s="1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x14ac:dyDescent="0.2">
      <c r="A888" s="1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x14ac:dyDescent="0.2">
      <c r="A889" s="1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x14ac:dyDescent="0.2">
      <c r="A890" s="1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x14ac:dyDescent="0.2">
      <c r="A891" s="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x14ac:dyDescent="0.2">
      <c r="A892" s="1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x14ac:dyDescent="0.2">
      <c r="A893" s="1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x14ac:dyDescent="0.2">
      <c r="A894" s="1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x14ac:dyDescent="0.2">
      <c r="A895" s="1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x14ac:dyDescent="0.2">
      <c r="A896" s="1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x14ac:dyDescent="0.2">
      <c r="A897" s="1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x14ac:dyDescent="0.2">
      <c r="A898" s="1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x14ac:dyDescent="0.2">
      <c r="A899" s="1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x14ac:dyDescent="0.2">
      <c r="A900" s="1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x14ac:dyDescent="0.2">
      <c r="A901" s="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x14ac:dyDescent="0.2">
      <c r="A902" s="1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x14ac:dyDescent="0.2">
      <c r="A903" s="1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x14ac:dyDescent="0.2">
      <c r="A904" s="1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x14ac:dyDescent="0.2">
      <c r="A905" s="1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x14ac:dyDescent="0.2">
      <c r="A906" s="1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x14ac:dyDescent="0.2">
      <c r="A907" s="1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x14ac:dyDescent="0.2">
      <c r="A908" s="1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x14ac:dyDescent="0.2">
      <c r="A909" s="1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x14ac:dyDescent="0.2">
      <c r="A910" s="1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x14ac:dyDescent="0.2">
      <c r="A911" s="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x14ac:dyDescent="0.2">
      <c r="A912" s="1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x14ac:dyDescent="0.2">
      <c r="A913" s="1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x14ac:dyDescent="0.2">
      <c r="A914" s="1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x14ac:dyDescent="0.2">
      <c r="A915" s="1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x14ac:dyDescent="0.2">
      <c r="A916" s="1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x14ac:dyDescent="0.2">
      <c r="A917" s="1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x14ac:dyDescent="0.2">
      <c r="A918" s="1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x14ac:dyDescent="0.2">
      <c r="A919" s="1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x14ac:dyDescent="0.2">
      <c r="A920" s="1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x14ac:dyDescent="0.2">
      <c r="A921" s="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x14ac:dyDescent="0.2">
      <c r="A922" s="1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x14ac:dyDescent="0.2">
      <c r="A923" s="1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x14ac:dyDescent="0.2">
      <c r="A924" s="1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x14ac:dyDescent="0.2">
      <c r="A925" s="1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x14ac:dyDescent="0.2">
      <c r="A926" s="1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x14ac:dyDescent="0.2">
      <c r="A927" s="1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x14ac:dyDescent="0.2">
      <c r="A928" s="1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x14ac:dyDescent="0.2">
      <c r="A929" s="1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x14ac:dyDescent="0.2">
      <c r="A930" s="1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x14ac:dyDescent="0.2">
      <c r="A931" s="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x14ac:dyDescent="0.2">
      <c r="A932" s="1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x14ac:dyDescent="0.2">
      <c r="A933" s="1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x14ac:dyDescent="0.2">
      <c r="A934" s="1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x14ac:dyDescent="0.2">
      <c r="A935" s="1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x14ac:dyDescent="0.2">
      <c r="A936" s="1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x14ac:dyDescent="0.2">
      <c r="A937" s="1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x14ac:dyDescent="0.2">
      <c r="A938" s="1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x14ac:dyDescent="0.2">
      <c r="A939" s="1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x14ac:dyDescent="0.2">
      <c r="A940" s="1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x14ac:dyDescent="0.2">
      <c r="A941" s="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x14ac:dyDescent="0.2">
      <c r="A942" s="1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x14ac:dyDescent="0.2">
      <c r="A943" s="1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x14ac:dyDescent="0.2">
      <c r="A944" s="1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x14ac:dyDescent="0.2">
      <c r="A945" s="1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x14ac:dyDescent="0.2">
      <c r="A946" s="1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x14ac:dyDescent="0.2">
      <c r="A947" s="1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x14ac:dyDescent="0.2">
      <c r="A948" s="1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x14ac:dyDescent="0.2">
      <c r="A949" s="1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x14ac:dyDescent="0.2">
      <c r="A950" s="1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x14ac:dyDescent="0.2">
      <c r="A951" s="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x14ac:dyDescent="0.2">
      <c r="A952" s="1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x14ac:dyDescent="0.2">
      <c r="A953" s="1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x14ac:dyDescent="0.2">
      <c r="A954" s="1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x14ac:dyDescent="0.2">
      <c r="A955" s="1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x14ac:dyDescent="0.2">
      <c r="A956" s="1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x14ac:dyDescent="0.2">
      <c r="A957" s="1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x14ac:dyDescent="0.2">
      <c r="A958" s="1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x14ac:dyDescent="0.2">
      <c r="A959" s="1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x14ac:dyDescent="0.2">
      <c r="A960" s="1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x14ac:dyDescent="0.2">
      <c r="A961" s="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x14ac:dyDescent="0.2">
      <c r="A962" s="1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x14ac:dyDescent="0.2">
      <c r="A963" s="1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x14ac:dyDescent="0.2">
      <c r="A964" s="1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x14ac:dyDescent="0.2">
      <c r="A965" s="1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x14ac:dyDescent="0.2">
      <c r="A966" s="1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x14ac:dyDescent="0.2">
      <c r="A967" s="1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x14ac:dyDescent="0.2">
      <c r="A968" s="1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x14ac:dyDescent="0.2">
      <c r="A969" s="1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x14ac:dyDescent="0.2">
      <c r="A970" s="1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x14ac:dyDescent="0.2">
      <c r="A971" s="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x14ac:dyDescent="0.2">
      <c r="A972" s="1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x14ac:dyDescent="0.2">
      <c r="A973" s="1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x14ac:dyDescent="0.2">
      <c r="A974" s="1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x14ac:dyDescent="0.2">
      <c r="A975" s="1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x14ac:dyDescent="0.2">
      <c r="A976" s="1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x14ac:dyDescent="0.2">
      <c r="A977" s="1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x14ac:dyDescent="0.2">
      <c r="A978" s="1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x14ac:dyDescent="0.2">
      <c r="A979" s="1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x14ac:dyDescent="0.2">
      <c r="A980" s="1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x14ac:dyDescent="0.2">
      <c r="A981" s="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x14ac:dyDescent="0.2">
      <c r="A982" s="1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x14ac:dyDescent="0.2">
      <c r="A983" s="1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x14ac:dyDescent="0.2">
      <c r="A984" s="1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x14ac:dyDescent="0.2">
      <c r="A985" s="1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x14ac:dyDescent="0.2">
      <c r="A986" s="1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x14ac:dyDescent="0.2">
      <c r="A987" s="1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x14ac:dyDescent="0.2">
      <c r="A988" s="1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x14ac:dyDescent="0.2">
      <c r="A989" s="1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x14ac:dyDescent="0.2">
      <c r="A990" s="1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x14ac:dyDescent="0.2">
      <c r="A991" s="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x14ac:dyDescent="0.2">
      <c r="A992" s="1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x14ac:dyDescent="0.2">
      <c r="A993" s="1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x14ac:dyDescent="0.2">
      <c r="A994" s="1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x14ac:dyDescent="0.2">
      <c r="A995" s="1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x14ac:dyDescent="0.2">
      <c r="A996" s="1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x14ac:dyDescent="0.2">
      <c r="A997" s="1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 spans="1:26" x14ac:dyDescent="0.2">
      <c r="A998" s="1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 spans="1:26" x14ac:dyDescent="0.2">
      <c r="A999" s="1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 spans="1:26" x14ac:dyDescent="0.2">
      <c r="A1000" s="1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  <row r="1001" spans="1:26" x14ac:dyDescent="0.2">
      <c r="A1001" s="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</row>
    <row r="1002" spans="1:26" x14ac:dyDescent="0.2">
      <c r="A1002" s="1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</row>
    <row r="1003" spans="1:26" x14ac:dyDescent="0.2">
      <c r="A1003" s="1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</row>
    <row r="1004" spans="1:26" x14ac:dyDescent="0.2">
      <c r="A1004" s="1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</row>
    <row r="1005" spans="1:26" x14ac:dyDescent="0.2">
      <c r="A1005" s="1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</row>
    <row r="1006" spans="1:26" x14ac:dyDescent="0.2">
      <c r="A1006" s="1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</row>
    <row r="1007" spans="1:26" x14ac:dyDescent="0.2">
      <c r="A1007" s="1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</row>
    <row r="1008" spans="1:26" x14ac:dyDescent="0.2">
      <c r="A1008" s="1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</row>
    <row r="1009" spans="1:26" x14ac:dyDescent="0.2">
      <c r="A1009" s="1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</row>
    <row r="1010" spans="1:26" x14ac:dyDescent="0.2">
      <c r="A1010" s="1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</row>
    <row r="1011" spans="1:26" x14ac:dyDescent="0.2">
      <c r="A1011" s="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</row>
    <row r="1012" spans="1:26" x14ac:dyDescent="0.2">
      <c r="A1012" s="1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</row>
    <row r="1013" spans="1:26" x14ac:dyDescent="0.2">
      <c r="A1013" s="1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</row>
    <row r="1014" spans="1:26" x14ac:dyDescent="0.2">
      <c r="A1014" s="1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</row>
    <row r="1015" spans="1:26" x14ac:dyDescent="0.2">
      <c r="A1015" s="1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</row>
    <row r="1016" spans="1:26" x14ac:dyDescent="0.2">
      <c r="A1016" s="1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</row>
    <row r="1017" spans="1:26" x14ac:dyDescent="0.2">
      <c r="A1017" s="1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</row>
    <row r="1018" spans="1:26" x14ac:dyDescent="0.2">
      <c r="A1018" s="1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</row>
    <row r="1019" spans="1:26" x14ac:dyDescent="0.2">
      <c r="A1019" s="1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</row>
    <row r="1020" spans="1:26" x14ac:dyDescent="0.2">
      <c r="A1020" s="1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</row>
    <row r="1021" spans="1:26" x14ac:dyDescent="0.2">
      <c r="A1021" s="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</row>
    <row r="1022" spans="1:26" x14ac:dyDescent="0.2">
      <c r="A1022" s="1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</row>
    <row r="1023" spans="1:26" x14ac:dyDescent="0.2">
      <c r="A1023" s="1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</row>
    <row r="1024" spans="1:26" x14ac:dyDescent="0.2">
      <c r="A1024" s="1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</row>
    <row r="1025" spans="1:26" x14ac:dyDescent="0.2">
      <c r="A1025" s="1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</row>
    <row r="1026" spans="1:26" x14ac:dyDescent="0.2">
      <c r="A1026" s="1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</row>
    <row r="1027" spans="1:26" x14ac:dyDescent="0.2">
      <c r="A1027" s="1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</row>
    <row r="1028" spans="1:26" x14ac:dyDescent="0.2">
      <c r="A1028" s="1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</row>
    <row r="1029" spans="1:26" x14ac:dyDescent="0.2">
      <c r="A1029" s="1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</row>
    <row r="1030" spans="1:26" x14ac:dyDescent="0.2">
      <c r="A1030" s="1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</row>
    <row r="1031" spans="1:26" x14ac:dyDescent="0.2">
      <c r="A1031" s="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</row>
    <row r="1032" spans="1:26" x14ac:dyDescent="0.2">
      <c r="A1032" s="1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</row>
    <row r="1033" spans="1:26" x14ac:dyDescent="0.2">
      <c r="A1033" s="1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</row>
    <row r="1034" spans="1:26" x14ac:dyDescent="0.2">
      <c r="A1034" s="1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</row>
    <row r="1035" spans="1:26" x14ac:dyDescent="0.2">
      <c r="A1035" s="1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</row>
    <row r="1036" spans="1:26" x14ac:dyDescent="0.2">
      <c r="A1036" s="1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</row>
    <row r="1037" spans="1:26" x14ac:dyDescent="0.2">
      <c r="A1037" s="1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</row>
    <row r="1038" spans="1:26" x14ac:dyDescent="0.2">
      <c r="A1038" s="1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</row>
    <row r="1039" spans="1:26" x14ac:dyDescent="0.2">
      <c r="A1039" s="1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</row>
    <row r="1040" spans="1:26" x14ac:dyDescent="0.2">
      <c r="A1040" s="1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</row>
    <row r="1041" spans="1:26" x14ac:dyDescent="0.2">
      <c r="A1041" s="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</row>
    <row r="1042" spans="1:26" x14ac:dyDescent="0.2">
      <c r="A1042" s="1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</row>
    <row r="1043" spans="1:26" x14ac:dyDescent="0.2">
      <c r="A1043" s="1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</row>
    <row r="1044" spans="1:26" x14ac:dyDescent="0.2">
      <c r="A1044" s="1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</row>
    <row r="1045" spans="1:26" x14ac:dyDescent="0.2">
      <c r="A1045" s="1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</row>
    <row r="1046" spans="1:26" x14ac:dyDescent="0.2">
      <c r="A1046" s="1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</row>
    <row r="1047" spans="1:26" x14ac:dyDescent="0.2">
      <c r="A1047" s="1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</row>
    <row r="1048" spans="1:26" x14ac:dyDescent="0.2">
      <c r="A1048" s="1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</row>
    <row r="1049" spans="1:26" x14ac:dyDescent="0.2">
      <c r="A1049" s="1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</row>
    <row r="1050" spans="1:26" x14ac:dyDescent="0.2">
      <c r="A1050" s="1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</row>
    <row r="1051" spans="1:26" x14ac:dyDescent="0.2">
      <c r="A1051" s="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</row>
    <row r="1052" spans="1:26" x14ac:dyDescent="0.2">
      <c r="A1052" s="1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</row>
    <row r="1053" spans="1:26" x14ac:dyDescent="0.2">
      <c r="A1053" s="1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</row>
    <row r="1054" spans="1:26" x14ac:dyDescent="0.2">
      <c r="A1054" s="1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</row>
    <row r="1055" spans="1:26" x14ac:dyDescent="0.2">
      <c r="A1055" s="1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</row>
    <row r="1056" spans="1:26" x14ac:dyDescent="0.2">
      <c r="A1056" s="1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</row>
    <row r="1057" spans="1:26" x14ac:dyDescent="0.2">
      <c r="A1057" s="1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</row>
    <row r="1058" spans="1:26" x14ac:dyDescent="0.2">
      <c r="A1058" s="1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</row>
    <row r="1059" spans="1:26" x14ac:dyDescent="0.2">
      <c r="A1059" s="1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</row>
    <row r="1060" spans="1:26" x14ac:dyDescent="0.2">
      <c r="A1060" s="1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</row>
    <row r="1061" spans="1:26" x14ac:dyDescent="0.2">
      <c r="A1061" s="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</row>
    <row r="1062" spans="1:26" x14ac:dyDescent="0.2">
      <c r="A1062" s="1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</row>
    <row r="1063" spans="1:26" x14ac:dyDescent="0.2">
      <c r="A1063" s="1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</row>
    <row r="1064" spans="1:26" x14ac:dyDescent="0.2">
      <c r="A1064" s="1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</row>
    <row r="1065" spans="1:26" x14ac:dyDescent="0.2">
      <c r="A1065" s="1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</row>
    <row r="1066" spans="1:26" x14ac:dyDescent="0.2">
      <c r="A1066" s="1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</row>
    <row r="1067" spans="1:26" x14ac:dyDescent="0.2">
      <c r="A1067" s="1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</row>
    <row r="1068" spans="1:26" x14ac:dyDescent="0.2">
      <c r="A1068" s="1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</row>
    <row r="1069" spans="1:26" x14ac:dyDescent="0.2">
      <c r="A1069" s="1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</row>
    <row r="1070" spans="1:26" x14ac:dyDescent="0.2">
      <c r="A1070" s="1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</row>
    <row r="1071" spans="1:26" x14ac:dyDescent="0.2">
      <c r="A1071" s="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</row>
    <row r="1072" spans="1:26" x14ac:dyDescent="0.2">
      <c r="A1072" s="1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</row>
    <row r="1073" spans="1:26" x14ac:dyDescent="0.2">
      <c r="A1073" s="1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</row>
    <row r="1074" spans="1:26" x14ac:dyDescent="0.2">
      <c r="A1074" s="1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</row>
    <row r="1075" spans="1:26" x14ac:dyDescent="0.2">
      <c r="A1075" s="1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</row>
    <row r="1076" spans="1:26" x14ac:dyDescent="0.2">
      <c r="A1076" s="1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</row>
    <row r="1077" spans="1:26" x14ac:dyDescent="0.2">
      <c r="A1077" s="1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</row>
    <row r="1078" spans="1:26" x14ac:dyDescent="0.2">
      <c r="A1078" s="1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</row>
    <row r="1079" spans="1:26" x14ac:dyDescent="0.2">
      <c r="A1079" s="1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</row>
    <row r="1080" spans="1:26" x14ac:dyDescent="0.2">
      <c r="A1080" s="1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</row>
    <row r="1081" spans="1:26" x14ac:dyDescent="0.2">
      <c r="A1081" s="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</row>
    <row r="1082" spans="1:26" x14ac:dyDescent="0.2">
      <c r="A1082" s="1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</row>
    <row r="1083" spans="1:26" x14ac:dyDescent="0.2">
      <c r="A1083" s="1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</row>
    <row r="1084" spans="1:26" x14ac:dyDescent="0.2">
      <c r="A1084" s="1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</row>
    <row r="1085" spans="1:26" x14ac:dyDescent="0.2">
      <c r="A1085" s="1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</row>
    <row r="1086" spans="1:26" x14ac:dyDescent="0.2">
      <c r="A1086" s="1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</row>
    <row r="1087" spans="1:26" x14ac:dyDescent="0.2">
      <c r="A1087" s="1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</row>
    <row r="1088" spans="1:26" x14ac:dyDescent="0.2">
      <c r="A1088" s="1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</row>
    <row r="1089" spans="1:26" x14ac:dyDescent="0.2">
      <c r="A1089" s="1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</row>
    <row r="1090" spans="1:26" x14ac:dyDescent="0.2">
      <c r="A1090" s="1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</row>
    <row r="1091" spans="1:26" x14ac:dyDescent="0.2">
      <c r="A1091" s="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</row>
    <row r="1092" spans="1:26" x14ac:dyDescent="0.2">
      <c r="A1092" s="1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</row>
    <row r="1093" spans="1:26" x14ac:dyDescent="0.2">
      <c r="A1093" s="1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</row>
    <row r="1094" spans="1:26" x14ac:dyDescent="0.2">
      <c r="A1094" s="1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</row>
    <row r="1095" spans="1:26" x14ac:dyDescent="0.2">
      <c r="A1095" s="1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</row>
    <row r="1096" spans="1:26" x14ac:dyDescent="0.2">
      <c r="A1096" s="1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</row>
    <row r="1097" spans="1:26" x14ac:dyDescent="0.2">
      <c r="A1097" s="1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</row>
    <row r="1098" spans="1:26" x14ac:dyDescent="0.2">
      <c r="A1098" s="1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</row>
    <row r="1099" spans="1:26" x14ac:dyDescent="0.2">
      <c r="A1099" s="1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</row>
    <row r="1100" spans="1:26" x14ac:dyDescent="0.2">
      <c r="A1100" s="1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</row>
    <row r="1101" spans="1:26" x14ac:dyDescent="0.2">
      <c r="A1101" s="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</row>
    <row r="1102" spans="1:26" x14ac:dyDescent="0.2">
      <c r="A1102" s="1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</row>
    <row r="1103" spans="1:26" x14ac:dyDescent="0.2">
      <c r="A1103" s="1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</row>
    <row r="1104" spans="1:26" x14ac:dyDescent="0.2">
      <c r="A1104" s="1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</row>
    <row r="1105" spans="1:26" x14ac:dyDescent="0.2">
      <c r="A1105" s="1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</row>
    <row r="1106" spans="1:26" x14ac:dyDescent="0.2">
      <c r="A1106" s="1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</row>
    <row r="1107" spans="1:26" x14ac:dyDescent="0.2">
      <c r="A1107" s="1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</row>
    <row r="1108" spans="1:26" x14ac:dyDescent="0.2">
      <c r="A1108" s="1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</row>
    <row r="1109" spans="1:26" x14ac:dyDescent="0.2">
      <c r="A1109" s="1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</row>
    <row r="1110" spans="1:26" x14ac:dyDescent="0.2">
      <c r="A1110" s="1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</row>
    <row r="1111" spans="1:26" x14ac:dyDescent="0.2">
      <c r="A1111" s="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</row>
    <row r="1112" spans="1:26" x14ac:dyDescent="0.2">
      <c r="A1112" s="1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</row>
    <row r="1113" spans="1:26" x14ac:dyDescent="0.2">
      <c r="A1113" s="1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</row>
    <row r="1114" spans="1:26" x14ac:dyDescent="0.2">
      <c r="A1114" s="1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</row>
    <row r="1115" spans="1:26" x14ac:dyDescent="0.2">
      <c r="A1115" s="1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</row>
    <row r="1116" spans="1:26" x14ac:dyDescent="0.2">
      <c r="A1116" s="1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</row>
    <row r="1117" spans="1:26" x14ac:dyDescent="0.2">
      <c r="A1117" s="1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</row>
    <row r="1118" spans="1:26" x14ac:dyDescent="0.2">
      <c r="A1118" s="1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</row>
    <row r="1119" spans="1:26" x14ac:dyDescent="0.2">
      <c r="A1119" s="1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</row>
    <row r="1120" spans="1:26" x14ac:dyDescent="0.2">
      <c r="A1120" s="1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</row>
    <row r="1121" spans="1:26" x14ac:dyDescent="0.2">
      <c r="A1121" s="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</row>
    <row r="1122" spans="1:26" x14ac:dyDescent="0.2">
      <c r="A1122" s="1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</row>
    <row r="1123" spans="1:26" x14ac:dyDescent="0.2">
      <c r="A1123" s="1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</row>
    <row r="1124" spans="1:26" x14ac:dyDescent="0.2">
      <c r="A1124" s="1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</row>
    <row r="1125" spans="1:26" x14ac:dyDescent="0.2">
      <c r="A1125" s="1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</row>
    <row r="1126" spans="1:26" x14ac:dyDescent="0.2">
      <c r="A1126" s="1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</row>
    <row r="1127" spans="1:26" x14ac:dyDescent="0.2">
      <c r="A1127" s="1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</row>
    <row r="1128" spans="1:26" x14ac:dyDescent="0.2">
      <c r="A1128" s="1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</row>
    <row r="1129" spans="1:26" x14ac:dyDescent="0.2">
      <c r="A1129" s="1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</row>
    <row r="1130" spans="1:26" x14ac:dyDescent="0.2">
      <c r="A1130" s="1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</row>
    <row r="1131" spans="1:26" x14ac:dyDescent="0.2">
      <c r="A1131" s="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</row>
    <row r="1132" spans="1:26" x14ac:dyDescent="0.2">
      <c r="A1132" s="1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</row>
    <row r="1133" spans="1:26" x14ac:dyDescent="0.2">
      <c r="A1133" s="1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</row>
    <row r="1134" spans="1:26" x14ac:dyDescent="0.2">
      <c r="A1134" s="1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</row>
    <row r="1135" spans="1:26" x14ac:dyDescent="0.2">
      <c r="A1135" s="1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</row>
    <row r="1136" spans="1:26" x14ac:dyDescent="0.2">
      <c r="A1136" s="1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</row>
    <row r="1137" spans="1:26" x14ac:dyDescent="0.2">
      <c r="A1137" s="1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</row>
    <row r="1138" spans="1:26" x14ac:dyDescent="0.2">
      <c r="A1138" s="1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</row>
    <row r="1139" spans="1:26" x14ac:dyDescent="0.2">
      <c r="A1139" s="1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</row>
    <row r="1140" spans="1:26" x14ac:dyDescent="0.2">
      <c r="A1140" s="1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</row>
    <row r="1141" spans="1:26" x14ac:dyDescent="0.2">
      <c r="A1141" s="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</row>
    <row r="1142" spans="1:26" x14ac:dyDescent="0.2">
      <c r="A1142" s="1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</row>
    <row r="1143" spans="1:26" x14ac:dyDescent="0.2">
      <c r="A1143" s="1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</row>
    <row r="1144" spans="1:26" x14ac:dyDescent="0.2">
      <c r="A1144" s="1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</row>
    <row r="1145" spans="1:26" x14ac:dyDescent="0.2">
      <c r="A1145" s="1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</row>
    <row r="1146" spans="1:26" x14ac:dyDescent="0.2">
      <c r="A1146" s="1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</row>
    <row r="1147" spans="1:26" x14ac:dyDescent="0.2">
      <c r="A1147" s="1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</row>
    <row r="1148" spans="1:26" x14ac:dyDescent="0.2">
      <c r="A1148" s="1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</row>
    <row r="1149" spans="1:26" x14ac:dyDescent="0.2">
      <c r="A1149" s="1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</row>
    <row r="1150" spans="1:26" x14ac:dyDescent="0.2">
      <c r="A1150" s="1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</row>
    <row r="1151" spans="1:26" x14ac:dyDescent="0.2">
      <c r="A1151" s="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</row>
    <row r="1152" spans="1:26" x14ac:dyDescent="0.2">
      <c r="A1152" s="1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</row>
    <row r="1153" spans="1:26" x14ac:dyDescent="0.2">
      <c r="A1153" s="1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</row>
    <row r="1154" spans="1:26" x14ac:dyDescent="0.2">
      <c r="A1154" s="1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</row>
    <row r="1155" spans="1:26" x14ac:dyDescent="0.2">
      <c r="A1155" s="1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</row>
    <row r="1156" spans="1:26" x14ac:dyDescent="0.2">
      <c r="A1156" s="1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</row>
    <row r="1157" spans="1:26" x14ac:dyDescent="0.2">
      <c r="A1157" s="1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</row>
    <row r="1158" spans="1:26" x14ac:dyDescent="0.2">
      <c r="A1158" s="1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</row>
    <row r="1159" spans="1:26" x14ac:dyDescent="0.2">
      <c r="A1159" s="1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</row>
    <row r="1160" spans="1:26" x14ac:dyDescent="0.2">
      <c r="A1160" s="1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</row>
    <row r="1161" spans="1:26" x14ac:dyDescent="0.2">
      <c r="A1161" s="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</row>
    <row r="1162" spans="1:26" x14ac:dyDescent="0.2">
      <c r="A1162" s="1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</row>
    <row r="1163" spans="1:26" x14ac:dyDescent="0.2">
      <c r="A1163" s="1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</row>
    <row r="1164" spans="1:26" x14ac:dyDescent="0.2">
      <c r="A1164" s="1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</row>
    <row r="1165" spans="1:26" x14ac:dyDescent="0.2">
      <c r="A1165" s="1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</row>
    <row r="1166" spans="1:26" x14ac:dyDescent="0.2">
      <c r="A1166" s="1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</row>
    <row r="1167" spans="1:26" x14ac:dyDescent="0.2">
      <c r="A1167" s="1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</row>
    <row r="1168" spans="1:26" x14ac:dyDescent="0.2">
      <c r="A1168" s="1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</row>
    <row r="1169" spans="1:26" x14ac:dyDescent="0.2">
      <c r="A1169" s="1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</row>
    <row r="1170" spans="1:26" x14ac:dyDescent="0.2">
      <c r="A1170" s="1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</row>
    <row r="1171" spans="1:26" x14ac:dyDescent="0.2">
      <c r="A1171" s="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</row>
    <row r="1172" spans="1:26" x14ac:dyDescent="0.2">
      <c r="A1172" s="1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</row>
    <row r="1173" spans="1:26" x14ac:dyDescent="0.2">
      <c r="A1173" s="1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</row>
    <row r="1174" spans="1:26" x14ac:dyDescent="0.2">
      <c r="A1174" s="1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</row>
    <row r="1175" spans="1:26" x14ac:dyDescent="0.2">
      <c r="A1175" s="1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</row>
    <row r="1176" spans="1:26" x14ac:dyDescent="0.2">
      <c r="A1176" s="1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</row>
    <row r="1177" spans="1:26" x14ac:dyDescent="0.2">
      <c r="A1177" s="1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</row>
    <row r="1178" spans="1:26" x14ac:dyDescent="0.2">
      <c r="A1178" s="1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</row>
    <row r="1179" spans="1:26" x14ac:dyDescent="0.2">
      <c r="A1179" s="1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</row>
    <row r="1180" spans="1:26" x14ac:dyDescent="0.2">
      <c r="A1180" s="1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</row>
    <row r="1181" spans="1:26" x14ac:dyDescent="0.2">
      <c r="A1181" s="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</row>
    <row r="1182" spans="1:26" x14ac:dyDescent="0.2">
      <c r="A1182" s="1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</row>
    <row r="1183" spans="1:26" x14ac:dyDescent="0.2">
      <c r="A1183" s="1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</row>
    <row r="1184" spans="1:26" x14ac:dyDescent="0.2">
      <c r="A1184" s="1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</row>
    <row r="1185" spans="1:26" x14ac:dyDescent="0.2">
      <c r="A1185" s="1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</row>
    <row r="1186" spans="1:26" x14ac:dyDescent="0.2">
      <c r="A1186" s="1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</row>
    <row r="1187" spans="1:26" x14ac:dyDescent="0.2">
      <c r="A1187" s="1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</row>
    <row r="1188" spans="1:26" x14ac:dyDescent="0.2">
      <c r="A1188" s="1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</row>
    <row r="1189" spans="1:26" x14ac:dyDescent="0.2">
      <c r="A1189" s="1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</row>
    <row r="1190" spans="1:26" x14ac:dyDescent="0.2">
      <c r="A1190" s="1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</row>
    <row r="1191" spans="1:26" x14ac:dyDescent="0.2">
      <c r="A1191" s="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</row>
    <row r="1192" spans="1:26" x14ac:dyDescent="0.2">
      <c r="A1192" s="1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</row>
    <row r="1193" spans="1:26" x14ac:dyDescent="0.2">
      <c r="A1193" s="1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</row>
    <row r="1194" spans="1:26" x14ac:dyDescent="0.2">
      <c r="A1194" s="1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</row>
    <row r="1195" spans="1:26" x14ac:dyDescent="0.2">
      <c r="A1195" s="1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</row>
    <row r="1196" spans="1:26" x14ac:dyDescent="0.2">
      <c r="A1196" s="1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</row>
    <row r="1197" spans="1:26" x14ac:dyDescent="0.2">
      <c r="A1197" s="1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</row>
    <row r="1198" spans="1:26" x14ac:dyDescent="0.2">
      <c r="A1198" s="1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</row>
    <row r="1199" spans="1:26" x14ac:dyDescent="0.2">
      <c r="A1199" s="1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</row>
    <row r="1200" spans="1:26" x14ac:dyDescent="0.2">
      <c r="A1200" s="1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</row>
    <row r="1201" spans="1:26" x14ac:dyDescent="0.2">
      <c r="A1201" s="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</row>
    <row r="1202" spans="1:26" x14ac:dyDescent="0.2">
      <c r="A1202" s="1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</row>
    <row r="1203" spans="1:26" x14ac:dyDescent="0.2">
      <c r="A1203" s="1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</row>
    <row r="1204" spans="1:26" x14ac:dyDescent="0.2">
      <c r="A1204" s="1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</row>
    <row r="1205" spans="1:26" x14ac:dyDescent="0.2">
      <c r="A1205" s="1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</row>
    <row r="1206" spans="1:26" x14ac:dyDescent="0.2">
      <c r="A1206" s="1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</row>
    <row r="1207" spans="1:26" x14ac:dyDescent="0.2">
      <c r="A1207" s="1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</row>
    <row r="1208" spans="1:26" x14ac:dyDescent="0.2">
      <c r="A1208" s="1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</row>
    <row r="1209" spans="1:26" x14ac:dyDescent="0.2">
      <c r="A1209" s="1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</row>
    <row r="1210" spans="1:26" x14ac:dyDescent="0.2">
      <c r="A1210" s="1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</row>
    <row r="1211" spans="1:26" x14ac:dyDescent="0.2">
      <c r="A1211" s="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</row>
    <row r="1212" spans="1:26" x14ac:dyDescent="0.2">
      <c r="A1212" s="1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</row>
    <row r="1213" spans="1:26" x14ac:dyDescent="0.2">
      <c r="A1213" s="1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</row>
    <row r="1214" spans="1:26" x14ac:dyDescent="0.2">
      <c r="A1214" s="1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</row>
    <row r="1215" spans="1:26" x14ac:dyDescent="0.2">
      <c r="A1215" s="1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</row>
    <row r="1216" spans="1:26" x14ac:dyDescent="0.2">
      <c r="A1216" s="1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</row>
    <row r="1217" spans="1:26" x14ac:dyDescent="0.2">
      <c r="A1217" s="1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</row>
    <row r="1218" spans="1:26" x14ac:dyDescent="0.2">
      <c r="A1218" s="1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</row>
    <row r="1219" spans="1:26" x14ac:dyDescent="0.2">
      <c r="A1219" s="1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</row>
    <row r="1220" spans="1:26" x14ac:dyDescent="0.2">
      <c r="A1220" s="1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</row>
    <row r="1221" spans="1:26" x14ac:dyDescent="0.2">
      <c r="A1221" s="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</row>
    <row r="1222" spans="1:26" x14ac:dyDescent="0.2">
      <c r="A1222" s="1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</row>
    <row r="1223" spans="1:26" x14ac:dyDescent="0.2">
      <c r="A1223" s="1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</row>
    <row r="1224" spans="1:26" x14ac:dyDescent="0.2">
      <c r="A1224" s="1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</row>
    <row r="1225" spans="1:26" x14ac:dyDescent="0.2">
      <c r="A1225" s="1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</row>
    <row r="1226" spans="1:26" x14ac:dyDescent="0.2">
      <c r="A1226" s="1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</row>
    <row r="1227" spans="1:26" x14ac:dyDescent="0.2">
      <c r="A1227" s="1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</row>
    <row r="1228" spans="1:26" x14ac:dyDescent="0.2">
      <c r="A1228" s="1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</row>
    <row r="1229" spans="1:26" x14ac:dyDescent="0.2">
      <c r="A1229" s="1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</row>
    <row r="1230" spans="1:26" x14ac:dyDescent="0.2">
      <c r="A1230" s="1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</row>
    <row r="1231" spans="1:26" x14ac:dyDescent="0.2">
      <c r="A1231" s="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</row>
    <row r="1232" spans="1:26" x14ac:dyDescent="0.2">
      <c r="A1232" s="1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</row>
    <row r="1233" spans="1:26" x14ac:dyDescent="0.2">
      <c r="A1233" s="1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</row>
    <row r="1234" spans="1:26" x14ac:dyDescent="0.2">
      <c r="A1234" s="1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</row>
    <row r="1235" spans="1:26" x14ac:dyDescent="0.2">
      <c r="A1235" s="1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</row>
    <row r="1236" spans="1:26" x14ac:dyDescent="0.2">
      <c r="A1236" s="1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</row>
    <row r="1237" spans="1:26" x14ac:dyDescent="0.2">
      <c r="A1237" s="1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</row>
    <row r="1238" spans="1:26" x14ac:dyDescent="0.2">
      <c r="A1238" s="1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</row>
    <row r="1239" spans="1:26" x14ac:dyDescent="0.2">
      <c r="A1239" s="1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</row>
    <row r="1240" spans="1:26" x14ac:dyDescent="0.2">
      <c r="A1240" s="1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</row>
    <row r="1241" spans="1:26" x14ac:dyDescent="0.2">
      <c r="A1241" s="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</row>
    <row r="1242" spans="1:26" x14ac:dyDescent="0.2">
      <c r="A1242" s="1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</row>
    <row r="1243" spans="1:26" x14ac:dyDescent="0.2">
      <c r="A1243" s="1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</row>
    <row r="1244" spans="1:26" x14ac:dyDescent="0.2">
      <c r="A1244" s="1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</row>
    <row r="1245" spans="1:26" x14ac:dyDescent="0.2">
      <c r="A1245" s="1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</row>
    <row r="1246" spans="1:26" x14ac:dyDescent="0.2">
      <c r="A1246" s="1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</row>
    <row r="1247" spans="1:26" x14ac:dyDescent="0.2">
      <c r="A1247" s="1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</row>
    <row r="1248" spans="1:26" x14ac:dyDescent="0.2">
      <c r="A1248" s="1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</row>
    <row r="1249" spans="1:26" x14ac:dyDescent="0.2">
      <c r="A1249" s="1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</row>
    <row r="1250" spans="1:26" x14ac:dyDescent="0.2">
      <c r="A1250" s="1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</row>
    <row r="1251" spans="1:26" x14ac:dyDescent="0.2">
      <c r="A1251" s="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</row>
    <row r="1252" spans="1:26" x14ac:dyDescent="0.2">
      <c r="A1252" s="1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</row>
    <row r="1253" spans="1:26" x14ac:dyDescent="0.2">
      <c r="A1253" s="1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</row>
    <row r="1254" spans="1:26" x14ac:dyDescent="0.2">
      <c r="A1254" s="1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</row>
    <row r="1255" spans="1:26" x14ac:dyDescent="0.2">
      <c r="A1255" s="1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</row>
    <row r="1256" spans="1:26" x14ac:dyDescent="0.2">
      <c r="A1256" s="1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</row>
    <row r="1257" spans="1:26" x14ac:dyDescent="0.2">
      <c r="A1257" s="1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</row>
    <row r="1258" spans="1:26" x14ac:dyDescent="0.2">
      <c r="A1258" s="1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</row>
    <row r="1259" spans="1:26" x14ac:dyDescent="0.2">
      <c r="A1259" s="1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</row>
    <row r="1260" spans="1:26" x14ac:dyDescent="0.2">
      <c r="A1260" s="1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</row>
    <row r="1261" spans="1:26" x14ac:dyDescent="0.2">
      <c r="A1261" s="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</row>
    <row r="1262" spans="1:26" x14ac:dyDescent="0.2">
      <c r="A1262" s="1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</row>
    <row r="1263" spans="1:26" x14ac:dyDescent="0.2">
      <c r="A1263" s="1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</row>
    <row r="1264" spans="1:26" x14ac:dyDescent="0.2">
      <c r="A1264" s="1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</row>
    <row r="1265" spans="1:26" x14ac:dyDescent="0.2">
      <c r="A1265" s="1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</row>
    <row r="1266" spans="1:26" x14ac:dyDescent="0.2">
      <c r="A1266" s="1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</row>
    <row r="1267" spans="1:26" x14ac:dyDescent="0.2">
      <c r="A1267" s="1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</row>
    <row r="1268" spans="1:26" x14ac:dyDescent="0.2">
      <c r="A1268" s="1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</row>
    <row r="1269" spans="1:26" x14ac:dyDescent="0.2">
      <c r="A1269" s="1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</row>
    <row r="1270" spans="1:26" x14ac:dyDescent="0.2">
      <c r="A1270" s="1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</row>
    <row r="1271" spans="1:26" x14ac:dyDescent="0.2">
      <c r="A1271" s="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</row>
    <row r="1272" spans="1:26" x14ac:dyDescent="0.2">
      <c r="A1272" s="1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</row>
    <row r="1273" spans="1:26" x14ac:dyDescent="0.2">
      <c r="A1273" s="1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</row>
    <row r="1274" spans="1:26" x14ac:dyDescent="0.2">
      <c r="A1274" s="1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</row>
    <row r="1275" spans="1:26" x14ac:dyDescent="0.2">
      <c r="A1275" s="1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</row>
    <row r="1276" spans="1:26" x14ac:dyDescent="0.2">
      <c r="A1276" s="1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</row>
    <row r="1277" spans="1:26" x14ac:dyDescent="0.2">
      <c r="A1277" s="1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</row>
    <row r="1278" spans="1:26" x14ac:dyDescent="0.2">
      <c r="A1278" s="1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</row>
    <row r="1279" spans="1:26" x14ac:dyDescent="0.2">
      <c r="A1279" s="1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</row>
    <row r="1280" spans="1:26" x14ac:dyDescent="0.2">
      <c r="A1280" s="1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</row>
    <row r="1281" spans="1:26" x14ac:dyDescent="0.2">
      <c r="A1281" s="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</row>
    <row r="1282" spans="1:26" x14ac:dyDescent="0.2">
      <c r="A1282" s="1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</row>
    <row r="1283" spans="1:26" x14ac:dyDescent="0.2">
      <c r="A1283" s="1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</row>
    <row r="1284" spans="1:26" x14ac:dyDescent="0.2">
      <c r="A1284" s="1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</row>
    <row r="1285" spans="1:26" x14ac:dyDescent="0.2">
      <c r="A1285" s="1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</row>
    <row r="1286" spans="1:26" x14ac:dyDescent="0.2">
      <c r="A1286" s="1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</row>
    <row r="1287" spans="1:26" x14ac:dyDescent="0.2">
      <c r="A1287" s="1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</row>
    <row r="1288" spans="1:26" x14ac:dyDescent="0.2">
      <c r="A1288" s="1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</row>
    <row r="1289" spans="1:26" x14ac:dyDescent="0.2">
      <c r="A1289" s="1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</row>
    <row r="1290" spans="1:26" x14ac:dyDescent="0.2">
      <c r="A1290" s="1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</row>
    <row r="1291" spans="1:26" x14ac:dyDescent="0.2">
      <c r="A1291" s="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</row>
    <row r="1292" spans="1:26" x14ac:dyDescent="0.2">
      <c r="A1292" s="1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</row>
    <row r="1293" spans="1:26" x14ac:dyDescent="0.2">
      <c r="A1293" s="1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</row>
    <row r="1294" spans="1:26" x14ac:dyDescent="0.2">
      <c r="A1294" s="1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</row>
    <row r="1295" spans="1:26" x14ac:dyDescent="0.2">
      <c r="A1295" s="1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</row>
    <row r="1296" spans="1:26" x14ac:dyDescent="0.2">
      <c r="A1296" s="1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</row>
    <row r="1297" spans="1:26" x14ac:dyDescent="0.2">
      <c r="A1297" s="1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</row>
    <row r="1298" spans="1:26" x14ac:dyDescent="0.2">
      <c r="A1298" s="1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</row>
    <row r="1299" spans="1:26" x14ac:dyDescent="0.2">
      <c r="A1299" s="1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</row>
    <row r="1300" spans="1:26" x14ac:dyDescent="0.2">
      <c r="A1300" s="1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</row>
    <row r="1301" spans="1:26" x14ac:dyDescent="0.2">
      <c r="A1301" s="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</row>
    <row r="1302" spans="1:26" x14ac:dyDescent="0.2">
      <c r="A1302" s="1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</row>
    <row r="1303" spans="1:26" x14ac:dyDescent="0.2">
      <c r="A1303" s="1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</row>
    <row r="1304" spans="1:26" x14ac:dyDescent="0.2">
      <c r="A1304" s="1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</row>
    <row r="1305" spans="1:26" x14ac:dyDescent="0.2">
      <c r="A1305" s="1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</row>
    <row r="1306" spans="1:26" x14ac:dyDescent="0.2">
      <c r="A1306" s="1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</row>
    <row r="1307" spans="1:26" x14ac:dyDescent="0.2">
      <c r="A1307" s="1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</row>
    <row r="1308" spans="1:26" x14ac:dyDescent="0.2">
      <c r="A1308" s="1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</row>
    <row r="1309" spans="1:26" x14ac:dyDescent="0.2">
      <c r="A1309" s="1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</row>
    <row r="1310" spans="1:26" x14ac:dyDescent="0.2">
      <c r="A1310" s="1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</row>
    <row r="1311" spans="1:26" x14ac:dyDescent="0.2">
      <c r="A1311" s="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</row>
    <row r="1312" spans="1:26" x14ac:dyDescent="0.2">
      <c r="A1312" s="1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</row>
    <row r="1313" spans="1:26" x14ac:dyDescent="0.2">
      <c r="A1313" s="1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</row>
    <row r="1314" spans="1:26" x14ac:dyDescent="0.2">
      <c r="A1314" s="1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</row>
    <row r="1315" spans="1:26" x14ac:dyDescent="0.2">
      <c r="A1315" s="1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</row>
    <row r="1316" spans="1:26" x14ac:dyDescent="0.2">
      <c r="A1316" s="1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</row>
    <row r="1317" spans="1:26" x14ac:dyDescent="0.2">
      <c r="A1317" s="1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</row>
    <row r="1318" spans="1:26" x14ac:dyDescent="0.2">
      <c r="A1318" s="1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</row>
    <row r="1319" spans="1:26" x14ac:dyDescent="0.2">
      <c r="A1319" s="1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</row>
    <row r="1320" spans="1:26" x14ac:dyDescent="0.2">
      <c r="A1320" s="1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</row>
    <row r="1321" spans="1:26" x14ac:dyDescent="0.2">
      <c r="A1321" s="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</row>
    <row r="1322" spans="1:26" x14ac:dyDescent="0.2">
      <c r="A1322" s="1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</row>
    <row r="1323" spans="1:26" x14ac:dyDescent="0.2">
      <c r="A1323" s="1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</row>
    <row r="1324" spans="1:26" x14ac:dyDescent="0.2">
      <c r="A1324" s="1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</row>
    <row r="1325" spans="1:26" x14ac:dyDescent="0.2">
      <c r="A1325" s="1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</row>
    <row r="1326" spans="1:26" x14ac:dyDescent="0.2">
      <c r="A1326" s="1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</row>
    <row r="1327" spans="1:26" x14ac:dyDescent="0.2">
      <c r="A1327" s="1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</row>
    <row r="1328" spans="1:26" x14ac:dyDescent="0.2">
      <c r="A1328" s="1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</row>
    <row r="1329" spans="1:26" x14ac:dyDescent="0.2">
      <c r="A1329" s="1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</row>
    <row r="1330" spans="1:26" x14ac:dyDescent="0.2">
      <c r="A1330" s="1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</row>
    <row r="1331" spans="1:26" x14ac:dyDescent="0.2">
      <c r="A1331" s="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</row>
    <row r="1332" spans="1:26" x14ac:dyDescent="0.2">
      <c r="A1332" s="1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</row>
    <row r="1333" spans="1:26" x14ac:dyDescent="0.2">
      <c r="A1333" s="1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</row>
    <row r="1334" spans="1:26" x14ac:dyDescent="0.2">
      <c r="A1334" s="1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</row>
    <row r="1335" spans="1:26" x14ac:dyDescent="0.2">
      <c r="A1335" s="1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</row>
    <row r="1336" spans="1:26" x14ac:dyDescent="0.2">
      <c r="A1336" s="1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</row>
    <row r="1337" spans="1:26" x14ac:dyDescent="0.2">
      <c r="A1337" s="1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</row>
    <row r="1338" spans="1:26" x14ac:dyDescent="0.2">
      <c r="A1338" s="1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</row>
    <row r="1339" spans="1:26" x14ac:dyDescent="0.2">
      <c r="A1339" s="1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</row>
    <row r="1340" spans="1:26" x14ac:dyDescent="0.2">
      <c r="A1340" s="1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</row>
    <row r="1341" spans="1:26" x14ac:dyDescent="0.2">
      <c r="A1341" s="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</row>
    <row r="1342" spans="1:26" x14ac:dyDescent="0.2">
      <c r="A1342" s="1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</row>
    <row r="1343" spans="1:26" x14ac:dyDescent="0.2">
      <c r="A1343" s="1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</row>
    <row r="1344" spans="1:26" x14ac:dyDescent="0.2">
      <c r="A1344" s="1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</row>
    <row r="1345" spans="1:26" x14ac:dyDescent="0.2">
      <c r="A1345" s="1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</row>
    <row r="1346" spans="1:26" x14ac:dyDescent="0.2">
      <c r="A1346" s="1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</row>
    <row r="1347" spans="1:26" x14ac:dyDescent="0.2">
      <c r="A1347" s="1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</row>
    <row r="1348" spans="1:26" x14ac:dyDescent="0.2">
      <c r="A1348" s="1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</row>
    <row r="1349" spans="1:26" x14ac:dyDescent="0.2">
      <c r="A1349" s="1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</row>
    <row r="1350" spans="1:26" x14ac:dyDescent="0.2">
      <c r="A1350" s="1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</row>
    <row r="1351" spans="1:26" x14ac:dyDescent="0.2">
      <c r="A1351" s="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</row>
    <row r="1352" spans="1:26" x14ac:dyDescent="0.2">
      <c r="A1352" s="1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</row>
    <row r="1353" spans="1:26" x14ac:dyDescent="0.2">
      <c r="A1353" s="1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</row>
    <row r="1354" spans="1:26" x14ac:dyDescent="0.2">
      <c r="A1354" s="1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</row>
    <row r="1355" spans="1:26" x14ac:dyDescent="0.2">
      <c r="A1355" s="1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</row>
    <row r="1356" spans="1:26" x14ac:dyDescent="0.2">
      <c r="A1356" s="1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</row>
    <row r="1357" spans="1:26" x14ac:dyDescent="0.2">
      <c r="A1357" s="1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</row>
    <row r="1358" spans="1:26" x14ac:dyDescent="0.2">
      <c r="A1358" s="1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</row>
    <row r="1359" spans="1:26" x14ac:dyDescent="0.2">
      <c r="A1359" s="1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</row>
    <row r="1360" spans="1:26" x14ac:dyDescent="0.2">
      <c r="A1360" s="1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</row>
    <row r="1361" spans="1:26" x14ac:dyDescent="0.2">
      <c r="A1361" s="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</row>
    <row r="1362" spans="1:26" x14ac:dyDescent="0.2">
      <c r="A1362" s="1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</row>
    <row r="1363" spans="1:26" x14ac:dyDescent="0.2">
      <c r="A1363" s="1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</row>
    <row r="1364" spans="1:26" x14ac:dyDescent="0.2">
      <c r="A1364" s="1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</row>
    <row r="1365" spans="1:26" x14ac:dyDescent="0.2">
      <c r="A1365" s="1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</row>
    <row r="1366" spans="1:26" x14ac:dyDescent="0.2">
      <c r="A1366" s="1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</row>
    <row r="1367" spans="1:26" x14ac:dyDescent="0.2">
      <c r="A1367" s="1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</row>
    <row r="1368" spans="1:26" x14ac:dyDescent="0.2">
      <c r="A1368" s="1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</row>
    <row r="1369" spans="1:26" x14ac:dyDescent="0.2">
      <c r="A1369" s="1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</row>
    <row r="1370" spans="1:26" x14ac:dyDescent="0.2">
      <c r="A1370" s="1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</row>
    <row r="1371" spans="1:26" x14ac:dyDescent="0.2">
      <c r="A1371" s="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</row>
    <row r="1372" spans="1:26" x14ac:dyDescent="0.2">
      <c r="A1372" s="1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</row>
    <row r="1373" spans="1:26" x14ac:dyDescent="0.2">
      <c r="A1373" s="1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</row>
    <row r="1374" spans="1:26" x14ac:dyDescent="0.2">
      <c r="A1374" s="1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</row>
    <row r="1375" spans="1:26" x14ac:dyDescent="0.2">
      <c r="A1375" s="1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</row>
    <row r="1376" spans="1:26" x14ac:dyDescent="0.2">
      <c r="A1376" s="1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</row>
    <row r="1377" spans="1:26" x14ac:dyDescent="0.2">
      <c r="A1377" s="1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</row>
    <row r="1378" spans="1:26" x14ac:dyDescent="0.2">
      <c r="A1378" s="1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</row>
    <row r="1379" spans="1:26" x14ac:dyDescent="0.2">
      <c r="A1379" s="1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</row>
    <row r="1380" spans="1:26" x14ac:dyDescent="0.2">
      <c r="A1380" s="1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</row>
    <row r="1381" spans="1:26" x14ac:dyDescent="0.2">
      <c r="A1381" s="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</row>
    <row r="1382" spans="1:26" x14ac:dyDescent="0.2">
      <c r="A1382" s="1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</row>
    <row r="1383" spans="1:26" x14ac:dyDescent="0.2">
      <c r="A1383" s="1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</row>
    <row r="1384" spans="1:26" x14ac:dyDescent="0.2">
      <c r="A1384" s="1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</row>
    <row r="1385" spans="1:26" x14ac:dyDescent="0.2">
      <c r="A1385" s="1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</row>
    <row r="1386" spans="1:26" x14ac:dyDescent="0.2">
      <c r="A1386" s="1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</row>
    <row r="1387" spans="1:26" x14ac:dyDescent="0.2">
      <c r="A1387" s="1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</row>
    <row r="1388" spans="1:26" x14ac:dyDescent="0.2">
      <c r="A1388" s="1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</row>
    <row r="1389" spans="1:26" x14ac:dyDescent="0.2">
      <c r="A1389" s="1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</row>
    <row r="1390" spans="1:26" x14ac:dyDescent="0.2">
      <c r="A1390" s="1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</row>
    <row r="1391" spans="1:26" x14ac:dyDescent="0.2">
      <c r="A1391" s="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</row>
    <row r="1392" spans="1:26" x14ac:dyDescent="0.2">
      <c r="A1392" s="1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</row>
    <row r="1393" spans="1:26" x14ac:dyDescent="0.2">
      <c r="A1393" s="1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</row>
    <row r="1394" spans="1:26" x14ac:dyDescent="0.2">
      <c r="A1394" s="1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</row>
    <row r="1395" spans="1:26" x14ac:dyDescent="0.2">
      <c r="A1395" s="1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</row>
    <row r="1396" spans="1:26" x14ac:dyDescent="0.2">
      <c r="A1396" s="1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</row>
    <row r="1397" spans="1:26" x14ac:dyDescent="0.2">
      <c r="A1397" s="1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</row>
    <row r="1398" spans="1:26" x14ac:dyDescent="0.2">
      <c r="A1398" s="1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</row>
    <row r="1399" spans="1:26" x14ac:dyDescent="0.2">
      <c r="A1399" s="1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</row>
    <row r="1400" spans="1:26" x14ac:dyDescent="0.2">
      <c r="A1400" s="1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</row>
    <row r="1401" spans="1:26" x14ac:dyDescent="0.2">
      <c r="A1401" s="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</row>
    <row r="1402" spans="1:26" x14ac:dyDescent="0.2">
      <c r="A1402" s="1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</row>
    <row r="1403" spans="1:26" x14ac:dyDescent="0.2">
      <c r="A1403" s="1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</row>
    <row r="1404" spans="1:26" x14ac:dyDescent="0.2">
      <c r="A1404" s="1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</row>
    <row r="1405" spans="1:26" x14ac:dyDescent="0.2">
      <c r="A1405" s="1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</row>
    <row r="1406" spans="1:26" x14ac:dyDescent="0.2">
      <c r="A1406" s="1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</row>
    <row r="1407" spans="1:26" x14ac:dyDescent="0.2">
      <c r="A1407" s="1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</row>
    <row r="1408" spans="1:26" x14ac:dyDescent="0.2">
      <c r="A1408" s="1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</row>
    <row r="1409" spans="1:26" x14ac:dyDescent="0.2">
      <c r="A1409" s="1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</row>
    <row r="1410" spans="1:26" x14ac:dyDescent="0.2">
      <c r="A1410" s="1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</row>
    <row r="1411" spans="1:26" x14ac:dyDescent="0.2">
      <c r="A1411" s="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</row>
    <row r="1412" spans="1:26" x14ac:dyDescent="0.2">
      <c r="A1412" s="1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</row>
    <row r="1413" spans="1:26" x14ac:dyDescent="0.2">
      <c r="A1413" s="1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</row>
    <row r="1414" spans="1:26" x14ac:dyDescent="0.2">
      <c r="A1414" s="1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</row>
    <row r="1415" spans="1:26" x14ac:dyDescent="0.2">
      <c r="A1415" s="1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</row>
    <row r="1416" spans="1:26" x14ac:dyDescent="0.2">
      <c r="A1416" s="1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</row>
    <row r="1417" spans="1:26" x14ac:dyDescent="0.2">
      <c r="A1417" s="1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</row>
    <row r="1418" spans="1:26" x14ac:dyDescent="0.2">
      <c r="A1418" s="1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</row>
    <row r="1419" spans="1:26" x14ac:dyDescent="0.2">
      <c r="A1419" s="1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</row>
    <row r="1420" spans="1:26" x14ac:dyDescent="0.2">
      <c r="A1420" s="1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</row>
    <row r="1421" spans="1:26" x14ac:dyDescent="0.2">
      <c r="A1421" s="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</row>
    <row r="1422" spans="1:26" x14ac:dyDescent="0.2">
      <c r="A1422" s="1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</row>
    <row r="1423" spans="1:26" x14ac:dyDescent="0.2">
      <c r="A1423" s="1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</row>
    <row r="1424" spans="1:26" x14ac:dyDescent="0.2">
      <c r="A1424" s="1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</row>
    <row r="1425" spans="1:26" x14ac:dyDescent="0.2">
      <c r="A1425" s="1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</row>
    <row r="1426" spans="1:26" x14ac:dyDescent="0.2">
      <c r="A1426" s="1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</row>
    <row r="1427" spans="1:26" x14ac:dyDescent="0.2">
      <c r="A1427" s="1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</row>
    <row r="1428" spans="1:26" x14ac:dyDescent="0.2">
      <c r="A1428" s="1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</row>
    <row r="1429" spans="1:26" x14ac:dyDescent="0.2">
      <c r="A1429" s="1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</row>
    <row r="1430" spans="1:26" x14ac:dyDescent="0.2">
      <c r="A1430" s="1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</row>
    <row r="1431" spans="1:26" x14ac:dyDescent="0.2">
      <c r="A1431" s="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</row>
    <row r="1432" spans="1:26" x14ac:dyDescent="0.2">
      <c r="A1432" s="1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</row>
    <row r="1433" spans="1:26" x14ac:dyDescent="0.2">
      <c r="A1433" s="1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</row>
    <row r="1434" spans="1:26" x14ac:dyDescent="0.2">
      <c r="A1434" s="1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</row>
    <row r="1435" spans="1:26" x14ac:dyDescent="0.2">
      <c r="A1435" s="1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</row>
    <row r="1436" spans="1:26" x14ac:dyDescent="0.2">
      <c r="A1436" s="1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</row>
    <row r="1437" spans="1:26" x14ac:dyDescent="0.2">
      <c r="A1437" s="1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</row>
    <row r="1438" spans="1:26" x14ac:dyDescent="0.2">
      <c r="A1438" s="1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</row>
    <row r="1439" spans="1:26" x14ac:dyDescent="0.2">
      <c r="A1439" s="1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</row>
    <row r="1440" spans="1:26" x14ac:dyDescent="0.2">
      <c r="A1440" s="1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</row>
    <row r="1441" spans="1:26" x14ac:dyDescent="0.2">
      <c r="A1441" s="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</row>
    <row r="1442" spans="1:26" x14ac:dyDescent="0.2">
      <c r="A1442" s="1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</row>
    <row r="1443" spans="1:26" x14ac:dyDescent="0.2">
      <c r="A1443" s="1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</row>
    <row r="1444" spans="1:26" x14ac:dyDescent="0.2">
      <c r="A1444" s="1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</row>
    <row r="1445" spans="1:26" x14ac:dyDescent="0.2">
      <c r="A1445" s="1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</row>
    <row r="1446" spans="1:26" x14ac:dyDescent="0.2">
      <c r="A1446" s="1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</row>
    <row r="1447" spans="1:26" x14ac:dyDescent="0.2">
      <c r="A1447" s="1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</row>
    <row r="1448" spans="1:26" x14ac:dyDescent="0.2">
      <c r="A1448" s="1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</row>
    <row r="1449" spans="1:26" x14ac:dyDescent="0.2">
      <c r="A1449" s="1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</row>
    <row r="1450" spans="1:26" x14ac:dyDescent="0.2">
      <c r="A1450" s="1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</row>
    <row r="1451" spans="1:26" x14ac:dyDescent="0.2">
      <c r="A1451" s="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</row>
    <row r="1452" spans="1:26" x14ac:dyDescent="0.2">
      <c r="A1452" s="1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</row>
    <row r="1453" spans="1:26" x14ac:dyDescent="0.2">
      <c r="A1453" s="1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</row>
    <row r="1454" spans="1:26" x14ac:dyDescent="0.2">
      <c r="A1454" s="1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</row>
    <row r="1455" spans="1:26" x14ac:dyDescent="0.2">
      <c r="A1455" s="1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</row>
    <row r="1456" spans="1:26" x14ac:dyDescent="0.2">
      <c r="A1456" s="1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</row>
    <row r="1457" spans="1:26" x14ac:dyDescent="0.2">
      <c r="A1457" s="1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</row>
    <row r="1458" spans="1:26" x14ac:dyDescent="0.2">
      <c r="A1458" s="1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</row>
    <row r="1459" spans="1:26" x14ac:dyDescent="0.2">
      <c r="A1459" s="1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</row>
    <row r="1460" spans="1:26" x14ac:dyDescent="0.2">
      <c r="A1460" s="1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</row>
    <row r="1461" spans="1:26" x14ac:dyDescent="0.2">
      <c r="A1461" s="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</row>
    <row r="1462" spans="1:26" x14ac:dyDescent="0.2">
      <c r="A1462" s="1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</row>
    <row r="1463" spans="1:26" x14ac:dyDescent="0.2">
      <c r="A1463" s="1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</row>
    <row r="1464" spans="1:26" x14ac:dyDescent="0.2">
      <c r="A1464" s="1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</row>
    <row r="1465" spans="1:26" x14ac:dyDescent="0.2">
      <c r="A1465" s="1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</row>
    <row r="1466" spans="1:26" x14ac:dyDescent="0.2">
      <c r="A1466" s="1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</row>
    <row r="1467" spans="1:26" x14ac:dyDescent="0.2">
      <c r="A1467" s="1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</row>
    <row r="1468" spans="1:26" x14ac:dyDescent="0.2">
      <c r="A1468" s="1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</row>
    <row r="1469" spans="1:26" x14ac:dyDescent="0.2">
      <c r="A1469" s="1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</row>
    <row r="1470" spans="1:26" x14ac:dyDescent="0.2">
      <c r="A1470" s="1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</row>
    <row r="1471" spans="1:26" x14ac:dyDescent="0.2">
      <c r="A1471" s="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</row>
    <row r="1472" spans="1:26" x14ac:dyDescent="0.2">
      <c r="A1472" s="1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</row>
    <row r="1473" spans="1:26" x14ac:dyDescent="0.2">
      <c r="A1473" s="1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</row>
    <row r="1474" spans="1:26" x14ac:dyDescent="0.2">
      <c r="A1474" s="1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</row>
    <row r="1475" spans="1:26" x14ac:dyDescent="0.2">
      <c r="A1475" s="1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</row>
    <row r="1476" spans="1:26" x14ac:dyDescent="0.2">
      <c r="A1476" s="1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</row>
    <row r="1477" spans="1:26" x14ac:dyDescent="0.2">
      <c r="A1477" s="1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</row>
    <row r="1478" spans="1:26" x14ac:dyDescent="0.2">
      <c r="A1478" s="1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</row>
    <row r="1479" spans="1:26" x14ac:dyDescent="0.2">
      <c r="A1479" s="1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</row>
    <row r="1480" spans="1:26" x14ac:dyDescent="0.2">
      <c r="A1480" s="1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</row>
    <row r="1481" spans="1:26" x14ac:dyDescent="0.2">
      <c r="A1481" s="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</row>
    <row r="1482" spans="1:26" x14ac:dyDescent="0.2">
      <c r="A1482" s="1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</row>
    <row r="1483" spans="1:26" x14ac:dyDescent="0.2">
      <c r="A1483" s="1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</row>
    <row r="1484" spans="1:26" x14ac:dyDescent="0.2">
      <c r="A1484" s="1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</row>
    <row r="1485" spans="1:26" x14ac:dyDescent="0.2">
      <c r="A1485" s="1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</row>
    <row r="1486" spans="1:26" x14ac:dyDescent="0.2">
      <c r="A1486" s="1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</row>
    <row r="1487" spans="1:26" x14ac:dyDescent="0.2">
      <c r="A1487" s="1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</row>
    <row r="1488" spans="1:26" x14ac:dyDescent="0.2">
      <c r="A1488" s="1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</row>
    <row r="1489" spans="1:26" x14ac:dyDescent="0.2">
      <c r="A1489" s="1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</row>
    <row r="1490" spans="1:26" x14ac:dyDescent="0.2">
      <c r="A1490" s="1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</row>
    <row r="1491" spans="1:26" x14ac:dyDescent="0.2">
      <c r="A1491" s="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</row>
    <row r="1492" spans="1:26" x14ac:dyDescent="0.2">
      <c r="A1492" s="1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</row>
    <row r="1493" spans="1:26" x14ac:dyDescent="0.2">
      <c r="A1493" s="1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</row>
    <row r="1494" spans="1:26" x14ac:dyDescent="0.2">
      <c r="A1494" s="1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</row>
    <row r="1495" spans="1:26" x14ac:dyDescent="0.2">
      <c r="A1495" s="1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</row>
    <row r="1496" spans="1:26" x14ac:dyDescent="0.2">
      <c r="A1496" s="1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</row>
    <row r="1497" spans="1:26" x14ac:dyDescent="0.2">
      <c r="A1497" s="1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</row>
    <row r="1498" spans="1:26" x14ac:dyDescent="0.2">
      <c r="A1498" s="1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</row>
    <row r="1499" spans="1:26" x14ac:dyDescent="0.2">
      <c r="A1499" s="1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</row>
    <row r="1500" spans="1:26" x14ac:dyDescent="0.2">
      <c r="A1500" s="1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</row>
    <row r="1501" spans="1:26" x14ac:dyDescent="0.2">
      <c r="A1501" s="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</row>
    <row r="1502" spans="1:26" x14ac:dyDescent="0.2">
      <c r="A1502" s="1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</row>
    <row r="1503" spans="1:26" x14ac:dyDescent="0.2">
      <c r="A1503" s="1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</row>
    <row r="1504" spans="1:26" x14ac:dyDescent="0.2">
      <c r="A1504" s="1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</row>
    <row r="1505" spans="1:26" x14ac:dyDescent="0.2">
      <c r="A1505" s="1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</row>
    <row r="1506" spans="1:26" x14ac:dyDescent="0.2">
      <c r="A1506" s="1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</row>
    <row r="1507" spans="1:26" x14ac:dyDescent="0.2">
      <c r="A1507" s="1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</row>
    <row r="1508" spans="1:26" x14ac:dyDescent="0.2">
      <c r="A1508" s="1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</row>
    <row r="1509" spans="1:26" x14ac:dyDescent="0.2">
      <c r="A1509" s="1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</row>
    <row r="1510" spans="1:26" x14ac:dyDescent="0.2">
      <c r="A1510" s="1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</row>
    <row r="1511" spans="1:26" x14ac:dyDescent="0.2">
      <c r="A1511" s="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</row>
    <row r="1512" spans="1:26" x14ac:dyDescent="0.2">
      <c r="A1512" s="1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</row>
    <row r="1513" spans="1:26" x14ac:dyDescent="0.2">
      <c r="A1513" s="1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</row>
    <row r="1514" spans="1:26" x14ac:dyDescent="0.2">
      <c r="A1514" s="1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</row>
    <row r="1515" spans="1:26" x14ac:dyDescent="0.2">
      <c r="A1515" s="1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</row>
    <row r="1516" spans="1:26" x14ac:dyDescent="0.2">
      <c r="A1516" s="1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</row>
    <row r="1517" spans="1:26" x14ac:dyDescent="0.2">
      <c r="A1517" s="1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</row>
    <row r="1518" spans="1:26" x14ac:dyDescent="0.2">
      <c r="A1518" s="1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</row>
    <row r="1519" spans="1:26" x14ac:dyDescent="0.2">
      <c r="A1519" s="1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</row>
    <row r="1520" spans="1:26" x14ac:dyDescent="0.2">
      <c r="A1520" s="1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</row>
    <row r="1521" spans="1:26" x14ac:dyDescent="0.2">
      <c r="A1521" s="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</row>
    <row r="1522" spans="1:26" x14ac:dyDescent="0.2">
      <c r="A1522" s="1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</row>
    <row r="1523" spans="1:26" x14ac:dyDescent="0.2">
      <c r="A1523" s="1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</row>
    <row r="1524" spans="1:26" x14ac:dyDescent="0.2">
      <c r="A1524" s="1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</row>
    <row r="1525" spans="1:26" x14ac:dyDescent="0.2">
      <c r="A1525" s="1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</row>
    <row r="1526" spans="1:26" x14ac:dyDescent="0.2">
      <c r="A1526" s="1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</row>
    <row r="1527" spans="1:26" x14ac:dyDescent="0.2">
      <c r="A1527" s="1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</row>
    <row r="1528" spans="1:26" x14ac:dyDescent="0.2">
      <c r="A1528" s="1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</row>
    <row r="1529" spans="1:26" x14ac:dyDescent="0.2">
      <c r="A1529" s="1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</row>
    <row r="1530" spans="1:26" x14ac:dyDescent="0.2">
      <c r="A1530" s="1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</row>
    <row r="1531" spans="1:26" x14ac:dyDescent="0.2">
      <c r="A1531" s="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</row>
    <row r="1532" spans="1:26" x14ac:dyDescent="0.2">
      <c r="A1532" s="1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</row>
    <row r="1533" spans="1:26" x14ac:dyDescent="0.2">
      <c r="A1533" s="1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</row>
    <row r="1534" spans="1:26" x14ac:dyDescent="0.2">
      <c r="A1534" s="1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</row>
    <row r="1535" spans="1:26" x14ac:dyDescent="0.2">
      <c r="A1535" s="1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</row>
    <row r="1536" spans="1:26" x14ac:dyDescent="0.2">
      <c r="A1536" s="1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</row>
    <row r="1537" spans="1:26" x14ac:dyDescent="0.2">
      <c r="A1537" s="1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</row>
    <row r="1538" spans="1:26" x14ac:dyDescent="0.2">
      <c r="A1538" s="1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</row>
    <row r="1539" spans="1:26" x14ac:dyDescent="0.2">
      <c r="A1539" s="1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</row>
    <row r="1540" spans="1:26" x14ac:dyDescent="0.2">
      <c r="A1540" s="1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</row>
    <row r="1541" spans="1:26" x14ac:dyDescent="0.2">
      <c r="A1541" s="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</row>
    <row r="1542" spans="1:26" x14ac:dyDescent="0.2">
      <c r="A1542" s="1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</row>
    <row r="1543" spans="1:26" x14ac:dyDescent="0.2">
      <c r="A1543" s="1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</row>
    <row r="1544" spans="1:26" x14ac:dyDescent="0.2">
      <c r="A1544" s="1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</row>
    <row r="1545" spans="1:26" x14ac:dyDescent="0.2">
      <c r="A1545" s="1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</row>
    <row r="1546" spans="1:26" x14ac:dyDescent="0.2">
      <c r="A1546" s="1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</row>
    <row r="1547" spans="1:26" x14ac:dyDescent="0.2">
      <c r="A1547" s="1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</row>
    <row r="1548" spans="1:26" x14ac:dyDescent="0.2">
      <c r="A1548" s="1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</row>
    <row r="1549" spans="1:26" x14ac:dyDescent="0.2">
      <c r="A1549" s="1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</row>
    <row r="1550" spans="1:26" x14ac:dyDescent="0.2">
      <c r="A1550" s="1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</row>
    <row r="1551" spans="1:26" x14ac:dyDescent="0.2">
      <c r="A1551" s="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</row>
    <row r="1552" spans="1:26" x14ac:dyDescent="0.2">
      <c r="A1552" s="1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</row>
    <row r="1553" spans="1:26" x14ac:dyDescent="0.2">
      <c r="A1553" s="1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</row>
    <row r="1554" spans="1:26" x14ac:dyDescent="0.2">
      <c r="A1554" s="1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</row>
    <row r="1555" spans="1:26" x14ac:dyDescent="0.2">
      <c r="A1555" s="1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</row>
    <row r="1556" spans="1:26" x14ac:dyDescent="0.2">
      <c r="A1556" s="1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</row>
    <row r="1557" spans="1:26" x14ac:dyDescent="0.2">
      <c r="A1557" s="1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</row>
    <row r="1558" spans="1:26" x14ac:dyDescent="0.2">
      <c r="A1558" s="1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</row>
    <row r="1559" spans="1:26" x14ac:dyDescent="0.2">
      <c r="A1559" s="1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</row>
    <row r="1560" spans="1:26" x14ac:dyDescent="0.2">
      <c r="A1560" s="1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</row>
    <row r="1561" spans="1:26" x14ac:dyDescent="0.2">
      <c r="A1561" s="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</row>
    <row r="1562" spans="1:26" x14ac:dyDescent="0.2">
      <c r="A1562" s="1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</row>
    <row r="1563" spans="1:26" x14ac:dyDescent="0.2">
      <c r="A1563" s="1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</row>
    <row r="1564" spans="1:26" x14ac:dyDescent="0.2">
      <c r="A1564" s="1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</row>
    <row r="1565" spans="1:26" x14ac:dyDescent="0.2">
      <c r="A1565" s="1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</row>
    <row r="1566" spans="1:26" x14ac:dyDescent="0.2">
      <c r="A1566" s="1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</row>
    <row r="1567" spans="1:26" x14ac:dyDescent="0.2">
      <c r="A1567" s="1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</row>
    <row r="1568" spans="1:26" x14ac:dyDescent="0.2">
      <c r="A1568" s="1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</row>
    <row r="1569" spans="1:26" x14ac:dyDescent="0.2">
      <c r="A1569" s="1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</row>
    <row r="1570" spans="1:26" x14ac:dyDescent="0.2">
      <c r="A1570" s="1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</row>
    <row r="1571" spans="1:26" x14ac:dyDescent="0.2">
      <c r="A1571" s="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</row>
    <row r="1572" spans="1:26" x14ac:dyDescent="0.2">
      <c r="A1572" s="1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</row>
    <row r="1573" spans="1:26" x14ac:dyDescent="0.2">
      <c r="A1573" s="1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</row>
    <row r="1574" spans="1:26" x14ac:dyDescent="0.2">
      <c r="A1574" s="1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</row>
    <row r="1575" spans="1:26" x14ac:dyDescent="0.2">
      <c r="A1575" s="1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</row>
    <row r="1576" spans="1:26" x14ac:dyDescent="0.2">
      <c r="A1576" s="1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</row>
    <row r="1577" spans="1:26" x14ac:dyDescent="0.2">
      <c r="A1577" s="1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</row>
    <row r="1578" spans="1:26" x14ac:dyDescent="0.2">
      <c r="A1578" s="1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</row>
    <row r="1579" spans="1:26" x14ac:dyDescent="0.2">
      <c r="A1579" s="1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</row>
    <row r="1580" spans="1:26" x14ac:dyDescent="0.2">
      <c r="A1580" s="1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</row>
    <row r="1581" spans="1:26" x14ac:dyDescent="0.2">
      <c r="A1581" s="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</row>
    <row r="1582" spans="1:26" x14ac:dyDescent="0.2">
      <c r="A1582" s="1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</row>
    <row r="1583" spans="1:26" x14ac:dyDescent="0.2">
      <c r="A1583" s="1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</row>
    <row r="1584" spans="1:26" x14ac:dyDescent="0.2">
      <c r="A1584" s="1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</row>
    <row r="1585" spans="1:26" x14ac:dyDescent="0.2">
      <c r="A1585" s="1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</row>
    <row r="1586" spans="1:26" x14ac:dyDescent="0.2">
      <c r="A1586" s="1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</row>
    <row r="1587" spans="1:26" x14ac:dyDescent="0.2">
      <c r="A1587" s="1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</row>
    <row r="1588" spans="1:26" x14ac:dyDescent="0.2">
      <c r="A1588" s="1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</row>
    <row r="1589" spans="1:26" x14ac:dyDescent="0.2">
      <c r="A1589" s="1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</row>
    <row r="1590" spans="1:26" x14ac:dyDescent="0.2">
      <c r="A1590" s="1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</row>
    <row r="1591" spans="1:26" x14ac:dyDescent="0.2">
      <c r="A1591" s="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</row>
    <row r="1592" spans="1:26" x14ac:dyDescent="0.2">
      <c r="A1592" s="1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</row>
    <row r="1593" spans="1:26" x14ac:dyDescent="0.2">
      <c r="A1593" s="1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</row>
    <row r="1594" spans="1:26" x14ac:dyDescent="0.2">
      <c r="A1594" s="1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</row>
    <row r="1595" spans="1:26" x14ac:dyDescent="0.2">
      <c r="A1595" s="1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</row>
    <row r="1596" spans="1:26" x14ac:dyDescent="0.2">
      <c r="A1596" s="1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</row>
    <row r="1597" spans="1:26" x14ac:dyDescent="0.2">
      <c r="A1597" s="1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</row>
    <row r="1598" spans="1:26" x14ac:dyDescent="0.2">
      <c r="A1598" s="1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</row>
    <row r="1599" spans="1:26" x14ac:dyDescent="0.2">
      <c r="A1599" s="1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</row>
    <row r="1600" spans="1:26" x14ac:dyDescent="0.2">
      <c r="A1600" s="1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</row>
    <row r="1601" spans="1:26" x14ac:dyDescent="0.2">
      <c r="A1601" s="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</row>
    <row r="1602" spans="1:26" x14ac:dyDescent="0.2">
      <c r="A1602" s="1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</row>
    <row r="1603" spans="1:26" x14ac:dyDescent="0.2">
      <c r="A1603" s="1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</row>
    <row r="1604" spans="1:26" x14ac:dyDescent="0.2">
      <c r="A1604" s="1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</row>
    <row r="1605" spans="1:26" x14ac:dyDescent="0.2">
      <c r="A1605" s="1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</row>
    <row r="1606" spans="1:26" x14ac:dyDescent="0.2">
      <c r="A1606" s="1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</row>
    <row r="1607" spans="1:26" x14ac:dyDescent="0.2">
      <c r="A1607" s="1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</row>
    <row r="1608" spans="1:26" x14ac:dyDescent="0.2">
      <c r="A1608" s="1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</row>
    <row r="1609" spans="1:26" x14ac:dyDescent="0.2">
      <c r="A1609" s="1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</row>
    <row r="1610" spans="1:26" x14ac:dyDescent="0.2">
      <c r="A1610" s="1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</row>
    <row r="1611" spans="1:26" x14ac:dyDescent="0.2">
      <c r="A1611" s="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</row>
    <row r="1612" spans="1:26" x14ac:dyDescent="0.2">
      <c r="A1612" s="1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</row>
    <row r="1613" spans="1:26" x14ac:dyDescent="0.2">
      <c r="A1613" s="1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</row>
    <row r="1614" spans="1:26" x14ac:dyDescent="0.2">
      <c r="A1614" s="1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</row>
    <row r="1615" spans="1:26" x14ac:dyDescent="0.2">
      <c r="A1615" s="1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</row>
    <row r="1616" spans="1:26" x14ac:dyDescent="0.2">
      <c r="A1616" s="1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</row>
    <row r="1617" spans="1:26" x14ac:dyDescent="0.2">
      <c r="A1617" s="1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</row>
    <row r="1618" spans="1:26" x14ac:dyDescent="0.2">
      <c r="A1618" s="1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</row>
    <row r="1619" spans="1:26" x14ac:dyDescent="0.2">
      <c r="A1619" s="1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</row>
    <row r="1620" spans="1:26" x14ac:dyDescent="0.2">
      <c r="A1620" s="1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</row>
    <row r="1621" spans="1:26" x14ac:dyDescent="0.2">
      <c r="A1621" s="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</row>
    <row r="1622" spans="1:26" x14ac:dyDescent="0.2">
      <c r="A1622" s="1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</row>
    <row r="1623" spans="1:26" x14ac:dyDescent="0.2">
      <c r="A1623" s="1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</row>
    <row r="1624" spans="1:26" x14ac:dyDescent="0.2">
      <c r="A1624" s="1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</row>
    <row r="1625" spans="1:26" x14ac:dyDescent="0.2">
      <c r="A1625" s="1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</row>
    <row r="1626" spans="1:26" x14ac:dyDescent="0.2">
      <c r="A1626" s="1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</row>
    <row r="1627" spans="1:26" x14ac:dyDescent="0.2">
      <c r="A1627" s="1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</row>
    <row r="1628" spans="1:26" x14ac:dyDescent="0.2">
      <c r="A1628" s="1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</row>
    <row r="1629" spans="1:26" x14ac:dyDescent="0.2">
      <c r="A1629" s="1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</row>
    <row r="1630" spans="1:26" x14ac:dyDescent="0.2">
      <c r="A1630" s="1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</row>
    <row r="1631" spans="1:26" x14ac:dyDescent="0.2">
      <c r="A1631" s="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</row>
    <row r="1632" spans="1:26" x14ac:dyDescent="0.2">
      <c r="A1632" s="1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</row>
    <row r="1633" spans="1:26" x14ac:dyDescent="0.2">
      <c r="A1633" s="1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</row>
    <row r="1634" spans="1:26" x14ac:dyDescent="0.2">
      <c r="A1634" s="1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</row>
    <row r="1635" spans="1:26" x14ac:dyDescent="0.2">
      <c r="A1635" s="1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</row>
    <row r="1636" spans="1:26" x14ac:dyDescent="0.2">
      <c r="A1636" s="1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</row>
    <row r="1637" spans="1:26" x14ac:dyDescent="0.2">
      <c r="A1637" s="1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</row>
    <row r="1638" spans="1:26" x14ac:dyDescent="0.2">
      <c r="A1638" s="1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</row>
    <row r="1639" spans="1:26" x14ac:dyDescent="0.2">
      <c r="A1639" s="1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</row>
    <row r="1640" spans="1:26" x14ac:dyDescent="0.2">
      <c r="A1640" s="1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</row>
    <row r="1641" spans="1:26" x14ac:dyDescent="0.2">
      <c r="A1641" s="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</row>
    <row r="1642" spans="1:26" x14ac:dyDescent="0.2">
      <c r="A1642" s="1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</row>
    <row r="1643" spans="1:26" x14ac:dyDescent="0.2">
      <c r="A1643" s="1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</row>
    <row r="1644" spans="1:26" x14ac:dyDescent="0.2">
      <c r="A1644" s="1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</row>
    <row r="1645" spans="1:26" x14ac:dyDescent="0.2">
      <c r="A1645" s="1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</row>
    <row r="1646" spans="1:26" x14ac:dyDescent="0.2">
      <c r="A1646" s="1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</row>
    <row r="1647" spans="1:26" x14ac:dyDescent="0.2">
      <c r="A1647" s="1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</row>
    <row r="1648" spans="1:26" x14ac:dyDescent="0.2">
      <c r="A1648" s="1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</row>
    <row r="1649" spans="1:26" x14ac:dyDescent="0.2">
      <c r="A1649" s="1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</row>
    <row r="1650" spans="1:26" x14ac:dyDescent="0.2">
      <c r="A1650" s="1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</row>
    <row r="1651" spans="1:26" x14ac:dyDescent="0.2">
      <c r="A1651" s="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</row>
    <row r="1652" spans="1:26" x14ac:dyDescent="0.2">
      <c r="A1652" s="1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</row>
    <row r="1653" spans="1:26" x14ac:dyDescent="0.2">
      <c r="A1653" s="1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</row>
    <row r="1654" spans="1:26" x14ac:dyDescent="0.2">
      <c r="A1654" s="1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</row>
    <row r="1655" spans="1:26" x14ac:dyDescent="0.2">
      <c r="A1655" s="1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</row>
    <row r="1656" spans="1:26" x14ac:dyDescent="0.2">
      <c r="A1656" s="1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</row>
    <row r="1657" spans="1:26" x14ac:dyDescent="0.2">
      <c r="A1657" s="1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</row>
    <row r="1658" spans="1:26" x14ac:dyDescent="0.2">
      <c r="A1658" s="1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</row>
    <row r="1659" spans="1:26" x14ac:dyDescent="0.2">
      <c r="A1659" s="1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</row>
    <row r="1660" spans="1:26" x14ac:dyDescent="0.2">
      <c r="A1660" s="1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</row>
    <row r="1661" spans="1:26" x14ac:dyDescent="0.2">
      <c r="A1661" s="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</row>
    <row r="1662" spans="1:26" x14ac:dyDescent="0.2">
      <c r="A1662" s="1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</row>
    <row r="1663" spans="1:26" x14ac:dyDescent="0.2">
      <c r="A1663" s="1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</row>
    <row r="1664" spans="1:26" x14ac:dyDescent="0.2">
      <c r="A1664" s="1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</row>
    <row r="1665" spans="1:26" x14ac:dyDescent="0.2">
      <c r="A1665" s="1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</row>
    <row r="1666" spans="1:26" x14ac:dyDescent="0.2">
      <c r="A1666" s="1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</row>
    <row r="1667" spans="1:26" x14ac:dyDescent="0.2">
      <c r="A1667" s="1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</row>
    <row r="1668" spans="1:26" x14ac:dyDescent="0.2">
      <c r="A1668" s="1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</row>
    <row r="1669" spans="1:26" x14ac:dyDescent="0.2">
      <c r="A1669" s="1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</row>
    <row r="1670" spans="1:26" x14ac:dyDescent="0.2">
      <c r="A1670" s="1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</row>
    <row r="1671" spans="1:26" x14ac:dyDescent="0.2">
      <c r="A1671" s="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</row>
    <row r="1672" spans="1:26" x14ac:dyDescent="0.2">
      <c r="A1672" s="1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</row>
    <row r="1673" spans="1:26" x14ac:dyDescent="0.2">
      <c r="A1673" s="1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</row>
    <row r="1674" spans="1:26" x14ac:dyDescent="0.2">
      <c r="A1674" s="1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</row>
    <row r="1675" spans="1:26" x14ac:dyDescent="0.2">
      <c r="A1675" s="1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</row>
    <row r="1676" spans="1:26" x14ac:dyDescent="0.2">
      <c r="A1676" s="1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</row>
    <row r="1677" spans="1:26" x14ac:dyDescent="0.2">
      <c r="A1677" s="1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</row>
    <row r="1678" spans="1:26" x14ac:dyDescent="0.2">
      <c r="A1678" s="1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</row>
    <row r="1679" spans="1:26" x14ac:dyDescent="0.2">
      <c r="A1679" s="1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</row>
    <row r="1680" spans="1:26" x14ac:dyDescent="0.2">
      <c r="A1680" s="1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</row>
    <row r="1681" spans="1:26" x14ac:dyDescent="0.2">
      <c r="A1681" s="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</row>
    <row r="1682" spans="1:26" x14ac:dyDescent="0.2">
      <c r="A1682" s="1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</row>
    <row r="1683" spans="1:26" x14ac:dyDescent="0.2">
      <c r="A1683" s="1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</row>
    <row r="1684" spans="1:26" x14ac:dyDescent="0.2">
      <c r="A1684" s="1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</row>
    <row r="1685" spans="1:26" x14ac:dyDescent="0.2">
      <c r="A1685" s="1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</row>
    <row r="1686" spans="1:26" x14ac:dyDescent="0.2">
      <c r="A1686" s="1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</row>
    <row r="1687" spans="1:26" x14ac:dyDescent="0.2">
      <c r="A1687" s="1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</row>
    <row r="1688" spans="1:26" x14ac:dyDescent="0.2">
      <c r="A1688" s="1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</row>
    <row r="1689" spans="1:26" x14ac:dyDescent="0.2">
      <c r="A1689" s="1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</row>
    <row r="1690" spans="1:26" x14ac:dyDescent="0.2">
      <c r="A1690" s="1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</row>
    <row r="1691" spans="1:26" x14ac:dyDescent="0.2">
      <c r="A1691" s="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</row>
    <row r="1692" spans="1:26" x14ac:dyDescent="0.2">
      <c r="A1692" s="1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</row>
    <row r="1693" spans="1:26" x14ac:dyDescent="0.2">
      <c r="A1693" s="1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</row>
    <row r="1694" spans="1:26" x14ac:dyDescent="0.2">
      <c r="A1694" s="1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</row>
    <row r="1695" spans="1:26" x14ac:dyDescent="0.2">
      <c r="A1695" s="1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</row>
    <row r="1696" spans="1:26" x14ac:dyDescent="0.2">
      <c r="A1696" s="1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</row>
    <row r="1697" spans="1:26" x14ac:dyDescent="0.2">
      <c r="A1697" s="1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</row>
    <row r="1698" spans="1:26" x14ac:dyDescent="0.2">
      <c r="A1698" s="1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</row>
    <row r="1699" spans="1:26" x14ac:dyDescent="0.2">
      <c r="A1699" s="1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</row>
    <row r="1700" spans="1:26" x14ac:dyDescent="0.2">
      <c r="A1700" s="1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</row>
    <row r="1701" spans="1:26" x14ac:dyDescent="0.2">
      <c r="A1701" s="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</row>
    <row r="1702" spans="1:26" x14ac:dyDescent="0.2">
      <c r="A1702" s="1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</row>
    <row r="1703" spans="1:26" x14ac:dyDescent="0.2">
      <c r="A1703" s="1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</row>
    <row r="1704" spans="1:26" x14ac:dyDescent="0.2">
      <c r="A1704" s="1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</row>
    <row r="1705" spans="1:26" x14ac:dyDescent="0.2">
      <c r="A1705" s="1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</row>
    <row r="1706" spans="1:26" x14ac:dyDescent="0.2">
      <c r="A1706" s="1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</row>
    <row r="1707" spans="1:26" x14ac:dyDescent="0.2">
      <c r="A1707" s="1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</row>
    <row r="1708" spans="1:26" x14ac:dyDescent="0.2">
      <c r="A1708" s="1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</row>
    <row r="1709" spans="1:26" x14ac:dyDescent="0.2">
      <c r="A1709" s="1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</row>
    <row r="1710" spans="1:26" x14ac:dyDescent="0.2">
      <c r="A1710" s="1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</row>
    <row r="1711" spans="1:26" x14ac:dyDescent="0.2">
      <c r="A1711" s="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</row>
    <row r="1712" spans="1:26" x14ac:dyDescent="0.2">
      <c r="A1712" s="1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</row>
    <row r="1713" spans="1:26" x14ac:dyDescent="0.2">
      <c r="A1713" s="1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</row>
    <row r="1714" spans="1:26" x14ac:dyDescent="0.2">
      <c r="A1714" s="1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</row>
    <row r="1715" spans="1:26" x14ac:dyDescent="0.2">
      <c r="A1715" s="1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</row>
    <row r="1716" spans="1:26" x14ac:dyDescent="0.2">
      <c r="A1716" s="1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</row>
    <row r="1717" spans="1:26" x14ac:dyDescent="0.2">
      <c r="A1717" s="1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</row>
    <row r="1718" spans="1:26" x14ac:dyDescent="0.2">
      <c r="A1718" s="1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</row>
    <row r="1719" spans="1:26" x14ac:dyDescent="0.2">
      <c r="A1719" s="1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</row>
    <row r="1720" spans="1:26" x14ac:dyDescent="0.2">
      <c r="A1720" s="1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</row>
    <row r="1721" spans="1:26" x14ac:dyDescent="0.2">
      <c r="A1721" s="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</row>
    <row r="1722" spans="1:26" x14ac:dyDescent="0.2">
      <c r="A1722" s="1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</row>
    <row r="1723" spans="1:26" x14ac:dyDescent="0.2">
      <c r="A1723" s="1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</row>
    <row r="1724" spans="1:26" x14ac:dyDescent="0.2">
      <c r="A1724" s="1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</row>
    <row r="1725" spans="1:26" x14ac:dyDescent="0.2">
      <c r="A1725" s="1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</row>
    <row r="1726" spans="1:26" x14ac:dyDescent="0.2">
      <c r="A1726" s="1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</row>
    <row r="1727" spans="1:26" x14ac:dyDescent="0.2">
      <c r="A1727" s="1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</row>
    <row r="1728" spans="1:26" x14ac:dyDescent="0.2">
      <c r="A1728" s="1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</row>
    <row r="1729" spans="1:26" x14ac:dyDescent="0.2">
      <c r="A1729" s="1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</row>
    <row r="1730" spans="1:26" x14ac:dyDescent="0.2">
      <c r="A1730" s="1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</row>
    <row r="1731" spans="1:26" x14ac:dyDescent="0.2">
      <c r="A1731" s="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</row>
    <row r="1732" spans="1:26" x14ac:dyDescent="0.2">
      <c r="A1732" s="1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</row>
    <row r="1733" spans="1:26" x14ac:dyDescent="0.2">
      <c r="A1733" s="1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</row>
    <row r="1734" spans="1:26" x14ac:dyDescent="0.2">
      <c r="A1734" s="1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</row>
    <row r="1735" spans="1:26" x14ac:dyDescent="0.2">
      <c r="A1735" s="1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</row>
    <row r="1736" spans="1:26" x14ac:dyDescent="0.2">
      <c r="A1736" s="1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</row>
    <row r="1737" spans="1:26" x14ac:dyDescent="0.2">
      <c r="A1737" s="1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</row>
    <row r="1738" spans="1:26" x14ac:dyDescent="0.2">
      <c r="A1738" s="1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</row>
    <row r="1739" spans="1:26" x14ac:dyDescent="0.2">
      <c r="A1739" s="1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</row>
    <row r="1740" spans="1:26" x14ac:dyDescent="0.2">
      <c r="A1740" s="1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</row>
    <row r="1741" spans="1:26" x14ac:dyDescent="0.2">
      <c r="A1741" s="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</row>
    <row r="1742" spans="1:26" x14ac:dyDescent="0.2">
      <c r="A1742" s="1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</row>
    <row r="1743" spans="1:26" x14ac:dyDescent="0.2">
      <c r="A1743" s="1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</row>
    <row r="1744" spans="1:26" x14ac:dyDescent="0.2">
      <c r="A1744" s="1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</row>
    <row r="1745" spans="1:26" x14ac:dyDescent="0.2">
      <c r="A1745" s="1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</row>
    <row r="1746" spans="1:26" x14ac:dyDescent="0.2">
      <c r="A1746" s="1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</row>
    <row r="1747" spans="1:26" x14ac:dyDescent="0.2">
      <c r="A1747" s="1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</row>
    <row r="1748" spans="1:26" x14ac:dyDescent="0.2">
      <c r="A1748" s="1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</row>
    <row r="1749" spans="1:26" x14ac:dyDescent="0.2">
      <c r="A1749" s="1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</row>
    <row r="1750" spans="1:26" x14ac:dyDescent="0.2">
      <c r="A1750" s="1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</row>
    <row r="1751" spans="1:26" x14ac:dyDescent="0.2">
      <c r="A1751" s="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</row>
    <row r="1752" spans="1:26" x14ac:dyDescent="0.2">
      <c r="A1752" s="1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</row>
    <row r="1753" spans="1:26" x14ac:dyDescent="0.2">
      <c r="A1753" s="1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</row>
    <row r="1754" spans="1:26" x14ac:dyDescent="0.2">
      <c r="A1754" s="1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</row>
    <row r="1755" spans="1:26" x14ac:dyDescent="0.2">
      <c r="A1755" s="1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</row>
    <row r="1756" spans="1:26" x14ac:dyDescent="0.2">
      <c r="A1756" s="1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</row>
    <row r="1757" spans="1:26" x14ac:dyDescent="0.2">
      <c r="A1757" s="1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</row>
    <row r="1758" spans="1:26" x14ac:dyDescent="0.2">
      <c r="A1758" s="1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</row>
    <row r="1759" spans="1:26" x14ac:dyDescent="0.2">
      <c r="A1759" s="1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</row>
    <row r="1760" spans="1:26" x14ac:dyDescent="0.2">
      <c r="A1760" s="1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</row>
    <row r="1761" spans="1:26" x14ac:dyDescent="0.2">
      <c r="A1761" s="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</row>
    <row r="1762" spans="1:26" x14ac:dyDescent="0.2">
      <c r="A1762" s="1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</row>
    <row r="1763" spans="1:26" x14ac:dyDescent="0.2">
      <c r="A1763" s="1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</row>
    <row r="1764" spans="1:26" x14ac:dyDescent="0.2">
      <c r="A1764" s="1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</row>
    <row r="1765" spans="1:26" x14ac:dyDescent="0.2">
      <c r="A1765" s="1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</row>
    <row r="1766" spans="1:26" x14ac:dyDescent="0.2">
      <c r="A1766" s="1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</row>
    <row r="1767" spans="1:26" x14ac:dyDescent="0.2">
      <c r="A1767" s="1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</row>
    <row r="1768" spans="1:26" x14ac:dyDescent="0.2">
      <c r="A1768" s="1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</row>
    <row r="1769" spans="1:26" x14ac:dyDescent="0.2">
      <c r="A1769" s="1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</row>
    <row r="1770" spans="1:26" x14ac:dyDescent="0.2">
      <c r="A1770" s="1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</row>
    <row r="1771" spans="1:26" x14ac:dyDescent="0.2">
      <c r="A1771" s="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</row>
    <row r="1772" spans="1:26" x14ac:dyDescent="0.2">
      <c r="A1772" s="1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</row>
    <row r="1773" spans="1:26" x14ac:dyDescent="0.2">
      <c r="A1773" s="1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</row>
    <row r="1774" spans="1:26" x14ac:dyDescent="0.2">
      <c r="A1774" s="1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</row>
    <row r="1775" spans="1:26" x14ac:dyDescent="0.2">
      <c r="A1775" s="1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</row>
    <row r="1776" spans="1:26" x14ac:dyDescent="0.2">
      <c r="A1776" s="1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</row>
    <row r="1777" spans="1:26" x14ac:dyDescent="0.2">
      <c r="A1777" s="1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</row>
    <row r="1778" spans="1:26" x14ac:dyDescent="0.2">
      <c r="A1778" s="1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</row>
    <row r="1779" spans="1:26" x14ac:dyDescent="0.2">
      <c r="A1779" s="1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</row>
    <row r="1780" spans="1:26" x14ac:dyDescent="0.2">
      <c r="A1780" s="1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</row>
    <row r="1781" spans="1:26" x14ac:dyDescent="0.2">
      <c r="A1781" s="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</row>
    <row r="1782" spans="1:26" x14ac:dyDescent="0.2">
      <c r="A1782" s="1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</row>
    <row r="1783" spans="1:26" x14ac:dyDescent="0.2">
      <c r="A1783" s="1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</row>
    <row r="1784" spans="1:26" x14ac:dyDescent="0.2">
      <c r="A1784" s="1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</row>
    <row r="1785" spans="1:26" x14ac:dyDescent="0.2">
      <c r="A1785" s="1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</row>
    <row r="1786" spans="1:26" x14ac:dyDescent="0.2">
      <c r="A1786" s="1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</row>
    <row r="1787" spans="1:26" x14ac:dyDescent="0.2">
      <c r="A1787" s="1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</row>
    <row r="1788" spans="1:26" x14ac:dyDescent="0.2">
      <c r="A1788" s="1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</row>
    <row r="1789" spans="1:26" x14ac:dyDescent="0.2">
      <c r="A1789" s="1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</row>
    <row r="1790" spans="1:26" x14ac:dyDescent="0.2">
      <c r="A1790" s="1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</row>
    <row r="1791" spans="1:26" x14ac:dyDescent="0.2">
      <c r="A1791" s="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</row>
    <row r="1792" spans="1:26" x14ac:dyDescent="0.2">
      <c r="A1792" s="1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</row>
    <row r="1793" spans="1:26" x14ac:dyDescent="0.2">
      <c r="A1793" s="1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</row>
    <row r="1794" spans="1:26" x14ac:dyDescent="0.2">
      <c r="A1794" s="1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</row>
    <row r="1795" spans="1:26" x14ac:dyDescent="0.2">
      <c r="A1795" s="1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</row>
    <row r="1796" spans="1:26" x14ac:dyDescent="0.2">
      <c r="A1796" s="1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</row>
    <row r="1797" spans="1:26" x14ac:dyDescent="0.2">
      <c r="A1797" s="1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</row>
    <row r="1798" spans="1:26" x14ac:dyDescent="0.2">
      <c r="A1798" s="1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</row>
    <row r="1799" spans="1:26" x14ac:dyDescent="0.2">
      <c r="A1799" s="1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</row>
    <row r="1800" spans="1:26" x14ac:dyDescent="0.2">
      <c r="A1800" s="1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</row>
    <row r="1801" spans="1:26" x14ac:dyDescent="0.2">
      <c r="A1801" s="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</row>
    <row r="1802" spans="1:26" x14ac:dyDescent="0.2">
      <c r="A1802" s="1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</row>
    <row r="1803" spans="1:26" x14ac:dyDescent="0.2">
      <c r="A1803" s="1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</row>
    <row r="1804" spans="1:26" x14ac:dyDescent="0.2">
      <c r="A1804" s="1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</row>
    <row r="1805" spans="1:26" x14ac:dyDescent="0.2">
      <c r="A1805" s="1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</row>
    <row r="1806" spans="1:26" x14ac:dyDescent="0.2">
      <c r="A1806" s="1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</row>
    <row r="1807" spans="1:26" x14ac:dyDescent="0.2">
      <c r="A1807" s="1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</row>
    <row r="1808" spans="1:26" x14ac:dyDescent="0.2">
      <c r="A1808" s="1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</row>
    <row r="1809" spans="1:26" x14ac:dyDescent="0.2">
      <c r="A1809" s="1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</row>
    <row r="1810" spans="1:26" x14ac:dyDescent="0.2">
      <c r="A1810" s="1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</row>
    <row r="1811" spans="1:26" x14ac:dyDescent="0.2">
      <c r="A1811" s="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</row>
    <row r="1812" spans="1:26" x14ac:dyDescent="0.2">
      <c r="A1812" s="1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</row>
    <row r="1813" spans="1:26" x14ac:dyDescent="0.2">
      <c r="A1813" s="1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</row>
    <row r="1814" spans="1:26" x14ac:dyDescent="0.2">
      <c r="A1814" s="1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</row>
    <row r="1815" spans="1:26" x14ac:dyDescent="0.2">
      <c r="A1815" s="1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</row>
    <row r="1816" spans="1:26" x14ac:dyDescent="0.2">
      <c r="A1816" s="1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</row>
    <row r="1817" spans="1:26" x14ac:dyDescent="0.2">
      <c r="A1817" s="1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</row>
    <row r="1818" spans="1:26" x14ac:dyDescent="0.2">
      <c r="A1818" s="1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</row>
    <row r="1819" spans="1:26" x14ac:dyDescent="0.2">
      <c r="A1819" s="1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</row>
    <row r="1820" spans="1:26" x14ac:dyDescent="0.2">
      <c r="A1820" s="1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</row>
    <row r="1821" spans="1:26" x14ac:dyDescent="0.2">
      <c r="A1821" s="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</row>
    <row r="1822" spans="1:26" x14ac:dyDescent="0.2">
      <c r="A1822" s="1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</row>
    <row r="1823" spans="1:26" x14ac:dyDescent="0.2">
      <c r="A1823" s="1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</row>
    <row r="1824" spans="1:26" x14ac:dyDescent="0.2">
      <c r="A1824" s="1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</row>
    <row r="1825" spans="1:26" x14ac:dyDescent="0.2">
      <c r="A1825" s="1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</row>
    <row r="1826" spans="1:26" x14ac:dyDescent="0.2">
      <c r="A1826" s="1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</row>
    <row r="1827" spans="1:26" x14ac:dyDescent="0.2">
      <c r="A1827" s="1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</row>
    <row r="1828" spans="1:26" x14ac:dyDescent="0.2">
      <c r="A1828" s="1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</row>
    <row r="1829" spans="1:26" x14ac:dyDescent="0.2">
      <c r="A1829" s="1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</row>
    <row r="1830" spans="1:26" x14ac:dyDescent="0.2">
      <c r="A1830" s="1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</row>
    <row r="1831" spans="1:26" x14ac:dyDescent="0.2">
      <c r="A1831" s="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</row>
    <row r="1832" spans="1:26" x14ac:dyDescent="0.2">
      <c r="A1832" s="1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</row>
    <row r="1833" spans="1:26" x14ac:dyDescent="0.2">
      <c r="A1833" s="1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</row>
    <row r="1834" spans="1:26" x14ac:dyDescent="0.2">
      <c r="A1834" s="1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</row>
    <row r="1835" spans="1:26" x14ac:dyDescent="0.2">
      <c r="A1835" s="1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</row>
    <row r="1836" spans="1:26" x14ac:dyDescent="0.2">
      <c r="A1836" s="1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</row>
    <row r="1837" spans="1:26" x14ac:dyDescent="0.2">
      <c r="A1837" s="1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</row>
    <row r="1838" spans="1:26" x14ac:dyDescent="0.2">
      <c r="A1838" s="1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</row>
    <row r="1839" spans="1:26" x14ac:dyDescent="0.2">
      <c r="A1839" s="1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</row>
    <row r="1840" spans="1:26" x14ac:dyDescent="0.2">
      <c r="A1840" s="1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</row>
    <row r="1841" spans="1:26" x14ac:dyDescent="0.2">
      <c r="A1841" s="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</row>
    <row r="1842" spans="1:26" x14ac:dyDescent="0.2">
      <c r="A1842" s="1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</row>
    <row r="1843" spans="1:26" x14ac:dyDescent="0.2">
      <c r="A1843" s="1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</row>
    <row r="1844" spans="1:26" x14ac:dyDescent="0.2">
      <c r="A1844" s="1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</row>
    <row r="1845" spans="1:26" x14ac:dyDescent="0.2">
      <c r="A1845" s="1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</row>
    <row r="1846" spans="1:26" x14ac:dyDescent="0.2">
      <c r="A1846" s="1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</row>
    <row r="1847" spans="1:26" x14ac:dyDescent="0.2">
      <c r="A1847" s="1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</row>
    <row r="1848" spans="1:26" x14ac:dyDescent="0.2">
      <c r="A1848" s="1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</row>
    <row r="1849" spans="1:26" x14ac:dyDescent="0.2">
      <c r="A1849" s="1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</row>
    <row r="1850" spans="1:26" x14ac:dyDescent="0.2">
      <c r="A1850" s="1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</row>
    <row r="1851" spans="1:26" x14ac:dyDescent="0.2">
      <c r="A1851" s="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</row>
    <row r="1852" spans="1:26" x14ac:dyDescent="0.2">
      <c r="A1852" s="1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</row>
    <row r="1853" spans="1:26" x14ac:dyDescent="0.2">
      <c r="A1853" s="1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</row>
    <row r="1854" spans="1:26" x14ac:dyDescent="0.2">
      <c r="A1854" s="1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</row>
    <row r="1855" spans="1:26" x14ac:dyDescent="0.2">
      <c r="A1855" s="1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</row>
    <row r="1856" spans="1:26" x14ac:dyDescent="0.2">
      <c r="A1856" s="1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</row>
    <row r="1857" spans="1:26" x14ac:dyDescent="0.2">
      <c r="A1857" s="1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</row>
    <row r="1858" spans="1:26" x14ac:dyDescent="0.2">
      <c r="A1858" s="1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</row>
    <row r="1859" spans="1:26" x14ac:dyDescent="0.2">
      <c r="A1859" s="1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</row>
    <row r="1860" spans="1:26" x14ac:dyDescent="0.2">
      <c r="A1860" s="1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</row>
    <row r="1861" spans="1:26" x14ac:dyDescent="0.2">
      <c r="A1861" s="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</row>
    <row r="1862" spans="1:26" x14ac:dyDescent="0.2">
      <c r="A1862" s="1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</row>
    <row r="1863" spans="1:26" x14ac:dyDescent="0.2">
      <c r="A1863" s="1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</row>
    <row r="1864" spans="1:26" x14ac:dyDescent="0.2">
      <c r="A1864" s="1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</row>
    <row r="1865" spans="1:26" x14ac:dyDescent="0.2">
      <c r="A1865" s="1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</row>
    <row r="1866" spans="1:26" x14ac:dyDescent="0.2">
      <c r="A1866" s="1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</row>
    <row r="1867" spans="1:26" x14ac:dyDescent="0.2">
      <c r="A1867" s="1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</row>
    <row r="1868" spans="1:26" x14ac:dyDescent="0.2">
      <c r="A1868" s="1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</row>
    <row r="1869" spans="1:26" x14ac:dyDescent="0.2">
      <c r="A1869" s="1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</row>
    <row r="1870" spans="1:26" x14ac:dyDescent="0.2">
      <c r="A1870" s="1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</row>
    <row r="1871" spans="1:26" x14ac:dyDescent="0.2">
      <c r="A1871" s="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</row>
    <row r="1872" spans="1:26" x14ac:dyDescent="0.2">
      <c r="A1872" s="1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</row>
    <row r="1873" spans="1:26" x14ac:dyDescent="0.2">
      <c r="A1873" s="1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</row>
    <row r="1874" spans="1:26" x14ac:dyDescent="0.2">
      <c r="A1874" s="1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</row>
    <row r="1875" spans="1:26" x14ac:dyDescent="0.2">
      <c r="A1875" s="1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</row>
    <row r="1876" spans="1:26" x14ac:dyDescent="0.2">
      <c r="A1876" s="1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</row>
    <row r="1877" spans="1:26" x14ac:dyDescent="0.2">
      <c r="A1877" s="1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</row>
    <row r="1878" spans="1:26" x14ac:dyDescent="0.2">
      <c r="A1878" s="1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</row>
    <row r="1879" spans="1:26" x14ac:dyDescent="0.2">
      <c r="A1879" s="1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</row>
    <row r="1880" spans="1:26" x14ac:dyDescent="0.2">
      <c r="A1880" s="1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</row>
    <row r="1881" spans="1:26" x14ac:dyDescent="0.2">
      <c r="A1881" s="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</row>
    <row r="1882" spans="1:26" x14ac:dyDescent="0.2">
      <c r="A1882" s="1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</row>
    <row r="1883" spans="1:26" x14ac:dyDescent="0.2">
      <c r="A1883" s="1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</row>
    <row r="1884" spans="1:26" x14ac:dyDescent="0.2">
      <c r="A1884" s="1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</row>
    <row r="1885" spans="1:26" x14ac:dyDescent="0.2">
      <c r="A1885" s="1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</row>
    <row r="1886" spans="1:26" x14ac:dyDescent="0.2">
      <c r="A1886" s="1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</row>
    <row r="1887" spans="1:26" x14ac:dyDescent="0.2">
      <c r="A1887" s="1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</row>
    <row r="1888" spans="1:26" x14ac:dyDescent="0.2">
      <c r="A1888" s="1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</row>
    <row r="1889" spans="1:26" x14ac:dyDescent="0.2">
      <c r="A1889" s="1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</row>
    <row r="1890" spans="1:26" x14ac:dyDescent="0.2">
      <c r="A1890" s="1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</row>
    <row r="1891" spans="1:26" x14ac:dyDescent="0.2">
      <c r="A1891" s="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</row>
    <row r="1892" spans="1:26" x14ac:dyDescent="0.2">
      <c r="A1892" s="1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</row>
    <row r="1893" spans="1:26" x14ac:dyDescent="0.2">
      <c r="A1893" s="1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</row>
    <row r="1894" spans="1:26" x14ac:dyDescent="0.2">
      <c r="A1894" s="1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</row>
    <row r="1895" spans="1:26" x14ac:dyDescent="0.2">
      <c r="A1895" s="1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</row>
    <row r="1896" spans="1:26" x14ac:dyDescent="0.2">
      <c r="A1896" s="1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</row>
    <row r="1897" spans="1:26" x14ac:dyDescent="0.2">
      <c r="A1897" s="1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</row>
    <row r="1898" spans="1:26" x14ac:dyDescent="0.2">
      <c r="A1898" s="1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</row>
    <row r="1899" spans="1:26" x14ac:dyDescent="0.2">
      <c r="A1899" s="1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</row>
    <row r="1900" spans="1:26" x14ac:dyDescent="0.2">
      <c r="A1900" s="1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</row>
    <row r="1901" spans="1:26" x14ac:dyDescent="0.2">
      <c r="A1901" s="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</row>
    <row r="1902" spans="1:26" x14ac:dyDescent="0.2">
      <c r="A1902" s="1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</row>
    <row r="1903" spans="1:26" x14ac:dyDescent="0.2">
      <c r="A1903" s="1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</row>
    <row r="1904" spans="1:26" x14ac:dyDescent="0.2">
      <c r="A1904" s="1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</row>
    <row r="1905" spans="1:26" x14ac:dyDescent="0.2">
      <c r="A1905" s="1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</row>
    <row r="1906" spans="1:26" x14ac:dyDescent="0.2">
      <c r="A1906" s="1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</row>
    <row r="1907" spans="1:26" x14ac:dyDescent="0.2">
      <c r="A1907" s="1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</row>
    <row r="1908" spans="1:26" x14ac:dyDescent="0.2">
      <c r="A1908" s="1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</row>
    <row r="1909" spans="1:26" x14ac:dyDescent="0.2">
      <c r="A1909" s="1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</row>
    <row r="1910" spans="1:26" x14ac:dyDescent="0.2">
      <c r="A1910" s="1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</row>
    <row r="1911" spans="1:26" x14ac:dyDescent="0.2">
      <c r="A1911" s="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</row>
    <row r="1912" spans="1:26" x14ac:dyDescent="0.2">
      <c r="A1912" s="1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</row>
    <row r="1913" spans="1:26" x14ac:dyDescent="0.2">
      <c r="A1913" s="1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</row>
    <row r="1914" spans="1:26" x14ac:dyDescent="0.2">
      <c r="A1914" s="1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</row>
    <row r="1915" spans="1:26" x14ac:dyDescent="0.2">
      <c r="A1915" s="1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</row>
    <row r="1916" spans="1:26" x14ac:dyDescent="0.2">
      <c r="A1916" s="1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</row>
    <row r="1917" spans="1:26" x14ac:dyDescent="0.2">
      <c r="A1917" s="1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</row>
    <row r="1918" spans="1:26" x14ac:dyDescent="0.2">
      <c r="A1918" s="1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</row>
    <row r="1919" spans="1:26" x14ac:dyDescent="0.2">
      <c r="A1919" s="1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</row>
    <row r="1920" spans="1:26" x14ac:dyDescent="0.2">
      <c r="A1920" s="1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</row>
    <row r="1921" spans="1:26" x14ac:dyDescent="0.2">
      <c r="A1921" s="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</row>
    <row r="1922" spans="1:26" x14ac:dyDescent="0.2">
      <c r="A1922" s="1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</row>
    <row r="1923" spans="1:26" x14ac:dyDescent="0.2">
      <c r="A1923" s="1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</row>
    <row r="1924" spans="1:26" x14ac:dyDescent="0.2">
      <c r="A1924" s="1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</row>
    <row r="1925" spans="1:26" x14ac:dyDescent="0.2">
      <c r="A1925" s="1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</row>
    <row r="1926" spans="1:26" x14ac:dyDescent="0.2">
      <c r="A1926" s="1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</row>
    <row r="1927" spans="1:26" x14ac:dyDescent="0.2">
      <c r="A1927" s="1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</row>
    <row r="1928" spans="1:26" x14ac:dyDescent="0.2">
      <c r="A1928" s="1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</row>
    <row r="1929" spans="1:26" x14ac:dyDescent="0.2">
      <c r="A1929" s="1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</row>
    <row r="1930" spans="1:26" x14ac:dyDescent="0.2">
      <c r="A1930" s="1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</row>
    <row r="1931" spans="1:26" x14ac:dyDescent="0.2">
      <c r="A1931" s="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</row>
    <row r="1932" spans="1:26" x14ac:dyDescent="0.2">
      <c r="A1932" s="1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</row>
    <row r="1933" spans="1:26" x14ac:dyDescent="0.2">
      <c r="A1933" s="1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</row>
    <row r="1934" spans="1:26" x14ac:dyDescent="0.2">
      <c r="A1934" s="1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</row>
    <row r="1935" spans="1:26" x14ac:dyDescent="0.2">
      <c r="A1935" s="1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</row>
    <row r="1936" spans="1:26" x14ac:dyDescent="0.2">
      <c r="A1936" s="1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</row>
    <row r="1937" spans="1:26" x14ac:dyDescent="0.2">
      <c r="A1937" s="1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</row>
    <row r="1938" spans="1:26" x14ac:dyDescent="0.2">
      <c r="A1938" s="1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</row>
    <row r="1939" spans="1:26" x14ac:dyDescent="0.2">
      <c r="A1939" s="1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</row>
    <row r="1940" spans="1:26" x14ac:dyDescent="0.2">
      <c r="A1940" s="1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</row>
    <row r="1941" spans="1:26" x14ac:dyDescent="0.2">
      <c r="A1941" s="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</row>
    <row r="1942" spans="1:26" x14ac:dyDescent="0.2">
      <c r="A1942" s="1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</row>
    <row r="1943" spans="1:26" x14ac:dyDescent="0.2">
      <c r="A1943" s="1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</row>
    <row r="1944" spans="1:26" x14ac:dyDescent="0.2">
      <c r="A1944" s="1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</row>
    <row r="1945" spans="1:26" x14ac:dyDescent="0.2">
      <c r="A1945" s="1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</row>
    <row r="1946" spans="1:26" x14ac:dyDescent="0.2">
      <c r="A1946" s="1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</row>
    <row r="1947" spans="1:26" x14ac:dyDescent="0.2">
      <c r="A1947" s="1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</row>
    <row r="1948" spans="1:26" x14ac:dyDescent="0.2">
      <c r="A1948" s="1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</row>
    <row r="1949" spans="1:26" x14ac:dyDescent="0.2">
      <c r="A1949" s="1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</row>
    <row r="1950" spans="1:26" x14ac:dyDescent="0.2">
      <c r="A1950" s="1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</row>
    <row r="1951" spans="1:26" x14ac:dyDescent="0.2">
      <c r="A1951" s="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</row>
    <row r="1952" spans="1:26" x14ac:dyDescent="0.2">
      <c r="A1952" s="1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</row>
    <row r="1953" spans="1:26" x14ac:dyDescent="0.2">
      <c r="A1953" s="1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</row>
    <row r="1954" spans="1:26" x14ac:dyDescent="0.2">
      <c r="A1954" s="1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</row>
    <row r="1955" spans="1:26" x14ac:dyDescent="0.2">
      <c r="A1955" s="1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</row>
    <row r="1956" spans="1:26" x14ac:dyDescent="0.2">
      <c r="A1956" s="1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</row>
    <row r="1957" spans="1:26" x14ac:dyDescent="0.2">
      <c r="A1957" s="1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</row>
    <row r="1958" spans="1:26" x14ac:dyDescent="0.2">
      <c r="A1958" s="1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</row>
    <row r="1959" spans="1:26" x14ac:dyDescent="0.2">
      <c r="A1959" s="1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</row>
    <row r="1960" spans="1:26" x14ac:dyDescent="0.2">
      <c r="A1960" s="1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</row>
    <row r="1961" spans="1:26" x14ac:dyDescent="0.2">
      <c r="A1961" s="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</row>
    <row r="1962" spans="1:26" x14ac:dyDescent="0.2">
      <c r="A1962" s="1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</row>
    <row r="1963" spans="1:26" x14ac:dyDescent="0.2">
      <c r="A1963" s="1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</row>
    <row r="1964" spans="1:26" x14ac:dyDescent="0.2">
      <c r="A1964" s="1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</row>
    <row r="1965" spans="1:26" x14ac:dyDescent="0.2">
      <c r="A1965" s="1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</row>
    <row r="1966" spans="1:26" x14ac:dyDescent="0.2">
      <c r="A1966" s="1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</row>
    <row r="1967" spans="1:26" x14ac:dyDescent="0.2">
      <c r="A1967" s="1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</row>
    <row r="1968" spans="1:26" x14ac:dyDescent="0.2">
      <c r="A1968" s="1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</row>
    <row r="1969" spans="1:26" x14ac:dyDescent="0.2">
      <c r="A1969" s="1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</row>
    <row r="1970" spans="1:26" x14ac:dyDescent="0.2">
      <c r="A1970" s="1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</row>
    <row r="1971" spans="1:26" x14ac:dyDescent="0.2">
      <c r="A1971" s="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</row>
    <row r="1972" spans="1:26" x14ac:dyDescent="0.2">
      <c r="A1972" s="1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</row>
    <row r="1973" spans="1:26" x14ac:dyDescent="0.2">
      <c r="A1973" s="1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</row>
    <row r="1974" spans="1:26" x14ac:dyDescent="0.2">
      <c r="A1974" s="1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</row>
    <row r="1975" spans="1:26" x14ac:dyDescent="0.2">
      <c r="A1975" s="1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</row>
    <row r="1976" spans="1:26" x14ac:dyDescent="0.2">
      <c r="A1976" s="1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</row>
    <row r="1977" spans="1:26" x14ac:dyDescent="0.2">
      <c r="A1977" s="1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</row>
    <row r="1978" spans="1:26" x14ac:dyDescent="0.2">
      <c r="A1978" s="1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</row>
    <row r="1979" spans="1:26" x14ac:dyDescent="0.2">
      <c r="A1979" s="1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</row>
    <row r="1980" spans="1:26" x14ac:dyDescent="0.2">
      <c r="A1980" s="1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</row>
    <row r="1981" spans="1:26" x14ac:dyDescent="0.2">
      <c r="A1981" s="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</row>
    <row r="1982" spans="1:26" x14ac:dyDescent="0.2">
      <c r="A1982" s="1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</row>
    <row r="1983" spans="1:26" x14ac:dyDescent="0.2">
      <c r="A1983" s="1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</row>
    <row r="1984" spans="1:26" x14ac:dyDescent="0.2">
      <c r="A1984" s="1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</row>
    <row r="1985" spans="1:26" x14ac:dyDescent="0.2">
      <c r="A1985" s="1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</row>
    <row r="1986" spans="1:26" x14ac:dyDescent="0.2">
      <c r="A1986" s="1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</row>
    <row r="1987" spans="1:26" x14ac:dyDescent="0.2">
      <c r="A1987" s="1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</row>
    <row r="1988" spans="1:26" x14ac:dyDescent="0.2">
      <c r="A1988" s="1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</row>
    <row r="1989" spans="1:26" x14ac:dyDescent="0.2">
      <c r="A1989" s="1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</row>
    <row r="1990" spans="1:26" x14ac:dyDescent="0.2">
      <c r="A1990" s="1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</row>
    <row r="1991" spans="1:26" x14ac:dyDescent="0.2">
      <c r="A1991" s="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</row>
    <row r="1992" spans="1:26" x14ac:dyDescent="0.2">
      <c r="A1992" s="1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</row>
    <row r="1993" spans="1:26" x14ac:dyDescent="0.2">
      <c r="A1993" s="1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</row>
    <row r="1994" spans="1:26" x14ac:dyDescent="0.2">
      <c r="A1994" s="1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</row>
    <row r="1995" spans="1:26" x14ac:dyDescent="0.2">
      <c r="A1995" s="1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</row>
    <row r="1996" spans="1:26" x14ac:dyDescent="0.2">
      <c r="A1996" s="1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</row>
    <row r="1997" spans="1:26" x14ac:dyDescent="0.2">
      <c r="A1997" s="1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</row>
    <row r="1998" spans="1:26" x14ac:dyDescent="0.2">
      <c r="A1998" s="1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</row>
    <row r="1999" spans="1:26" x14ac:dyDescent="0.2">
      <c r="A1999" s="1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</row>
    <row r="2000" spans="1:26" x14ac:dyDescent="0.2">
      <c r="A2000" s="1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</row>
    <row r="2001" spans="1:26" x14ac:dyDescent="0.2">
      <c r="A2001" s="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</row>
    <row r="2002" spans="1:26" x14ac:dyDescent="0.2">
      <c r="A2002" s="1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</row>
    <row r="2003" spans="1:26" x14ac:dyDescent="0.2">
      <c r="A2003" s="1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</row>
    <row r="2004" spans="1:26" x14ac:dyDescent="0.2">
      <c r="A2004" s="1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</row>
    <row r="2005" spans="1:26" x14ac:dyDescent="0.2">
      <c r="A2005" s="1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</row>
    <row r="2006" spans="1:26" x14ac:dyDescent="0.2">
      <c r="A2006" s="1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</row>
    <row r="2007" spans="1:26" x14ac:dyDescent="0.2">
      <c r="A2007" s="1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</row>
    <row r="2008" spans="1:26" x14ac:dyDescent="0.2">
      <c r="A2008" s="1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</row>
    <row r="2009" spans="1:26" x14ac:dyDescent="0.2">
      <c r="A2009" s="1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</row>
    <row r="2010" spans="1:26" x14ac:dyDescent="0.2">
      <c r="A2010" s="1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</row>
    <row r="2011" spans="1:26" x14ac:dyDescent="0.2">
      <c r="A2011" s="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</row>
    <row r="2012" spans="1:26" x14ac:dyDescent="0.2">
      <c r="A2012" s="1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</row>
    <row r="2013" spans="1:26" x14ac:dyDescent="0.2">
      <c r="A2013" s="1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</row>
    <row r="2014" spans="1:26" x14ac:dyDescent="0.2">
      <c r="A2014" s="1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</row>
    <row r="2015" spans="1:26" x14ac:dyDescent="0.2">
      <c r="A2015" s="1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</row>
    <row r="2016" spans="1:26" x14ac:dyDescent="0.2">
      <c r="A2016" s="1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</row>
    <row r="2017" spans="1:26" x14ac:dyDescent="0.2">
      <c r="A2017" s="1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</row>
    <row r="2018" spans="1:26" x14ac:dyDescent="0.2">
      <c r="A2018" s="1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</row>
    <row r="2019" spans="1:26" x14ac:dyDescent="0.2">
      <c r="A2019" s="1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</row>
    <row r="2020" spans="1:26" x14ac:dyDescent="0.2">
      <c r="A2020" s="1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</row>
    <row r="2021" spans="1:26" x14ac:dyDescent="0.2">
      <c r="A2021" s="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</row>
    <row r="2022" spans="1:26" x14ac:dyDescent="0.2">
      <c r="A2022" s="1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</row>
    <row r="2023" spans="1:26" x14ac:dyDescent="0.2">
      <c r="A2023" s="1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</row>
    <row r="2024" spans="1:26" x14ac:dyDescent="0.2">
      <c r="A2024" s="1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</row>
    <row r="2025" spans="1:26" x14ac:dyDescent="0.2">
      <c r="A2025" s="1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</row>
    <row r="2026" spans="1:26" x14ac:dyDescent="0.2">
      <c r="A2026" s="1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</row>
    <row r="2027" spans="1:26" x14ac:dyDescent="0.2">
      <c r="A2027" s="1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</row>
    <row r="2028" spans="1:26" x14ac:dyDescent="0.2">
      <c r="A2028" s="1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</row>
    <row r="2029" spans="1:26" x14ac:dyDescent="0.2">
      <c r="A2029" s="1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</row>
    <row r="2030" spans="1:26" x14ac:dyDescent="0.2">
      <c r="A2030" s="1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</row>
    <row r="2031" spans="1:26" x14ac:dyDescent="0.2">
      <c r="A2031" s="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</row>
    <row r="2032" spans="1:26" x14ac:dyDescent="0.2">
      <c r="A2032" s="1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</row>
    <row r="2033" spans="1:26" x14ac:dyDescent="0.2">
      <c r="A2033" s="1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</row>
    <row r="2034" spans="1:26" x14ac:dyDescent="0.2">
      <c r="A2034" s="1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</row>
    <row r="2035" spans="1:26" x14ac:dyDescent="0.2">
      <c r="A2035" s="1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</row>
    <row r="2036" spans="1:26" x14ac:dyDescent="0.2">
      <c r="A2036" s="1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</row>
    <row r="2037" spans="1:26" x14ac:dyDescent="0.2">
      <c r="A2037" s="1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</row>
    <row r="2038" spans="1:26" x14ac:dyDescent="0.2">
      <c r="A2038" s="1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</row>
    <row r="2039" spans="1:26" x14ac:dyDescent="0.2">
      <c r="A2039" s="1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</row>
    <row r="2040" spans="1:26" x14ac:dyDescent="0.2">
      <c r="A2040" s="1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</row>
    <row r="2041" spans="1:26" x14ac:dyDescent="0.2">
      <c r="A2041" s="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</row>
    <row r="2042" spans="1:26" x14ac:dyDescent="0.2">
      <c r="A2042" s="1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</row>
    <row r="2043" spans="1:26" x14ac:dyDescent="0.2">
      <c r="A2043" s="1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</row>
    <row r="2044" spans="1:26" x14ac:dyDescent="0.2">
      <c r="A2044" s="1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</row>
    <row r="2045" spans="1:26" x14ac:dyDescent="0.2">
      <c r="A2045" s="1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</row>
    <row r="2046" spans="1:26" x14ac:dyDescent="0.2">
      <c r="A2046" s="1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</row>
    <row r="2047" spans="1:26" x14ac:dyDescent="0.2">
      <c r="A2047" s="1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</row>
    <row r="2048" spans="1:26" x14ac:dyDescent="0.2">
      <c r="A2048" s="1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</row>
    <row r="2049" spans="1:26" x14ac:dyDescent="0.2">
      <c r="A2049" s="1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</row>
    <row r="2050" spans="1:26" x14ac:dyDescent="0.2">
      <c r="A2050" s="1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</row>
    <row r="2051" spans="1:26" x14ac:dyDescent="0.2">
      <c r="A2051" s="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</row>
    <row r="2052" spans="1:26" x14ac:dyDescent="0.2">
      <c r="A2052" s="1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</row>
    <row r="2053" spans="1:26" x14ac:dyDescent="0.2">
      <c r="A2053" s="1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</row>
    <row r="2054" spans="1:26" x14ac:dyDescent="0.2">
      <c r="A2054" s="1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</row>
    <row r="2055" spans="1:26" x14ac:dyDescent="0.2">
      <c r="A2055" s="1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</row>
    <row r="2056" spans="1:26" x14ac:dyDescent="0.2">
      <c r="A2056" s="1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</row>
    <row r="2057" spans="1:26" x14ac:dyDescent="0.2">
      <c r="A2057" s="1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</row>
    <row r="2058" spans="1:26" x14ac:dyDescent="0.2">
      <c r="A2058" s="1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</row>
    <row r="2059" spans="1:26" x14ac:dyDescent="0.2">
      <c r="A2059" s="1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</row>
    <row r="2060" spans="1:26" x14ac:dyDescent="0.2">
      <c r="A2060" s="1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</row>
    <row r="2061" spans="1:26" x14ac:dyDescent="0.2">
      <c r="A2061" s="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</row>
    <row r="2062" spans="1:26" x14ac:dyDescent="0.2">
      <c r="A2062" s="1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</row>
    <row r="2063" spans="1:26" x14ac:dyDescent="0.2">
      <c r="A2063" s="1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</row>
    <row r="2064" spans="1:26" x14ac:dyDescent="0.2">
      <c r="A2064" s="1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</row>
    <row r="2065" spans="1:26" x14ac:dyDescent="0.2">
      <c r="A2065" s="1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</row>
    <row r="2066" spans="1:26" x14ac:dyDescent="0.2">
      <c r="A2066" s="1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</row>
    <row r="2067" spans="1:26" x14ac:dyDescent="0.2">
      <c r="A2067" s="1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</row>
    <row r="2068" spans="1:26" x14ac:dyDescent="0.2">
      <c r="A2068" s="1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</row>
    <row r="2069" spans="1:26" x14ac:dyDescent="0.2">
      <c r="A2069" s="1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</row>
    <row r="2070" spans="1:26" x14ac:dyDescent="0.2">
      <c r="A2070" s="1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</row>
    <row r="2071" spans="1:26" x14ac:dyDescent="0.2">
      <c r="A2071" s="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</row>
    <row r="2072" spans="1:26" x14ac:dyDescent="0.2">
      <c r="A2072" s="1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</row>
    <row r="2073" spans="1:26" x14ac:dyDescent="0.2">
      <c r="A2073" s="1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</row>
    <row r="2074" spans="1:26" x14ac:dyDescent="0.2">
      <c r="A2074" s="1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</row>
    <row r="2075" spans="1:26" x14ac:dyDescent="0.2">
      <c r="A2075" s="1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</row>
    <row r="2076" spans="1:26" x14ac:dyDescent="0.2">
      <c r="A2076" s="1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</row>
    <row r="2077" spans="1:26" x14ac:dyDescent="0.2">
      <c r="A2077" s="1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</row>
    <row r="2078" spans="1:26" x14ac:dyDescent="0.2">
      <c r="A2078" s="1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</row>
    <row r="2079" spans="1:26" x14ac:dyDescent="0.2">
      <c r="A2079" s="1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</row>
    <row r="2080" spans="1:26" x14ac:dyDescent="0.2">
      <c r="A2080" s="1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</row>
    <row r="2081" spans="1:26" x14ac:dyDescent="0.2">
      <c r="A2081" s="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</row>
    <row r="2082" spans="1:26" x14ac:dyDescent="0.2">
      <c r="A2082" s="1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</row>
    <row r="2083" spans="1:26" x14ac:dyDescent="0.2">
      <c r="A2083" s="1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</row>
    <row r="2084" spans="1:26" x14ac:dyDescent="0.2">
      <c r="A2084" s="1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</row>
    <row r="2085" spans="1:26" x14ac:dyDescent="0.2">
      <c r="A2085" s="1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</row>
    <row r="2086" spans="1:26" x14ac:dyDescent="0.2">
      <c r="A2086" s="1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</row>
    <row r="2087" spans="1:26" x14ac:dyDescent="0.2">
      <c r="A2087" s="1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</row>
    <row r="2088" spans="1:26" x14ac:dyDescent="0.2">
      <c r="A2088" s="1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</row>
    <row r="2089" spans="1:26" x14ac:dyDescent="0.2">
      <c r="A2089" s="1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</row>
    <row r="2090" spans="1:26" x14ac:dyDescent="0.2">
      <c r="A2090" s="1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</row>
    <row r="2091" spans="1:26" x14ac:dyDescent="0.2">
      <c r="A2091" s="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</row>
    <row r="2092" spans="1:26" x14ac:dyDescent="0.2">
      <c r="A2092" s="1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</row>
    <row r="2093" spans="1:26" x14ac:dyDescent="0.2">
      <c r="A2093" s="1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</row>
    <row r="2094" spans="1:26" x14ac:dyDescent="0.2">
      <c r="A2094" s="1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</row>
    <row r="2095" spans="1:26" x14ac:dyDescent="0.2">
      <c r="A2095" s="1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</row>
    <row r="2096" spans="1:26" x14ac:dyDescent="0.2">
      <c r="A2096" s="1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</row>
    <row r="2097" spans="1:26" x14ac:dyDescent="0.2">
      <c r="A2097" s="1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</row>
    <row r="2098" spans="1:26" x14ac:dyDescent="0.2">
      <c r="A2098" s="1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</row>
    <row r="2099" spans="1:26" x14ac:dyDescent="0.2">
      <c r="A2099" s="1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</row>
    <row r="2100" spans="1:26" x14ac:dyDescent="0.2">
      <c r="A2100" s="1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</row>
    <row r="2101" spans="1:26" x14ac:dyDescent="0.2">
      <c r="A2101" s="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</row>
    <row r="2102" spans="1:26" x14ac:dyDescent="0.2">
      <c r="A2102" s="1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</row>
    <row r="2103" spans="1:26" x14ac:dyDescent="0.2">
      <c r="A2103" s="1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</row>
    <row r="2104" spans="1:26" x14ac:dyDescent="0.2">
      <c r="A2104" s="1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</row>
    <row r="2105" spans="1:26" x14ac:dyDescent="0.2">
      <c r="A2105" s="1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</row>
    <row r="2106" spans="1:26" x14ac:dyDescent="0.2">
      <c r="A2106" s="1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</row>
    <row r="2107" spans="1:26" x14ac:dyDescent="0.2">
      <c r="A2107" s="1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</row>
    <row r="2108" spans="1:26" x14ac:dyDescent="0.2">
      <c r="A2108" s="1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</row>
    <row r="2109" spans="1:26" x14ac:dyDescent="0.2">
      <c r="A2109" s="1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</row>
    <row r="2110" spans="1:26" x14ac:dyDescent="0.2">
      <c r="A2110" s="1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</row>
    <row r="2111" spans="1:26" x14ac:dyDescent="0.2">
      <c r="A2111" s="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</row>
    <row r="2112" spans="1:26" x14ac:dyDescent="0.2">
      <c r="A2112" s="1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</row>
    <row r="2113" spans="1:26" x14ac:dyDescent="0.2">
      <c r="A2113" s="1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</row>
    <row r="2114" spans="1:26" x14ac:dyDescent="0.2">
      <c r="A2114" s="1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</row>
    <row r="2115" spans="1:26" x14ac:dyDescent="0.2">
      <c r="A2115" s="1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</row>
    <row r="2116" spans="1:26" x14ac:dyDescent="0.2">
      <c r="A2116" s="1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</row>
    <row r="2117" spans="1:26" x14ac:dyDescent="0.2">
      <c r="A2117" s="1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</row>
    <row r="2118" spans="1:26" x14ac:dyDescent="0.2">
      <c r="A2118" s="1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</row>
    <row r="2119" spans="1:26" x14ac:dyDescent="0.2">
      <c r="A2119" s="1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</row>
    <row r="2120" spans="1:26" x14ac:dyDescent="0.2">
      <c r="A2120" s="1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</row>
    <row r="2121" spans="1:26" x14ac:dyDescent="0.2">
      <c r="A2121" s="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</row>
    <row r="2122" spans="1:26" x14ac:dyDescent="0.2">
      <c r="A2122" s="1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</row>
    <row r="2123" spans="1:26" x14ac:dyDescent="0.2">
      <c r="A2123" s="1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</row>
    <row r="2124" spans="1:26" x14ac:dyDescent="0.2">
      <c r="A2124" s="1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</row>
    <row r="2125" spans="1:26" x14ac:dyDescent="0.2">
      <c r="A2125" s="1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</row>
    <row r="2126" spans="1:26" x14ac:dyDescent="0.2">
      <c r="A2126" s="1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</row>
    <row r="2127" spans="1:26" x14ac:dyDescent="0.2">
      <c r="A2127" s="1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</row>
    <row r="2128" spans="1:26" x14ac:dyDescent="0.2">
      <c r="A2128" s="1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</row>
    <row r="2129" spans="1:26" x14ac:dyDescent="0.2">
      <c r="A2129" s="1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</row>
    <row r="2130" spans="1:26" x14ac:dyDescent="0.2">
      <c r="A2130" s="1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</row>
    <row r="2131" spans="1:26" x14ac:dyDescent="0.2">
      <c r="A2131" s="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</row>
    <row r="2132" spans="1:26" x14ac:dyDescent="0.2">
      <c r="A2132" s="1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</row>
    <row r="2133" spans="1:26" x14ac:dyDescent="0.2">
      <c r="A2133" s="1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</row>
    <row r="2134" spans="1:26" x14ac:dyDescent="0.2">
      <c r="A2134" s="1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</row>
    <row r="2135" spans="1:26" x14ac:dyDescent="0.2">
      <c r="A2135" s="1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</row>
    <row r="2136" spans="1:26" x14ac:dyDescent="0.2">
      <c r="A2136" s="1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</row>
    <row r="2137" spans="1:26" x14ac:dyDescent="0.2">
      <c r="A2137" s="1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</row>
    <row r="2138" spans="1:26" x14ac:dyDescent="0.2">
      <c r="A2138" s="1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</row>
    <row r="2139" spans="1:26" x14ac:dyDescent="0.2">
      <c r="A2139" s="1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</row>
    <row r="2140" spans="1:26" x14ac:dyDescent="0.2">
      <c r="A2140" s="1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</row>
    <row r="2141" spans="1:26" x14ac:dyDescent="0.2">
      <c r="A2141" s="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</row>
    <row r="2142" spans="1:26" x14ac:dyDescent="0.2">
      <c r="A2142" s="1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</row>
    <row r="2143" spans="1:26" x14ac:dyDescent="0.2">
      <c r="A2143" s="1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</row>
    <row r="2144" spans="1:26" x14ac:dyDescent="0.2">
      <c r="A2144" s="1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</row>
    <row r="2145" spans="1:26" x14ac:dyDescent="0.2">
      <c r="A2145" s="1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</row>
    <row r="2146" spans="1:26" x14ac:dyDescent="0.2">
      <c r="A2146" s="1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</row>
    <row r="2147" spans="1:26" x14ac:dyDescent="0.2">
      <c r="A2147" s="1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</row>
    <row r="2148" spans="1:26" x14ac:dyDescent="0.2">
      <c r="A2148" s="1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</row>
    <row r="2149" spans="1:26" x14ac:dyDescent="0.2">
      <c r="A2149" s="1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</row>
    <row r="2150" spans="1:26" x14ac:dyDescent="0.2">
      <c r="A2150" s="1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</row>
    <row r="2151" spans="1:26" x14ac:dyDescent="0.2">
      <c r="A2151" s="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</row>
    <row r="2152" spans="1:26" x14ac:dyDescent="0.2">
      <c r="A2152" s="1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</row>
    <row r="2153" spans="1:26" x14ac:dyDescent="0.2">
      <c r="A2153" s="1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</row>
    <row r="2154" spans="1:26" x14ac:dyDescent="0.2">
      <c r="A2154" s="1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</row>
    <row r="2155" spans="1:26" x14ac:dyDescent="0.2">
      <c r="A2155" s="1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</row>
    <row r="2156" spans="1:26" x14ac:dyDescent="0.2">
      <c r="A2156" s="1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</row>
    <row r="2157" spans="1:26" x14ac:dyDescent="0.2">
      <c r="A2157" s="1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</row>
    <row r="2158" spans="1:26" x14ac:dyDescent="0.2">
      <c r="A2158" s="1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</row>
    <row r="2159" spans="1:26" x14ac:dyDescent="0.2">
      <c r="A2159" s="1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</row>
    <row r="2160" spans="1:26" x14ac:dyDescent="0.2">
      <c r="A2160" s="1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</row>
    <row r="2161" spans="1:26" x14ac:dyDescent="0.2">
      <c r="A2161" s="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</row>
    <row r="2162" spans="1:26" x14ac:dyDescent="0.2">
      <c r="A2162" s="1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</row>
    <row r="2163" spans="1:26" x14ac:dyDescent="0.2">
      <c r="A2163" s="1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</row>
    <row r="2164" spans="1:26" x14ac:dyDescent="0.2">
      <c r="A2164" s="1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</row>
    <row r="2165" spans="1:26" x14ac:dyDescent="0.2">
      <c r="A2165" s="1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</row>
    <row r="2166" spans="1:26" x14ac:dyDescent="0.2">
      <c r="A2166" s="1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</row>
    <row r="2167" spans="1:26" x14ac:dyDescent="0.2">
      <c r="A2167" s="1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</row>
    <row r="2168" spans="1:26" x14ac:dyDescent="0.2">
      <c r="A2168" s="1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</row>
    <row r="2169" spans="1:26" x14ac:dyDescent="0.2">
      <c r="A2169" s="1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</row>
    <row r="2170" spans="1:26" x14ac:dyDescent="0.2">
      <c r="A2170" s="1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</row>
    <row r="2171" spans="1:26" x14ac:dyDescent="0.2">
      <c r="A2171" s="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</row>
    <row r="2172" spans="1:26" x14ac:dyDescent="0.2">
      <c r="A2172" s="1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</row>
    <row r="2173" spans="1:26" x14ac:dyDescent="0.2">
      <c r="A2173" s="1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</row>
    <row r="2174" spans="1:26" x14ac:dyDescent="0.2">
      <c r="A2174" s="1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</row>
    <row r="2175" spans="1:26" x14ac:dyDescent="0.2">
      <c r="A2175" s="1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</row>
    <row r="2176" spans="1:26" x14ac:dyDescent="0.2">
      <c r="A2176" s="1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</row>
    <row r="2177" spans="1:26" x14ac:dyDescent="0.2">
      <c r="A2177" s="1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</row>
    <row r="2178" spans="1:26" x14ac:dyDescent="0.2">
      <c r="A2178" s="1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</row>
    <row r="2179" spans="1:26" x14ac:dyDescent="0.2">
      <c r="A2179" s="1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</row>
    <row r="2180" spans="1:26" x14ac:dyDescent="0.2">
      <c r="A2180" s="1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</row>
    <row r="2181" spans="1:26" x14ac:dyDescent="0.2">
      <c r="A2181" s="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</row>
    <row r="2182" spans="1:26" x14ac:dyDescent="0.2">
      <c r="A2182" s="1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</row>
    <row r="2183" spans="1:26" x14ac:dyDescent="0.2">
      <c r="A2183" s="1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</row>
    <row r="2184" spans="1:26" x14ac:dyDescent="0.2">
      <c r="A2184" s="1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</row>
    <row r="2185" spans="1:26" x14ac:dyDescent="0.2">
      <c r="A2185" s="1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</row>
    <row r="2186" spans="1:26" x14ac:dyDescent="0.2">
      <c r="A2186" s="1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</row>
    <row r="2187" spans="1:26" x14ac:dyDescent="0.2">
      <c r="A2187" s="1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</row>
    <row r="2188" spans="1:26" x14ac:dyDescent="0.2">
      <c r="A2188" s="1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</row>
    <row r="2189" spans="1:26" x14ac:dyDescent="0.2">
      <c r="A2189" s="1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</row>
    <row r="2190" spans="1:26" x14ac:dyDescent="0.2">
      <c r="A2190" s="1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</row>
    <row r="2191" spans="1:26" x14ac:dyDescent="0.2">
      <c r="A2191" s="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</row>
    <row r="2192" spans="1:26" x14ac:dyDescent="0.2">
      <c r="A2192" s="1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</row>
    <row r="2193" spans="1:26" x14ac:dyDescent="0.2">
      <c r="A2193" s="1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</row>
    <row r="2194" spans="1:26" x14ac:dyDescent="0.2">
      <c r="A2194" s="1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</row>
    <row r="2195" spans="1:26" x14ac:dyDescent="0.2">
      <c r="A2195" s="1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</row>
    <row r="2196" spans="1:26" x14ac:dyDescent="0.2">
      <c r="A2196" s="1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</row>
    <row r="2197" spans="1:26" x14ac:dyDescent="0.2">
      <c r="A2197" s="1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</row>
    <row r="2198" spans="1:26" x14ac:dyDescent="0.2">
      <c r="A2198" s="1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</row>
    <row r="2199" spans="1:26" x14ac:dyDescent="0.2">
      <c r="A2199" s="1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</row>
    <row r="2200" spans="1:26" x14ac:dyDescent="0.2">
      <c r="A2200" s="1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</row>
    <row r="2201" spans="1:26" x14ac:dyDescent="0.2">
      <c r="A2201" s="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</row>
    <row r="2202" spans="1:26" x14ac:dyDescent="0.2">
      <c r="A2202" s="1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</row>
    <row r="2203" spans="1:26" x14ac:dyDescent="0.2">
      <c r="A2203" s="1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</row>
    <row r="2204" spans="1:26" x14ac:dyDescent="0.2">
      <c r="A2204" s="1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</row>
    <row r="2205" spans="1:26" x14ac:dyDescent="0.2">
      <c r="A2205" s="1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</row>
    <row r="2206" spans="1:26" x14ac:dyDescent="0.2">
      <c r="A2206" s="1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</row>
    <row r="2207" spans="1:26" x14ac:dyDescent="0.2">
      <c r="A2207" s="1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</row>
    <row r="2208" spans="1:26" x14ac:dyDescent="0.2">
      <c r="A2208" s="1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</row>
    <row r="2209" spans="1:26" x14ac:dyDescent="0.2">
      <c r="A2209" s="1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</row>
    <row r="2210" spans="1:26" x14ac:dyDescent="0.2">
      <c r="A2210" s="1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</row>
    <row r="2211" spans="1:26" x14ac:dyDescent="0.2">
      <c r="A2211" s="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</row>
    <row r="2212" spans="1:26" x14ac:dyDescent="0.2">
      <c r="A2212" s="1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</row>
    <row r="2213" spans="1:26" x14ac:dyDescent="0.2">
      <c r="A2213" s="1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</row>
    <row r="2214" spans="1:26" x14ac:dyDescent="0.2">
      <c r="A2214" s="1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</row>
    <row r="2215" spans="1:26" x14ac:dyDescent="0.2">
      <c r="A2215" s="1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</row>
    <row r="2216" spans="1:26" x14ac:dyDescent="0.2">
      <c r="A2216" s="1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</row>
    <row r="2217" spans="1:26" x14ac:dyDescent="0.2">
      <c r="A2217" s="1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</row>
    <row r="2218" spans="1:26" x14ac:dyDescent="0.2">
      <c r="A2218" s="1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</row>
    <row r="2219" spans="1:26" x14ac:dyDescent="0.2">
      <c r="A2219" s="1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</row>
    <row r="2220" spans="1:26" x14ac:dyDescent="0.2">
      <c r="A2220" s="1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</row>
    <row r="2221" spans="1:26" x14ac:dyDescent="0.2">
      <c r="A2221" s="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</row>
    <row r="2222" spans="1:26" x14ac:dyDescent="0.2">
      <c r="A2222" s="1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</row>
    <row r="2223" spans="1:26" x14ac:dyDescent="0.2">
      <c r="A2223" s="1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</row>
    <row r="2224" spans="1:26" x14ac:dyDescent="0.2">
      <c r="A2224" s="1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</row>
    <row r="2225" spans="1:26" x14ac:dyDescent="0.2">
      <c r="A2225" s="1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</row>
    <row r="2226" spans="1:26" x14ac:dyDescent="0.2">
      <c r="A2226" s="1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</row>
    <row r="2227" spans="1:26" x14ac:dyDescent="0.2">
      <c r="A2227" s="1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</row>
    <row r="2228" spans="1:26" x14ac:dyDescent="0.2">
      <c r="A2228" s="1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</row>
    <row r="2229" spans="1:26" x14ac:dyDescent="0.2">
      <c r="A2229" s="1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</row>
    <row r="2230" spans="1:26" x14ac:dyDescent="0.2">
      <c r="A2230" s="1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</row>
    <row r="2231" spans="1:26" x14ac:dyDescent="0.2">
      <c r="A2231" s="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</row>
    <row r="2232" spans="1:26" x14ac:dyDescent="0.2">
      <c r="A2232" s="1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</row>
    <row r="2233" spans="1:26" x14ac:dyDescent="0.2">
      <c r="A2233" s="1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</row>
    <row r="2234" spans="1:26" x14ac:dyDescent="0.2">
      <c r="A2234" s="1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</row>
    <row r="2235" spans="1:26" x14ac:dyDescent="0.2">
      <c r="A2235" s="1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</row>
    <row r="2236" spans="1:26" x14ac:dyDescent="0.2">
      <c r="A2236" s="1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</row>
    <row r="2237" spans="1:26" x14ac:dyDescent="0.2">
      <c r="A2237" s="1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</row>
    <row r="2238" spans="1:26" x14ac:dyDescent="0.2">
      <c r="A2238" s="1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</row>
    <row r="2239" spans="1:26" x14ac:dyDescent="0.2">
      <c r="A2239" s="1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</row>
    <row r="2240" spans="1:26" x14ac:dyDescent="0.2">
      <c r="A2240" s="1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</row>
    <row r="2241" spans="1:26" x14ac:dyDescent="0.2">
      <c r="A2241" s="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</row>
    <row r="2242" spans="1:26" x14ac:dyDescent="0.2">
      <c r="A2242" s="1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</row>
    <row r="2243" spans="1:26" x14ac:dyDescent="0.2">
      <c r="A2243" s="1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</row>
    <row r="2244" spans="1:26" x14ac:dyDescent="0.2">
      <c r="A2244" s="1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</row>
    <row r="2245" spans="1:26" x14ac:dyDescent="0.2">
      <c r="A2245" s="1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</row>
    <row r="2246" spans="1:26" x14ac:dyDescent="0.2">
      <c r="A2246" s="1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</row>
    <row r="2247" spans="1:26" x14ac:dyDescent="0.2">
      <c r="A2247" s="1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</row>
    <row r="2248" spans="1:26" x14ac:dyDescent="0.2">
      <c r="A2248" s="1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</row>
    <row r="2249" spans="1:26" x14ac:dyDescent="0.2">
      <c r="A2249" s="1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</row>
    <row r="2250" spans="1:26" x14ac:dyDescent="0.2">
      <c r="A2250" s="1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</row>
    <row r="2251" spans="1:26" x14ac:dyDescent="0.2">
      <c r="A2251" s="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</row>
    <row r="2252" spans="1:26" x14ac:dyDescent="0.2">
      <c r="A2252" s="1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</row>
    <row r="2253" spans="1:26" x14ac:dyDescent="0.2">
      <c r="A2253" s="1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</row>
    <row r="2254" spans="1:26" x14ac:dyDescent="0.2">
      <c r="A2254" s="1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</row>
    <row r="2255" spans="1:26" x14ac:dyDescent="0.2">
      <c r="A2255" s="1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</row>
    <row r="2256" spans="1:26" x14ac:dyDescent="0.2">
      <c r="A2256" s="1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</row>
    <row r="2257" spans="1:26" x14ac:dyDescent="0.2">
      <c r="A2257" s="1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</row>
    <row r="2258" spans="1:26" x14ac:dyDescent="0.2">
      <c r="A2258" s="1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</row>
    <row r="2259" spans="1:26" x14ac:dyDescent="0.2">
      <c r="A2259" s="1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</row>
    <row r="2260" spans="1:26" x14ac:dyDescent="0.2">
      <c r="A2260" s="1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</row>
    <row r="2261" spans="1:26" x14ac:dyDescent="0.2">
      <c r="A2261" s="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</row>
    <row r="2262" spans="1:26" x14ac:dyDescent="0.2">
      <c r="A2262" s="1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</row>
    <row r="2263" spans="1:26" x14ac:dyDescent="0.2">
      <c r="A2263" s="1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</row>
    <row r="2264" spans="1:26" x14ac:dyDescent="0.2">
      <c r="A2264" s="1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</row>
    <row r="2265" spans="1:26" x14ac:dyDescent="0.2">
      <c r="A2265" s="1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</row>
    <row r="2266" spans="1:26" x14ac:dyDescent="0.2">
      <c r="A2266" s="1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</row>
    <row r="2267" spans="1:26" x14ac:dyDescent="0.2">
      <c r="A2267" s="1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</row>
    <row r="2268" spans="1:26" x14ac:dyDescent="0.2">
      <c r="A2268" s="1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</row>
    <row r="2269" spans="1:26" x14ac:dyDescent="0.2">
      <c r="A2269" s="1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</row>
    <row r="2270" spans="1:26" x14ac:dyDescent="0.2">
      <c r="A2270" s="1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</row>
    <row r="2271" spans="1:26" x14ac:dyDescent="0.2">
      <c r="A2271" s="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</row>
    <row r="2272" spans="1:26" x14ac:dyDescent="0.2">
      <c r="A2272" s="1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</row>
    <row r="2273" spans="1:26" x14ac:dyDescent="0.2">
      <c r="A2273" s="1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</row>
    <row r="2274" spans="1:26" x14ac:dyDescent="0.2">
      <c r="A2274" s="1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</row>
    <row r="2275" spans="1:26" x14ac:dyDescent="0.2">
      <c r="A2275" s="1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</row>
    <row r="2276" spans="1:26" x14ac:dyDescent="0.2">
      <c r="A2276" s="1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</row>
    <row r="2277" spans="1:26" x14ac:dyDescent="0.2">
      <c r="A2277" s="1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</row>
    <row r="2278" spans="1:26" x14ac:dyDescent="0.2">
      <c r="A2278" s="1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</row>
    <row r="2279" spans="1:26" x14ac:dyDescent="0.2">
      <c r="A2279" s="1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</row>
    <row r="2280" spans="1:26" x14ac:dyDescent="0.2">
      <c r="A2280" s="1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</row>
    <row r="2281" spans="1:26" x14ac:dyDescent="0.2">
      <c r="A2281" s="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</row>
    <row r="2282" spans="1:26" x14ac:dyDescent="0.2">
      <c r="A2282" s="1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</row>
    <row r="2283" spans="1:26" x14ac:dyDescent="0.2">
      <c r="A2283" s="1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</row>
    <row r="2284" spans="1:26" x14ac:dyDescent="0.2">
      <c r="A2284" s="1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</row>
    <row r="2285" spans="1:26" x14ac:dyDescent="0.2">
      <c r="A2285" s="1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</row>
    <row r="2286" spans="1:26" x14ac:dyDescent="0.2">
      <c r="A2286" s="1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</row>
    <row r="2287" spans="1:26" x14ac:dyDescent="0.2">
      <c r="A2287" s="1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</row>
    <row r="2288" spans="1:26" x14ac:dyDescent="0.2">
      <c r="A2288" s="1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</row>
    <row r="2289" spans="1:26" x14ac:dyDescent="0.2">
      <c r="A2289" s="1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</row>
    <row r="2290" spans="1:26" x14ac:dyDescent="0.2">
      <c r="A2290" s="1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</row>
    <row r="2291" spans="1:26" x14ac:dyDescent="0.2">
      <c r="A2291" s="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</row>
    <row r="2292" spans="1:26" x14ac:dyDescent="0.2">
      <c r="A2292" s="1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</row>
    <row r="2293" spans="1:26" x14ac:dyDescent="0.2">
      <c r="A2293" s="1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</row>
    <row r="2294" spans="1:26" x14ac:dyDescent="0.2">
      <c r="A2294" s="1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</row>
    <row r="2295" spans="1:26" x14ac:dyDescent="0.2">
      <c r="A2295" s="1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</row>
    <row r="2296" spans="1:26" x14ac:dyDescent="0.2">
      <c r="A2296" s="1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</row>
    <row r="2297" spans="1:26" x14ac:dyDescent="0.2">
      <c r="A2297" s="1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</row>
    <row r="2298" spans="1:26" x14ac:dyDescent="0.2">
      <c r="A2298" s="1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</row>
    <row r="2299" spans="1:26" x14ac:dyDescent="0.2">
      <c r="A2299" s="1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</row>
    <row r="2300" spans="1:26" x14ac:dyDescent="0.2">
      <c r="A2300" s="1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</row>
    <row r="2301" spans="1:26" x14ac:dyDescent="0.2">
      <c r="A2301" s="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</row>
    <row r="2302" spans="1:26" x14ac:dyDescent="0.2">
      <c r="A2302" s="1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</row>
    <row r="2303" spans="1:26" x14ac:dyDescent="0.2">
      <c r="A2303" s="1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</row>
    <row r="2304" spans="1:26" x14ac:dyDescent="0.2">
      <c r="A2304" s="1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</row>
    <row r="2305" spans="1:26" x14ac:dyDescent="0.2">
      <c r="A2305" s="1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</row>
    <row r="2306" spans="1:26" x14ac:dyDescent="0.2">
      <c r="A2306" s="1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</row>
    <row r="2307" spans="1:26" x14ac:dyDescent="0.2">
      <c r="A2307" s="1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</row>
    <row r="2308" spans="1:26" x14ac:dyDescent="0.2">
      <c r="A2308" s="1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</row>
    <row r="2309" spans="1:26" x14ac:dyDescent="0.2">
      <c r="A2309" s="1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</row>
    <row r="2310" spans="1:26" x14ac:dyDescent="0.2">
      <c r="A2310" s="1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</row>
    <row r="2311" spans="1:26" x14ac:dyDescent="0.2">
      <c r="A2311" s="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</row>
    <row r="2312" spans="1:26" x14ac:dyDescent="0.2">
      <c r="A2312" s="1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</row>
    <row r="2313" spans="1:26" x14ac:dyDescent="0.2">
      <c r="A2313" s="1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</row>
    <row r="2314" spans="1:26" x14ac:dyDescent="0.2">
      <c r="A2314" s="1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</row>
    <row r="2315" spans="1:26" x14ac:dyDescent="0.2">
      <c r="A2315" s="1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</row>
    <row r="2316" spans="1:26" x14ac:dyDescent="0.2">
      <c r="A2316" s="1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</row>
    <row r="2317" spans="1:26" x14ac:dyDescent="0.2">
      <c r="A2317" s="1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</row>
    <row r="2318" spans="1:26" x14ac:dyDescent="0.2">
      <c r="A2318" s="1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</row>
    <row r="2319" spans="1:26" x14ac:dyDescent="0.2">
      <c r="A2319" s="1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</row>
    <row r="2320" spans="1:26" x14ac:dyDescent="0.2">
      <c r="A2320" s="1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</row>
    <row r="2321" spans="1:26" x14ac:dyDescent="0.2">
      <c r="A2321" s="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</row>
    <row r="2322" spans="1:26" x14ac:dyDescent="0.2">
      <c r="A2322" s="1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</row>
    <row r="2323" spans="1:26" x14ac:dyDescent="0.2">
      <c r="A2323" s="1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</row>
    <row r="2324" spans="1:26" x14ac:dyDescent="0.2">
      <c r="A2324" s="1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</row>
    <row r="2325" spans="1:26" x14ac:dyDescent="0.2">
      <c r="A2325" s="1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</row>
    <row r="2326" spans="1:26" x14ac:dyDescent="0.2">
      <c r="A2326" s="1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</row>
    <row r="2327" spans="1:26" x14ac:dyDescent="0.2">
      <c r="A2327" s="1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</row>
    <row r="2328" spans="1:26" x14ac:dyDescent="0.2">
      <c r="A2328" s="1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</row>
    <row r="2329" spans="1:26" x14ac:dyDescent="0.2">
      <c r="A2329" s="1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</row>
    <row r="2330" spans="1:26" x14ac:dyDescent="0.2">
      <c r="A2330" s="1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</row>
    <row r="2331" spans="1:26" x14ac:dyDescent="0.2">
      <c r="A2331" s="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</row>
    <row r="2332" spans="1:26" x14ac:dyDescent="0.2">
      <c r="A2332" s="1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</row>
    <row r="2333" spans="1:26" x14ac:dyDescent="0.2">
      <c r="A2333" s="1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</row>
    <row r="2334" spans="1:26" x14ac:dyDescent="0.2">
      <c r="A2334" s="1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</row>
    <row r="2335" spans="1:26" x14ac:dyDescent="0.2">
      <c r="A2335" s="1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</row>
    <row r="2336" spans="1:26" x14ac:dyDescent="0.2">
      <c r="A2336" s="1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</row>
    <row r="2337" spans="1:26" x14ac:dyDescent="0.2">
      <c r="A2337" s="1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</row>
    <row r="2338" spans="1:26" x14ac:dyDescent="0.2">
      <c r="A2338" s="1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</row>
    <row r="2339" spans="1:26" x14ac:dyDescent="0.2">
      <c r="A2339" s="1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</row>
    <row r="2340" spans="1:26" x14ac:dyDescent="0.2">
      <c r="A2340" s="1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</row>
    <row r="2341" spans="1:26" x14ac:dyDescent="0.2">
      <c r="A2341" s="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</row>
    <row r="2342" spans="1:26" x14ac:dyDescent="0.2">
      <c r="A2342" s="1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</row>
    <row r="2343" spans="1:26" x14ac:dyDescent="0.2">
      <c r="A2343" s="1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</row>
    <row r="2344" spans="1:26" x14ac:dyDescent="0.2">
      <c r="A2344" s="1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</row>
    <row r="2345" spans="1:26" x14ac:dyDescent="0.2">
      <c r="A2345" s="1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</row>
    <row r="2346" spans="1:26" x14ac:dyDescent="0.2">
      <c r="A2346" s="1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</row>
    <row r="2347" spans="1:26" x14ac:dyDescent="0.2">
      <c r="A2347" s="1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</row>
    <row r="2348" spans="1:26" x14ac:dyDescent="0.2">
      <c r="A2348" s="1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</row>
    <row r="2349" spans="1:26" x14ac:dyDescent="0.2">
      <c r="A2349" s="1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</row>
    <row r="2350" spans="1:26" x14ac:dyDescent="0.2">
      <c r="A2350" s="1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</row>
    <row r="2351" spans="1:26" x14ac:dyDescent="0.2">
      <c r="A2351" s="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</row>
    <row r="2352" spans="1:26" x14ac:dyDescent="0.2">
      <c r="A2352" s="1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</row>
    <row r="2353" spans="1:26" x14ac:dyDescent="0.2">
      <c r="A2353" s="1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</row>
    <row r="2354" spans="1:26" x14ac:dyDescent="0.2">
      <c r="A2354" s="1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</row>
    <row r="2355" spans="1:26" x14ac:dyDescent="0.2">
      <c r="A2355" s="1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</row>
    <row r="2356" spans="1:26" x14ac:dyDescent="0.2">
      <c r="A2356" s="1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</row>
    <row r="2357" spans="1:26" x14ac:dyDescent="0.2">
      <c r="A2357" s="1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</row>
    <row r="2358" spans="1:26" x14ac:dyDescent="0.2">
      <c r="A2358" s="1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</row>
    <row r="2359" spans="1:26" x14ac:dyDescent="0.2">
      <c r="A2359" s="1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</row>
    <row r="2360" spans="1:26" x14ac:dyDescent="0.2">
      <c r="A2360" s="1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</row>
    <row r="2361" spans="1:26" x14ac:dyDescent="0.2">
      <c r="A2361" s="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</row>
    <row r="2362" spans="1:26" x14ac:dyDescent="0.2">
      <c r="A2362" s="1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</row>
    <row r="2363" spans="1:26" x14ac:dyDescent="0.2">
      <c r="A2363" s="1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</row>
    <row r="2364" spans="1:26" x14ac:dyDescent="0.2">
      <c r="A2364" s="1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</row>
    <row r="2365" spans="1:26" x14ac:dyDescent="0.2">
      <c r="A2365" s="1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</row>
    <row r="2366" spans="1:26" x14ac:dyDescent="0.2">
      <c r="A2366" s="1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</row>
    <row r="2367" spans="1:26" x14ac:dyDescent="0.2">
      <c r="A2367" s="1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</row>
    <row r="2368" spans="1:26" x14ac:dyDescent="0.2">
      <c r="A2368" s="1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</row>
    <row r="2369" spans="1:26" x14ac:dyDescent="0.2">
      <c r="A2369" s="1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</row>
    <row r="2370" spans="1:26" x14ac:dyDescent="0.2">
      <c r="A2370" s="1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</row>
    <row r="2371" spans="1:26" x14ac:dyDescent="0.2">
      <c r="A2371" s="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</row>
    <row r="2372" spans="1:26" x14ac:dyDescent="0.2">
      <c r="A2372" s="1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</row>
    <row r="2373" spans="1:26" x14ac:dyDescent="0.2">
      <c r="A2373" s="1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</row>
    <row r="2374" spans="1:26" x14ac:dyDescent="0.2">
      <c r="A2374" s="1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</row>
    <row r="2375" spans="1:26" x14ac:dyDescent="0.2">
      <c r="A2375" s="1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</row>
    <row r="2376" spans="1:26" x14ac:dyDescent="0.2">
      <c r="A2376" s="1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</row>
    <row r="2377" spans="1:26" x14ac:dyDescent="0.2">
      <c r="A2377" s="1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</row>
    <row r="2378" spans="1:26" x14ac:dyDescent="0.2">
      <c r="A2378" s="1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</row>
    <row r="2379" spans="1:26" x14ac:dyDescent="0.2">
      <c r="A2379" s="1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</row>
    <row r="2380" spans="1:26" x14ac:dyDescent="0.2">
      <c r="A2380" s="1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</row>
    <row r="2381" spans="1:26" x14ac:dyDescent="0.2">
      <c r="A2381" s="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</row>
    <row r="2382" spans="1:26" x14ac:dyDescent="0.2">
      <c r="A2382" s="1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</row>
    <row r="2383" spans="1:26" x14ac:dyDescent="0.2">
      <c r="A2383" s="1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</row>
    <row r="2384" spans="1:26" x14ac:dyDescent="0.2">
      <c r="A2384" s="1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</row>
    <row r="2385" spans="1:26" x14ac:dyDescent="0.2">
      <c r="A2385" s="1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</row>
    <row r="2386" spans="1:26" x14ac:dyDescent="0.2">
      <c r="A2386" s="1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</row>
    <row r="2387" spans="1:26" x14ac:dyDescent="0.2">
      <c r="A2387" s="1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</row>
    <row r="2388" spans="1:26" x14ac:dyDescent="0.2">
      <c r="A2388" s="1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</row>
    <row r="2389" spans="1:26" x14ac:dyDescent="0.2">
      <c r="A2389" s="1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</row>
    <row r="2390" spans="1:26" x14ac:dyDescent="0.2">
      <c r="A2390" s="1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</row>
    <row r="2391" spans="1:26" x14ac:dyDescent="0.2">
      <c r="A2391" s="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</row>
    <row r="2392" spans="1:26" x14ac:dyDescent="0.2">
      <c r="A2392" s="1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</row>
    <row r="2393" spans="1:26" x14ac:dyDescent="0.2">
      <c r="A2393" s="1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</row>
    <row r="2394" spans="1:26" x14ac:dyDescent="0.2">
      <c r="A2394" s="1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</row>
    <row r="2395" spans="1:26" x14ac:dyDescent="0.2">
      <c r="A2395" s="1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</row>
    <row r="2396" spans="1:26" x14ac:dyDescent="0.2">
      <c r="A2396" s="1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</row>
    <row r="2397" spans="1:26" x14ac:dyDescent="0.2">
      <c r="A2397" s="1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</row>
    <row r="2398" spans="1:26" x14ac:dyDescent="0.2">
      <c r="A2398" s="1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</row>
    <row r="2399" spans="1:26" x14ac:dyDescent="0.2">
      <c r="A2399" s="1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</row>
    <row r="2400" spans="1:26" x14ac:dyDescent="0.2">
      <c r="A2400" s="1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</row>
    <row r="2401" spans="1:26" x14ac:dyDescent="0.2">
      <c r="A2401" s="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</row>
    <row r="2402" spans="1:26" x14ac:dyDescent="0.2">
      <c r="A2402" s="1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</row>
    <row r="2403" spans="1:26" x14ac:dyDescent="0.2">
      <c r="A2403" s="1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</row>
    <row r="2404" spans="1:26" x14ac:dyDescent="0.2">
      <c r="A2404" s="1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</row>
    <row r="2405" spans="1:26" x14ac:dyDescent="0.2">
      <c r="A2405" s="1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</row>
    <row r="2406" spans="1:26" x14ac:dyDescent="0.2">
      <c r="A2406" s="1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</row>
    <row r="2407" spans="1:26" x14ac:dyDescent="0.2">
      <c r="A2407" s="1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</row>
    <row r="2408" spans="1:26" x14ac:dyDescent="0.2">
      <c r="A2408" s="1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</row>
    <row r="2409" spans="1:26" x14ac:dyDescent="0.2">
      <c r="A2409" s="1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</row>
    <row r="2410" spans="1:26" x14ac:dyDescent="0.2">
      <c r="A2410" s="1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</row>
    <row r="2411" spans="1:26" x14ac:dyDescent="0.2">
      <c r="A2411" s="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</row>
    <row r="2412" spans="1:26" x14ac:dyDescent="0.2">
      <c r="A2412" s="1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</row>
    <row r="2413" spans="1:26" x14ac:dyDescent="0.2">
      <c r="A2413" s="1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</row>
    <row r="2414" spans="1:26" x14ac:dyDescent="0.2">
      <c r="A2414" s="1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</row>
    <row r="2415" spans="1:26" x14ac:dyDescent="0.2">
      <c r="A2415" s="1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</row>
    <row r="2416" spans="1:26" x14ac:dyDescent="0.2">
      <c r="A2416" s="1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</row>
    <row r="2417" spans="1:26" x14ac:dyDescent="0.2">
      <c r="A2417" s="1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</row>
    <row r="2418" spans="1:26" x14ac:dyDescent="0.2">
      <c r="A2418" s="1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</row>
    <row r="2419" spans="1:26" x14ac:dyDescent="0.2">
      <c r="A2419" s="1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</row>
    <row r="2420" spans="1:26" x14ac:dyDescent="0.2">
      <c r="A2420" s="1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</row>
    <row r="2421" spans="1:26" x14ac:dyDescent="0.2">
      <c r="A2421" s="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</row>
    <row r="2422" spans="1:26" x14ac:dyDescent="0.2">
      <c r="A2422" s="1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</row>
    <row r="2423" spans="1:26" x14ac:dyDescent="0.2">
      <c r="A2423" s="1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</row>
    <row r="2424" spans="1:26" x14ac:dyDescent="0.2">
      <c r="A2424" s="1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</row>
    <row r="2425" spans="1:26" x14ac:dyDescent="0.2">
      <c r="A2425" s="1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</row>
    <row r="2426" spans="1:26" x14ac:dyDescent="0.2">
      <c r="A2426" s="1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</row>
    <row r="2427" spans="1:26" x14ac:dyDescent="0.2">
      <c r="A2427" s="1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</row>
    <row r="2428" spans="1:26" x14ac:dyDescent="0.2">
      <c r="A2428" s="1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</row>
    <row r="2429" spans="1:26" x14ac:dyDescent="0.2">
      <c r="A2429" s="1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</row>
    <row r="2430" spans="1:26" x14ac:dyDescent="0.2">
      <c r="A2430" s="1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</row>
    <row r="2431" spans="1:26" x14ac:dyDescent="0.2">
      <c r="A2431" s="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</row>
    <row r="2432" spans="1:26" x14ac:dyDescent="0.2">
      <c r="A2432" s="1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</row>
    <row r="2433" spans="1:26" x14ac:dyDescent="0.2">
      <c r="A2433" s="1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</row>
    <row r="2434" spans="1:26" x14ac:dyDescent="0.2">
      <c r="A2434" s="1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</row>
    <row r="2435" spans="1:26" x14ac:dyDescent="0.2">
      <c r="A2435" s="1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</row>
    <row r="2436" spans="1:26" x14ac:dyDescent="0.2">
      <c r="A2436" s="1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</row>
    <row r="2437" spans="1:26" x14ac:dyDescent="0.2">
      <c r="A2437" s="1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</row>
    <row r="2438" spans="1:26" x14ac:dyDescent="0.2">
      <c r="A2438" s="1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</row>
    <row r="2439" spans="1:26" x14ac:dyDescent="0.2">
      <c r="A2439" s="1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</row>
    <row r="2440" spans="1:26" x14ac:dyDescent="0.2">
      <c r="A2440" s="1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</row>
    <row r="2441" spans="1:26" x14ac:dyDescent="0.2">
      <c r="A2441" s="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</row>
    <row r="2442" spans="1:26" x14ac:dyDescent="0.2">
      <c r="A2442" s="1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</row>
    <row r="2443" spans="1:26" x14ac:dyDescent="0.2">
      <c r="A2443" s="1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</row>
    <row r="2444" spans="1:26" x14ac:dyDescent="0.2">
      <c r="A2444" s="1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</row>
    <row r="2445" spans="1:26" x14ac:dyDescent="0.2">
      <c r="A2445" s="1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</row>
    <row r="2446" spans="1:26" x14ac:dyDescent="0.2">
      <c r="A2446" s="1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</row>
    <row r="2447" spans="1:26" x14ac:dyDescent="0.2">
      <c r="A2447" s="1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</row>
    <row r="2448" spans="1:26" x14ac:dyDescent="0.2">
      <c r="A2448" s="1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</row>
    <row r="2449" spans="1:26" x14ac:dyDescent="0.2">
      <c r="A2449" s="1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</row>
    <row r="2450" spans="1:26" x14ac:dyDescent="0.2">
      <c r="A2450" s="1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</row>
    <row r="2451" spans="1:26" x14ac:dyDescent="0.2">
      <c r="A2451" s="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</row>
    <row r="2452" spans="1:26" x14ac:dyDescent="0.2">
      <c r="A2452" s="1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</row>
    <row r="2453" spans="1:26" x14ac:dyDescent="0.2">
      <c r="A2453" s="1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</row>
    <row r="2454" spans="1:26" x14ac:dyDescent="0.2">
      <c r="A2454" s="1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</row>
    <row r="2455" spans="1:26" x14ac:dyDescent="0.2">
      <c r="A2455" s="1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</row>
    <row r="2456" spans="1:26" x14ac:dyDescent="0.2">
      <c r="A2456" s="1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</row>
    <row r="2457" spans="1:26" x14ac:dyDescent="0.2">
      <c r="A2457" s="1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</row>
    <row r="2458" spans="1:26" x14ac:dyDescent="0.2">
      <c r="A2458" s="1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</row>
    <row r="2459" spans="1:26" x14ac:dyDescent="0.2">
      <c r="A2459" s="1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</row>
    <row r="2460" spans="1:26" x14ac:dyDescent="0.2">
      <c r="A2460" s="1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</row>
    <row r="2461" spans="1:26" x14ac:dyDescent="0.2">
      <c r="A2461" s="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</row>
    <row r="2462" spans="1:26" x14ac:dyDescent="0.2">
      <c r="A2462" s="1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</row>
    <row r="2463" spans="1:26" x14ac:dyDescent="0.2">
      <c r="A2463" s="1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</row>
    <row r="2464" spans="1:26" x14ac:dyDescent="0.2">
      <c r="A2464" s="1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</row>
    <row r="2465" spans="1:26" x14ac:dyDescent="0.2">
      <c r="A2465" s="1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</row>
    <row r="2466" spans="1:26" x14ac:dyDescent="0.2">
      <c r="A2466" s="1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</row>
    <row r="2467" spans="1:26" x14ac:dyDescent="0.2">
      <c r="A2467" s="1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</row>
    <row r="2468" spans="1:26" x14ac:dyDescent="0.2">
      <c r="A2468" s="1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</row>
    <row r="2469" spans="1:26" x14ac:dyDescent="0.2">
      <c r="A2469" s="1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</row>
    <row r="2470" spans="1:26" x14ac:dyDescent="0.2">
      <c r="A2470" s="1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</row>
    <row r="2471" spans="1:26" x14ac:dyDescent="0.2">
      <c r="A2471" s="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</row>
    <row r="2472" spans="1:26" x14ac:dyDescent="0.2">
      <c r="A2472" s="1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</row>
    <row r="2473" spans="1:26" x14ac:dyDescent="0.2">
      <c r="A2473" s="1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</row>
    <row r="2474" spans="1:26" x14ac:dyDescent="0.2">
      <c r="A2474" s="1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</row>
    <row r="2475" spans="1:26" x14ac:dyDescent="0.2">
      <c r="A2475" s="1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</row>
    <row r="2476" spans="1:26" x14ac:dyDescent="0.2">
      <c r="A2476" s="1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</row>
    <row r="2477" spans="1:26" x14ac:dyDescent="0.2">
      <c r="A2477" s="1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</row>
    <row r="2478" spans="1:26" x14ac:dyDescent="0.2">
      <c r="A2478" s="1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</row>
    <row r="2479" spans="1:26" x14ac:dyDescent="0.2">
      <c r="A2479" s="1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</row>
    <row r="2480" spans="1:26" x14ac:dyDescent="0.2">
      <c r="A2480" s="1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</row>
    <row r="2481" spans="1:26" x14ac:dyDescent="0.2">
      <c r="A2481" s="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</row>
    <row r="2482" spans="1:26" x14ac:dyDescent="0.2">
      <c r="A2482" s="1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</row>
    <row r="2483" spans="1:26" x14ac:dyDescent="0.2">
      <c r="A2483" s="1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</row>
    <row r="2484" spans="1:26" x14ac:dyDescent="0.2">
      <c r="A2484" s="1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</row>
    <row r="2485" spans="1:26" x14ac:dyDescent="0.2">
      <c r="A2485" s="1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</row>
    <row r="2486" spans="1:26" x14ac:dyDescent="0.2">
      <c r="A2486" s="1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</row>
    <row r="2487" spans="1:26" x14ac:dyDescent="0.2">
      <c r="A2487" s="1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</row>
    <row r="2488" spans="1:26" x14ac:dyDescent="0.2">
      <c r="A2488" s="1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</row>
    <row r="2489" spans="1:26" x14ac:dyDescent="0.2">
      <c r="A2489" s="1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</row>
    <row r="2490" spans="1:26" x14ac:dyDescent="0.2">
      <c r="A2490" s="1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</row>
    <row r="2491" spans="1:26" x14ac:dyDescent="0.2">
      <c r="A2491" s="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</row>
    <row r="2492" spans="1:26" x14ac:dyDescent="0.2">
      <c r="A2492" s="1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</row>
    <row r="2493" spans="1:26" x14ac:dyDescent="0.2">
      <c r="A2493" s="1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</row>
    <row r="2494" spans="1:26" x14ac:dyDescent="0.2">
      <c r="A2494" s="1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</row>
    <row r="2495" spans="1:26" x14ac:dyDescent="0.2">
      <c r="A2495" s="1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</row>
    <row r="2496" spans="1:26" x14ac:dyDescent="0.2">
      <c r="A2496" s="1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</row>
    <row r="2497" spans="1:26" x14ac:dyDescent="0.2">
      <c r="A2497" s="1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</row>
    <row r="2498" spans="1:26" x14ac:dyDescent="0.2">
      <c r="A2498" s="1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</row>
    <row r="2499" spans="1:26" x14ac:dyDescent="0.2">
      <c r="A2499" s="1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</row>
    <row r="2500" spans="1:26" x14ac:dyDescent="0.2">
      <c r="A2500" s="1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</row>
    <row r="2501" spans="1:26" x14ac:dyDescent="0.2">
      <c r="A2501" s="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</row>
    <row r="2502" spans="1:26" x14ac:dyDescent="0.2">
      <c r="A2502" s="1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</row>
    <row r="2503" spans="1:26" x14ac:dyDescent="0.2">
      <c r="A2503" s="1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</row>
    <row r="2504" spans="1:26" x14ac:dyDescent="0.2">
      <c r="A2504" s="1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</row>
    <row r="2505" spans="1:26" x14ac:dyDescent="0.2">
      <c r="A2505" s="1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</row>
    <row r="2506" spans="1:26" x14ac:dyDescent="0.2">
      <c r="A2506" s="1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</row>
    <row r="2507" spans="1:26" x14ac:dyDescent="0.2">
      <c r="A2507" s="1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</row>
    <row r="2508" spans="1:26" x14ac:dyDescent="0.2">
      <c r="A2508" s="1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</row>
    <row r="2509" spans="1:26" x14ac:dyDescent="0.2">
      <c r="A2509" s="1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</row>
    <row r="2510" spans="1:26" x14ac:dyDescent="0.2">
      <c r="A2510" s="1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</row>
    <row r="2511" spans="1:26" x14ac:dyDescent="0.2">
      <c r="A2511" s="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</row>
    <row r="2512" spans="1:26" x14ac:dyDescent="0.2">
      <c r="A2512" s="1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</row>
    <row r="2513" spans="1:26" x14ac:dyDescent="0.2">
      <c r="A2513" s="1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</row>
    <row r="2514" spans="1:26" x14ac:dyDescent="0.2">
      <c r="A2514" s="1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</row>
    <row r="2515" spans="1:26" x14ac:dyDescent="0.2">
      <c r="A2515" s="1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</row>
    <row r="2516" spans="1:26" x14ac:dyDescent="0.2">
      <c r="A2516" s="1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</row>
    <row r="2517" spans="1:26" x14ac:dyDescent="0.2">
      <c r="A2517" s="1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</row>
    <row r="2518" spans="1:26" x14ac:dyDescent="0.2">
      <c r="A2518" s="1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</row>
    <row r="2519" spans="1:26" x14ac:dyDescent="0.2">
      <c r="A2519" s="1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</row>
    <row r="2520" spans="1:26" x14ac:dyDescent="0.2">
      <c r="A2520" s="1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</row>
    <row r="2521" spans="1:26" x14ac:dyDescent="0.2">
      <c r="A2521" s="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</row>
    <row r="2522" spans="1:26" x14ac:dyDescent="0.2">
      <c r="A2522" s="1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</row>
    <row r="2523" spans="1:26" x14ac:dyDescent="0.2">
      <c r="A2523" s="1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</row>
    <row r="2524" spans="1:26" x14ac:dyDescent="0.2">
      <c r="A2524" s="1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</row>
    <row r="2525" spans="1:26" x14ac:dyDescent="0.2">
      <c r="A2525" s="1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</row>
    <row r="2526" spans="1:26" x14ac:dyDescent="0.2">
      <c r="A2526" s="1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</row>
    <row r="2527" spans="1:26" x14ac:dyDescent="0.2">
      <c r="A2527" s="1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</row>
    <row r="2528" spans="1:26" x14ac:dyDescent="0.2">
      <c r="A2528" s="1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</row>
    <row r="2529" spans="1:26" x14ac:dyDescent="0.2">
      <c r="A2529" s="1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</row>
    <row r="2530" spans="1:26" x14ac:dyDescent="0.2">
      <c r="A2530" s="1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</row>
    <row r="2531" spans="1:26" x14ac:dyDescent="0.2">
      <c r="A2531" s="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</row>
    <row r="2532" spans="1:26" x14ac:dyDescent="0.2">
      <c r="A2532" s="1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</row>
    <row r="2533" spans="1:26" x14ac:dyDescent="0.2">
      <c r="A2533" s="1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</row>
    <row r="2534" spans="1:26" x14ac:dyDescent="0.2">
      <c r="A2534" s="1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</row>
    <row r="2535" spans="1:26" x14ac:dyDescent="0.2">
      <c r="A2535" s="1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</row>
    <row r="2536" spans="1:26" x14ac:dyDescent="0.2">
      <c r="A2536" s="1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</row>
    <row r="2537" spans="1:26" x14ac:dyDescent="0.2">
      <c r="A2537" s="1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</row>
    <row r="2538" spans="1:26" x14ac:dyDescent="0.2">
      <c r="A2538" s="1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</row>
    <row r="2539" spans="1:26" x14ac:dyDescent="0.2">
      <c r="A2539" s="1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</row>
    <row r="2540" spans="1:26" x14ac:dyDescent="0.2">
      <c r="A2540" s="1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</row>
    <row r="2541" spans="1:26" x14ac:dyDescent="0.2">
      <c r="A2541" s="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</row>
    <row r="2542" spans="1:26" x14ac:dyDescent="0.2">
      <c r="A2542" s="1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</row>
    <row r="2543" spans="1:26" x14ac:dyDescent="0.2">
      <c r="A2543" s="1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</row>
    <row r="2544" spans="1:26" x14ac:dyDescent="0.2">
      <c r="A2544" s="1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</row>
    <row r="2545" spans="1:26" x14ac:dyDescent="0.2">
      <c r="A2545" s="1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</row>
    <row r="2546" spans="1:26" x14ac:dyDescent="0.2">
      <c r="A2546" s="1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</row>
    <row r="2547" spans="1:26" x14ac:dyDescent="0.2">
      <c r="A2547" s="1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</row>
    <row r="2548" spans="1:26" x14ac:dyDescent="0.2">
      <c r="A2548" s="1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</row>
    <row r="2549" spans="1:26" x14ac:dyDescent="0.2">
      <c r="A2549" s="1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</row>
    <row r="2550" spans="1:26" x14ac:dyDescent="0.2">
      <c r="A2550" s="1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</row>
    <row r="2551" spans="1:26" x14ac:dyDescent="0.2">
      <c r="A2551" s="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</row>
    <row r="2552" spans="1:26" x14ac:dyDescent="0.2">
      <c r="A2552" s="1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</row>
    <row r="2553" spans="1:26" x14ac:dyDescent="0.2">
      <c r="A2553" s="1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</row>
    <row r="2554" spans="1:26" x14ac:dyDescent="0.2">
      <c r="A2554" s="1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</row>
    <row r="2555" spans="1:26" x14ac:dyDescent="0.2">
      <c r="A2555" s="1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</row>
    <row r="2556" spans="1:26" x14ac:dyDescent="0.2">
      <c r="A2556" s="1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</row>
    <row r="2557" spans="1:26" x14ac:dyDescent="0.2">
      <c r="A2557" s="1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</row>
    <row r="2558" spans="1:26" x14ac:dyDescent="0.2">
      <c r="A2558" s="1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</row>
    <row r="2559" spans="1:26" x14ac:dyDescent="0.2">
      <c r="A2559" s="1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</row>
    <row r="2560" spans="1:26" x14ac:dyDescent="0.2">
      <c r="A2560" s="1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</row>
    <row r="2561" spans="1:26" x14ac:dyDescent="0.2">
      <c r="A2561" s="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</row>
    <row r="2562" spans="1:26" x14ac:dyDescent="0.2">
      <c r="A2562" s="1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</row>
    <row r="2563" spans="1:26" x14ac:dyDescent="0.2">
      <c r="A2563" s="1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</row>
    <row r="2564" spans="1:26" x14ac:dyDescent="0.2">
      <c r="A2564" s="1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</row>
    <row r="2565" spans="1:26" x14ac:dyDescent="0.2">
      <c r="A2565" s="1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</row>
    <row r="2566" spans="1:26" x14ac:dyDescent="0.2">
      <c r="A2566" s="1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</row>
    <row r="2567" spans="1:26" x14ac:dyDescent="0.2">
      <c r="A2567" s="1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</row>
    <row r="2568" spans="1:26" x14ac:dyDescent="0.2">
      <c r="A2568" s="1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</row>
    <row r="2569" spans="1:26" x14ac:dyDescent="0.2">
      <c r="A2569" s="1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</row>
    <row r="2570" spans="1:26" x14ac:dyDescent="0.2">
      <c r="A2570" s="1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</row>
    <row r="2571" spans="1:26" x14ac:dyDescent="0.2">
      <c r="A2571" s="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</row>
    <row r="2572" spans="1:26" x14ac:dyDescent="0.2">
      <c r="A2572" s="1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</row>
    <row r="2573" spans="1:26" x14ac:dyDescent="0.2">
      <c r="A2573" s="1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</row>
    <row r="2574" spans="1:26" x14ac:dyDescent="0.2">
      <c r="A2574" s="1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</row>
    <row r="2575" spans="1:26" x14ac:dyDescent="0.2">
      <c r="A2575" s="1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</row>
    <row r="2576" spans="1:26" x14ac:dyDescent="0.2">
      <c r="A2576" s="1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</row>
    <row r="2577" spans="1:26" x14ac:dyDescent="0.2">
      <c r="A2577" s="1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</row>
    <row r="2578" spans="1:26" x14ac:dyDescent="0.2">
      <c r="A2578" s="1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</row>
    <row r="2579" spans="1:26" x14ac:dyDescent="0.2">
      <c r="A2579" s="1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</row>
    <row r="2580" spans="1:26" x14ac:dyDescent="0.2">
      <c r="A2580" s="1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</row>
    <row r="2581" spans="1:26" x14ac:dyDescent="0.2">
      <c r="A2581" s="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</row>
    <row r="2582" spans="1:26" x14ac:dyDescent="0.2">
      <c r="A2582" s="1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</row>
    <row r="2583" spans="1:26" x14ac:dyDescent="0.2">
      <c r="A2583" s="1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</row>
    <row r="2584" spans="1:26" x14ac:dyDescent="0.2">
      <c r="A2584" s="1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</row>
    <row r="2585" spans="1:26" x14ac:dyDescent="0.2">
      <c r="A2585" s="1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</row>
    <row r="2586" spans="1:26" x14ac:dyDescent="0.2">
      <c r="A2586" s="1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</row>
    <row r="2587" spans="1:26" x14ac:dyDescent="0.2">
      <c r="A2587" s="1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</row>
    <row r="2588" spans="1:26" x14ac:dyDescent="0.2">
      <c r="A2588" s="1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</row>
    <row r="2589" spans="1:26" x14ac:dyDescent="0.2">
      <c r="A2589" s="1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</row>
    <row r="2590" spans="1:26" x14ac:dyDescent="0.2">
      <c r="A2590" s="1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</row>
    <row r="2591" spans="1:26" x14ac:dyDescent="0.2">
      <c r="A2591" s="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</row>
    <row r="2592" spans="1:26" x14ac:dyDescent="0.2">
      <c r="A2592" s="1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</row>
    <row r="2593" spans="1:26" x14ac:dyDescent="0.2">
      <c r="A2593" s="1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</row>
    <row r="2594" spans="1:26" x14ac:dyDescent="0.2">
      <c r="A2594" s="1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</row>
    <row r="2595" spans="1:26" x14ac:dyDescent="0.2">
      <c r="A2595" s="1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</row>
    <row r="2596" spans="1:26" x14ac:dyDescent="0.2">
      <c r="A2596" s="1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</row>
    <row r="2597" spans="1:26" x14ac:dyDescent="0.2">
      <c r="A2597" s="1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</row>
    <row r="2598" spans="1:26" x14ac:dyDescent="0.2">
      <c r="A2598" s="1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</row>
    <row r="2599" spans="1:26" x14ac:dyDescent="0.2">
      <c r="A2599" s="1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</row>
    <row r="2600" spans="1:26" x14ac:dyDescent="0.2">
      <c r="A2600" s="1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</row>
    <row r="2601" spans="1:26" x14ac:dyDescent="0.2">
      <c r="A2601" s="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</row>
    <row r="2602" spans="1:26" x14ac:dyDescent="0.2">
      <c r="A2602" s="1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</row>
    <row r="2603" spans="1:26" x14ac:dyDescent="0.2">
      <c r="A2603" s="1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</row>
    <row r="2604" spans="1:26" x14ac:dyDescent="0.2">
      <c r="A2604" s="1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</row>
    <row r="2605" spans="1:26" x14ac:dyDescent="0.2">
      <c r="A2605" s="1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</row>
    <row r="2606" spans="1:26" x14ac:dyDescent="0.2">
      <c r="A2606" s="1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</row>
    <row r="2607" spans="1:26" x14ac:dyDescent="0.2">
      <c r="A2607" s="1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</row>
    <row r="2608" spans="1:26" x14ac:dyDescent="0.2">
      <c r="A2608" s="1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</row>
    <row r="2609" spans="1:26" x14ac:dyDescent="0.2">
      <c r="A2609" s="1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</row>
    <row r="2610" spans="1:26" x14ac:dyDescent="0.2">
      <c r="A2610" s="1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</row>
    <row r="2611" spans="1:26" x14ac:dyDescent="0.2">
      <c r="A2611" s="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</row>
    <row r="2612" spans="1:26" x14ac:dyDescent="0.2">
      <c r="A2612" s="1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</row>
    <row r="2613" spans="1:26" x14ac:dyDescent="0.2">
      <c r="A2613" s="1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</row>
    <row r="2614" spans="1:26" x14ac:dyDescent="0.2">
      <c r="A2614" s="1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</row>
    <row r="2615" spans="1:26" x14ac:dyDescent="0.2">
      <c r="A2615" s="1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</row>
    <row r="2616" spans="1:26" x14ac:dyDescent="0.2">
      <c r="A2616" s="1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</row>
    <row r="2617" spans="1:26" x14ac:dyDescent="0.2">
      <c r="A2617" s="1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</row>
    <row r="2618" spans="1:26" x14ac:dyDescent="0.2">
      <c r="A2618" s="1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</row>
    <row r="2619" spans="1:26" x14ac:dyDescent="0.2">
      <c r="A2619" s="1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</row>
    <row r="2620" spans="1:26" x14ac:dyDescent="0.2">
      <c r="A2620" s="1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</row>
    <row r="2621" spans="1:26" x14ac:dyDescent="0.2">
      <c r="A2621" s="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</row>
    <row r="2622" spans="1:26" x14ac:dyDescent="0.2">
      <c r="A2622" s="1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</row>
    <row r="2623" spans="1:26" x14ac:dyDescent="0.2">
      <c r="A2623" s="1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</row>
    <row r="2624" spans="1:26" x14ac:dyDescent="0.2">
      <c r="A2624" s="1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</row>
    <row r="2625" spans="1:26" x14ac:dyDescent="0.2">
      <c r="A2625" s="1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</row>
    <row r="2626" spans="1:26" x14ac:dyDescent="0.2">
      <c r="A2626" s="1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</row>
    <row r="2627" spans="1:26" x14ac:dyDescent="0.2">
      <c r="A2627" s="1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</row>
    <row r="2628" spans="1:26" x14ac:dyDescent="0.2">
      <c r="A2628" s="1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</row>
    <row r="2629" spans="1:26" x14ac:dyDescent="0.2">
      <c r="A2629" s="1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</row>
    <row r="2630" spans="1:26" x14ac:dyDescent="0.2">
      <c r="A2630" s="1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</row>
    <row r="2631" spans="1:26" x14ac:dyDescent="0.2">
      <c r="A2631" s="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</row>
    <row r="2632" spans="1:26" x14ac:dyDescent="0.2">
      <c r="A2632" s="1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</row>
    <row r="2633" spans="1:26" x14ac:dyDescent="0.2">
      <c r="A2633" s="1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</row>
    <row r="2634" spans="1:26" x14ac:dyDescent="0.2">
      <c r="A2634" s="1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</row>
    <row r="2635" spans="1:26" x14ac:dyDescent="0.2">
      <c r="A2635" s="1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</row>
    <row r="2636" spans="1:26" x14ac:dyDescent="0.2">
      <c r="A2636" s="1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</row>
    <row r="2637" spans="1:26" x14ac:dyDescent="0.2">
      <c r="A2637" s="1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</row>
    <row r="2638" spans="1:26" x14ac:dyDescent="0.2">
      <c r="A2638" s="1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</row>
    <row r="2639" spans="1:26" x14ac:dyDescent="0.2">
      <c r="A2639" s="1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</row>
    <row r="2640" spans="1:26" x14ac:dyDescent="0.2">
      <c r="A2640" s="1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</row>
    <row r="2641" spans="1:26" x14ac:dyDescent="0.2">
      <c r="A2641" s="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</row>
    <row r="2642" spans="1:26" x14ac:dyDescent="0.2">
      <c r="A2642" s="1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</row>
    <row r="2643" spans="1:26" x14ac:dyDescent="0.2">
      <c r="A2643" s="1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</row>
    <row r="2644" spans="1:26" x14ac:dyDescent="0.2">
      <c r="A2644" s="1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</row>
    <row r="2645" spans="1:26" x14ac:dyDescent="0.2">
      <c r="A2645" s="1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</row>
    <row r="2646" spans="1:26" x14ac:dyDescent="0.2">
      <c r="A2646" s="1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</row>
    <row r="2647" spans="1:26" x14ac:dyDescent="0.2">
      <c r="A2647" s="1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</row>
    <row r="2648" spans="1:26" x14ac:dyDescent="0.2">
      <c r="A2648" s="1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</row>
    <row r="2649" spans="1:26" x14ac:dyDescent="0.2">
      <c r="A2649" s="1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</row>
    <row r="2650" spans="1:26" x14ac:dyDescent="0.2">
      <c r="A2650" s="1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</row>
    <row r="2651" spans="1:26" x14ac:dyDescent="0.2">
      <c r="A2651" s="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</row>
    <row r="2652" spans="1:26" x14ac:dyDescent="0.2">
      <c r="A2652" s="1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</row>
    <row r="2653" spans="1:26" x14ac:dyDescent="0.2">
      <c r="A2653" s="1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</row>
    <row r="2654" spans="1:26" x14ac:dyDescent="0.2">
      <c r="A2654" s="1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</row>
    <row r="2655" spans="1:26" x14ac:dyDescent="0.2">
      <c r="A2655" s="1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</row>
    <row r="2656" spans="1:26" x14ac:dyDescent="0.2">
      <c r="A2656" s="1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</row>
    <row r="2657" spans="1:26" x14ac:dyDescent="0.2">
      <c r="A2657" s="1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</row>
    <row r="2658" spans="1:26" x14ac:dyDescent="0.2">
      <c r="A2658" s="1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</row>
    <row r="2659" spans="1:26" x14ac:dyDescent="0.2">
      <c r="A2659" s="1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</row>
    <row r="2660" spans="1:26" x14ac:dyDescent="0.2">
      <c r="A2660" s="1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</row>
    <row r="2661" spans="1:26" x14ac:dyDescent="0.2">
      <c r="A2661" s="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</row>
    <row r="2662" spans="1:26" x14ac:dyDescent="0.2">
      <c r="A2662" s="1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</row>
    <row r="2663" spans="1:26" x14ac:dyDescent="0.2">
      <c r="A2663" s="1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</row>
    <row r="2664" spans="1:26" x14ac:dyDescent="0.2">
      <c r="A2664" s="1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</row>
    <row r="2665" spans="1:26" x14ac:dyDescent="0.2">
      <c r="A2665" s="1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</row>
    <row r="2666" spans="1:26" x14ac:dyDescent="0.2">
      <c r="A2666" s="1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</row>
    <row r="2667" spans="1:26" x14ac:dyDescent="0.2">
      <c r="A2667" s="1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</row>
    <row r="2668" spans="1:26" x14ac:dyDescent="0.2">
      <c r="A2668" s="1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</row>
    <row r="2669" spans="1:26" x14ac:dyDescent="0.2">
      <c r="A2669" s="1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</row>
    <row r="2670" spans="1:26" x14ac:dyDescent="0.2">
      <c r="A2670" s="1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</row>
    <row r="2671" spans="1:26" x14ac:dyDescent="0.2">
      <c r="A2671" s="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</row>
    <row r="2672" spans="1:26" x14ac:dyDescent="0.2">
      <c r="A2672" s="1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</row>
    <row r="2673" spans="1:26" x14ac:dyDescent="0.2">
      <c r="A2673" s="1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</row>
    <row r="2674" spans="1:26" x14ac:dyDescent="0.2">
      <c r="A2674" s="1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</row>
    <row r="2675" spans="1:26" x14ac:dyDescent="0.2">
      <c r="A2675" s="1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</row>
    <row r="2676" spans="1:26" x14ac:dyDescent="0.2">
      <c r="A2676" s="1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</row>
    <row r="2677" spans="1:26" x14ac:dyDescent="0.2">
      <c r="A2677" s="1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</row>
    <row r="2678" spans="1:26" x14ac:dyDescent="0.2">
      <c r="A2678" s="1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</row>
    <row r="2679" spans="1:26" x14ac:dyDescent="0.2">
      <c r="A2679" s="1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</row>
    <row r="2680" spans="1:26" x14ac:dyDescent="0.2">
      <c r="A2680" s="1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</row>
    <row r="2681" spans="1:26" x14ac:dyDescent="0.2">
      <c r="A2681" s="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</row>
    <row r="2682" spans="1:26" x14ac:dyDescent="0.2">
      <c r="A2682" s="1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</row>
    <row r="2683" spans="1:26" x14ac:dyDescent="0.2">
      <c r="A2683" s="1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</row>
    <row r="2684" spans="1:26" x14ac:dyDescent="0.2">
      <c r="A2684" s="1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</row>
    <row r="2685" spans="1:26" x14ac:dyDescent="0.2">
      <c r="A2685" s="1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</row>
    <row r="2686" spans="1:26" x14ac:dyDescent="0.2">
      <c r="A2686" s="1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</row>
    <row r="2687" spans="1:26" x14ac:dyDescent="0.2">
      <c r="A2687" s="1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</row>
    <row r="2688" spans="1:26" x14ac:dyDescent="0.2">
      <c r="A2688" s="1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</row>
    <row r="2689" spans="1:26" x14ac:dyDescent="0.2">
      <c r="A2689" s="1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</row>
    <row r="2690" spans="1:26" x14ac:dyDescent="0.2">
      <c r="A2690" s="1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</row>
    <row r="2691" spans="1:26" x14ac:dyDescent="0.2">
      <c r="A2691" s="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</row>
    <row r="2692" spans="1:26" x14ac:dyDescent="0.2">
      <c r="A2692" s="1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</row>
    <row r="2693" spans="1:26" x14ac:dyDescent="0.2">
      <c r="A2693" s="1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</row>
    <row r="2694" spans="1:26" x14ac:dyDescent="0.2">
      <c r="A2694" s="1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</row>
    <row r="2695" spans="1:26" x14ac:dyDescent="0.2">
      <c r="A2695" s="1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</row>
    <row r="2696" spans="1:26" x14ac:dyDescent="0.2">
      <c r="A2696" s="1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</row>
    <row r="2697" spans="1:26" x14ac:dyDescent="0.2">
      <c r="A2697" s="1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</row>
    <row r="2698" spans="1:26" x14ac:dyDescent="0.2">
      <c r="A2698" s="1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</row>
    <row r="2699" spans="1:26" x14ac:dyDescent="0.2">
      <c r="A2699" s="1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</row>
    <row r="2700" spans="1:26" x14ac:dyDescent="0.2">
      <c r="A2700" s="1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</row>
    <row r="2701" spans="1:26" x14ac:dyDescent="0.2">
      <c r="A2701" s="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</row>
    <row r="2702" spans="1:26" x14ac:dyDescent="0.2">
      <c r="A2702" s="1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</row>
    <row r="2703" spans="1:26" x14ac:dyDescent="0.2">
      <c r="A2703" s="1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</row>
    <row r="2704" spans="1:26" x14ac:dyDescent="0.2">
      <c r="A2704" s="1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</row>
    <row r="2705" spans="1:26" x14ac:dyDescent="0.2">
      <c r="A2705" s="1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</row>
    <row r="2706" spans="1:26" x14ac:dyDescent="0.2">
      <c r="A2706" s="1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</row>
    <row r="2707" spans="1:26" x14ac:dyDescent="0.2">
      <c r="A2707" s="1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</row>
    <row r="2708" spans="1:26" x14ac:dyDescent="0.2">
      <c r="A2708" s="1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</row>
    <row r="2709" spans="1:26" x14ac:dyDescent="0.2">
      <c r="A2709" s="1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</row>
    <row r="2710" spans="1:26" x14ac:dyDescent="0.2">
      <c r="A2710" s="1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</row>
    <row r="2711" spans="1:26" x14ac:dyDescent="0.2">
      <c r="A2711" s="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</row>
    <row r="2712" spans="1:26" x14ac:dyDescent="0.2">
      <c r="A2712" s="1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</row>
    <row r="2713" spans="1:26" x14ac:dyDescent="0.2">
      <c r="A2713" s="1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</row>
    <row r="2714" spans="1:26" x14ac:dyDescent="0.2">
      <c r="A2714" s="1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</row>
    <row r="2715" spans="1:26" x14ac:dyDescent="0.2">
      <c r="A2715" s="1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</row>
    <row r="2716" spans="1:26" x14ac:dyDescent="0.2">
      <c r="A2716" s="1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</row>
    <row r="2717" spans="1:26" x14ac:dyDescent="0.2">
      <c r="A2717" s="1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</row>
    <row r="2718" spans="1:26" x14ac:dyDescent="0.2">
      <c r="A2718" s="1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</row>
    <row r="2719" spans="1:26" x14ac:dyDescent="0.2">
      <c r="A2719" s="1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</row>
    <row r="2720" spans="1:26" x14ac:dyDescent="0.2">
      <c r="A2720" s="1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</row>
    <row r="2721" spans="1:26" x14ac:dyDescent="0.2">
      <c r="A2721" s="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</row>
    <row r="2722" spans="1:26" x14ac:dyDescent="0.2">
      <c r="A2722" s="1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</row>
    <row r="2723" spans="1:26" x14ac:dyDescent="0.2">
      <c r="A2723" s="1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</row>
    <row r="2724" spans="1:26" x14ac:dyDescent="0.2">
      <c r="A2724" s="1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</row>
    <row r="2725" spans="1:26" x14ac:dyDescent="0.2">
      <c r="A2725" s="1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</row>
    <row r="2726" spans="1:26" x14ac:dyDescent="0.2">
      <c r="A2726" s="1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</row>
    <row r="2727" spans="1:26" x14ac:dyDescent="0.2">
      <c r="A2727" s="1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</row>
    <row r="2728" spans="1:26" x14ac:dyDescent="0.2">
      <c r="A2728" s="1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</row>
    <row r="2729" spans="1:26" x14ac:dyDescent="0.2">
      <c r="A2729" s="1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</row>
    <row r="2730" spans="1:26" x14ac:dyDescent="0.2">
      <c r="A2730" s="1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</row>
    <row r="2731" spans="1:26" x14ac:dyDescent="0.2">
      <c r="A2731" s="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</row>
    <row r="2732" spans="1:26" x14ac:dyDescent="0.2">
      <c r="A2732" s="1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</row>
    <row r="2733" spans="1:26" x14ac:dyDescent="0.2">
      <c r="A2733" s="1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</row>
    <row r="2734" spans="1:26" x14ac:dyDescent="0.2">
      <c r="A2734" s="1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</row>
    <row r="2735" spans="1:26" x14ac:dyDescent="0.2">
      <c r="A2735" s="1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</row>
    <row r="2736" spans="1:26" x14ac:dyDescent="0.2">
      <c r="A2736" s="1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</row>
    <row r="2737" spans="1:26" x14ac:dyDescent="0.2">
      <c r="A2737" s="1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</row>
    <row r="2738" spans="1:26" x14ac:dyDescent="0.2">
      <c r="A2738" s="1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</row>
    <row r="2739" spans="1:26" x14ac:dyDescent="0.2">
      <c r="A2739" s="1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</row>
    <row r="2740" spans="1:26" x14ac:dyDescent="0.2">
      <c r="A2740" s="1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</row>
    <row r="2741" spans="1:26" x14ac:dyDescent="0.2">
      <c r="A2741" s="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</row>
    <row r="2742" spans="1:26" x14ac:dyDescent="0.2">
      <c r="A2742" s="1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</row>
    <row r="2743" spans="1:26" x14ac:dyDescent="0.2">
      <c r="A2743" s="1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</row>
    <row r="2744" spans="1:26" x14ac:dyDescent="0.2">
      <c r="A2744" s="1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</row>
    <row r="2745" spans="1:26" x14ac:dyDescent="0.2">
      <c r="A2745" s="1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</row>
    <row r="2746" spans="1:26" x14ac:dyDescent="0.2">
      <c r="A2746" s="1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</row>
    <row r="2747" spans="1:26" x14ac:dyDescent="0.2">
      <c r="A2747" s="1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</row>
    <row r="2748" spans="1:26" x14ac:dyDescent="0.2">
      <c r="A2748" s="1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</row>
    <row r="2749" spans="1:26" x14ac:dyDescent="0.2">
      <c r="A2749" s="1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</row>
    <row r="2750" spans="1:26" x14ac:dyDescent="0.2">
      <c r="A2750" s="1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</row>
    <row r="2751" spans="1:26" x14ac:dyDescent="0.2">
      <c r="A2751" s="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</row>
    <row r="2752" spans="1:26" x14ac:dyDescent="0.2">
      <c r="A2752" s="1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</row>
    <row r="2753" spans="1:26" x14ac:dyDescent="0.2">
      <c r="A2753" s="1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</row>
    <row r="2754" spans="1:26" x14ac:dyDescent="0.2">
      <c r="A2754" s="1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</row>
    <row r="2755" spans="1:26" x14ac:dyDescent="0.2">
      <c r="A2755" s="1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</row>
    <row r="2756" spans="1:26" x14ac:dyDescent="0.2">
      <c r="A2756" s="1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</row>
    <row r="2757" spans="1:26" x14ac:dyDescent="0.2">
      <c r="A2757" s="1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</row>
    <row r="2758" spans="1:26" x14ac:dyDescent="0.2">
      <c r="A2758" s="1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</row>
    <row r="2759" spans="1:26" x14ac:dyDescent="0.2">
      <c r="A2759" s="1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</row>
    <row r="2760" spans="1:26" x14ac:dyDescent="0.2">
      <c r="A2760" s="1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</row>
    <row r="2761" spans="1:26" x14ac:dyDescent="0.2">
      <c r="A2761" s="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</row>
    <row r="2762" spans="1:26" x14ac:dyDescent="0.2">
      <c r="A2762" s="1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</row>
    <row r="2763" spans="1:26" x14ac:dyDescent="0.2">
      <c r="A2763" s="1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</row>
    <row r="2764" spans="1:26" x14ac:dyDescent="0.2">
      <c r="A2764" s="1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</row>
    <row r="2765" spans="1:26" x14ac:dyDescent="0.2">
      <c r="A2765" s="1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</row>
    <row r="2766" spans="1:26" x14ac:dyDescent="0.2">
      <c r="A2766" s="1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</row>
    <row r="2767" spans="1:26" x14ac:dyDescent="0.2">
      <c r="A2767" s="1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</row>
    <row r="2768" spans="1:26" x14ac:dyDescent="0.2">
      <c r="A2768" s="1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</row>
    <row r="2769" spans="1:26" x14ac:dyDescent="0.2">
      <c r="A2769" s="1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</row>
    <row r="2770" spans="1:26" x14ac:dyDescent="0.2">
      <c r="A2770" s="1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</row>
    <row r="2771" spans="1:26" x14ac:dyDescent="0.2">
      <c r="A2771" s="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</row>
    <row r="2772" spans="1:26" x14ac:dyDescent="0.2">
      <c r="A2772" s="1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</row>
    <row r="2773" spans="1:26" x14ac:dyDescent="0.2">
      <c r="A2773" s="1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</row>
    <row r="2774" spans="1:26" x14ac:dyDescent="0.2">
      <c r="A2774" s="1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</row>
    <row r="2775" spans="1:26" x14ac:dyDescent="0.2">
      <c r="A2775" s="1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</row>
    <row r="2776" spans="1:26" x14ac:dyDescent="0.2">
      <c r="A2776" s="1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</row>
    <row r="2777" spans="1:26" x14ac:dyDescent="0.2">
      <c r="A2777" s="1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</row>
    <row r="2778" spans="1:26" x14ac:dyDescent="0.2">
      <c r="A2778" s="1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</row>
    <row r="2779" spans="1:26" x14ac:dyDescent="0.2">
      <c r="A2779" s="1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</row>
    <row r="2780" spans="1:26" x14ac:dyDescent="0.2">
      <c r="A2780" s="1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</row>
    <row r="2781" spans="1:26" x14ac:dyDescent="0.2">
      <c r="A2781" s="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</row>
    <row r="2782" spans="1:26" x14ac:dyDescent="0.2">
      <c r="A2782" s="1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</row>
    <row r="2783" spans="1:26" x14ac:dyDescent="0.2">
      <c r="A2783" s="1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</row>
    <row r="2784" spans="1:26" x14ac:dyDescent="0.2">
      <c r="A2784" s="1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</row>
    <row r="2785" spans="1:26" x14ac:dyDescent="0.2">
      <c r="A2785" s="1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</row>
    <row r="2786" spans="1:26" x14ac:dyDescent="0.2">
      <c r="A2786" s="1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</row>
    <row r="2787" spans="1:26" x14ac:dyDescent="0.2">
      <c r="A2787" s="1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</row>
    <row r="2788" spans="1:26" x14ac:dyDescent="0.2">
      <c r="A2788" s="1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</row>
    <row r="2789" spans="1:26" x14ac:dyDescent="0.2">
      <c r="A2789" s="1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</row>
    <row r="2790" spans="1:26" x14ac:dyDescent="0.2">
      <c r="A2790" s="1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</row>
    <row r="2791" spans="1:26" x14ac:dyDescent="0.2">
      <c r="A2791" s="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</row>
    <row r="2792" spans="1:26" x14ac:dyDescent="0.2">
      <c r="A2792" s="1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</row>
    <row r="2793" spans="1:26" x14ac:dyDescent="0.2">
      <c r="A2793" s="1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</row>
    <row r="2794" spans="1:26" x14ac:dyDescent="0.2">
      <c r="A2794" s="1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</row>
    <row r="2795" spans="1:26" x14ac:dyDescent="0.2">
      <c r="A2795" s="1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</row>
    <row r="2796" spans="1:26" x14ac:dyDescent="0.2">
      <c r="A2796" s="1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</row>
    <row r="2797" spans="1:26" x14ac:dyDescent="0.2">
      <c r="A2797" s="1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</row>
    <row r="2798" spans="1:26" x14ac:dyDescent="0.2">
      <c r="A2798" s="1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</row>
    <row r="2799" spans="1:26" x14ac:dyDescent="0.2">
      <c r="A2799" s="1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</row>
    <row r="2800" spans="1:26" x14ac:dyDescent="0.2">
      <c r="A2800" s="1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</row>
    <row r="2801" spans="1:26" x14ac:dyDescent="0.2">
      <c r="A2801" s="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</row>
    <row r="2802" spans="1:26" x14ac:dyDescent="0.2">
      <c r="A2802" s="1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</row>
    <row r="2803" spans="1:26" x14ac:dyDescent="0.2">
      <c r="A2803" s="1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</row>
    <row r="2804" spans="1:26" x14ac:dyDescent="0.2">
      <c r="A2804" s="1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</row>
    <row r="2805" spans="1:26" x14ac:dyDescent="0.2">
      <c r="A2805" s="1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</row>
    <row r="2806" spans="1:26" x14ac:dyDescent="0.2">
      <c r="A2806" s="1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</row>
    <row r="2807" spans="1:26" x14ac:dyDescent="0.2">
      <c r="A2807" s="1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</row>
    <row r="2808" spans="1:26" x14ac:dyDescent="0.2">
      <c r="A2808" s="1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</row>
    <row r="2809" spans="1:26" x14ac:dyDescent="0.2">
      <c r="A2809" s="1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</row>
    <row r="2810" spans="1:26" x14ac:dyDescent="0.2">
      <c r="A2810" s="1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</row>
    <row r="2811" spans="1:26" x14ac:dyDescent="0.2">
      <c r="A2811" s="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</row>
    <row r="2812" spans="1:26" x14ac:dyDescent="0.2">
      <c r="A2812" s="1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</row>
    <row r="2813" spans="1:26" x14ac:dyDescent="0.2">
      <c r="A2813" s="1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</row>
    <row r="2814" spans="1:26" x14ac:dyDescent="0.2">
      <c r="A2814" s="1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</row>
    <row r="2815" spans="1:26" x14ac:dyDescent="0.2">
      <c r="A2815" s="1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</row>
    <row r="2816" spans="1:26" x14ac:dyDescent="0.2">
      <c r="A2816" s="1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</row>
    <row r="2817" spans="1:26" x14ac:dyDescent="0.2">
      <c r="A2817" s="1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</row>
    <row r="2818" spans="1:26" x14ac:dyDescent="0.2">
      <c r="A2818" s="1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</row>
    <row r="2819" spans="1:26" x14ac:dyDescent="0.2">
      <c r="A2819" s="1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</row>
    <row r="2820" spans="1:26" x14ac:dyDescent="0.2">
      <c r="A2820" s="1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</row>
    <row r="2821" spans="1:26" x14ac:dyDescent="0.2">
      <c r="A2821" s="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</row>
    <row r="2822" spans="1:26" x14ac:dyDescent="0.2">
      <c r="A2822" s="1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</row>
    <row r="2823" spans="1:26" x14ac:dyDescent="0.2">
      <c r="A2823" s="1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</row>
    <row r="2824" spans="1:26" x14ac:dyDescent="0.2">
      <c r="A2824" s="1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</row>
    <row r="2825" spans="1:26" x14ac:dyDescent="0.2">
      <c r="A2825" s="1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</row>
    <row r="2826" spans="1:26" x14ac:dyDescent="0.2">
      <c r="A2826" s="1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</row>
    <row r="2827" spans="1:26" x14ac:dyDescent="0.2">
      <c r="A2827" s="1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</row>
    <row r="2828" spans="1:26" x14ac:dyDescent="0.2">
      <c r="A2828" s="1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</row>
    <row r="2829" spans="1:26" x14ac:dyDescent="0.2">
      <c r="A2829" s="1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</row>
    <row r="2830" spans="1:26" x14ac:dyDescent="0.2">
      <c r="A2830" s="1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</row>
    <row r="2831" spans="1:26" x14ac:dyDescent="0.2">
      <c r="A2831" s="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</row>
    <row r="2832" spans="1:26" x14ac:dyDescent="0.2">
      <c r="A2832" s="1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</row>
    <row r="2833" spans="1:26" x14ac:dyDescent="0.2">
      <c r="A2833" s="1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</row>
    <row r="2834" spans="1:26" x14ac:dyDescent="0.2">
      <c r="A2834" s="1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</row>
    <row r="2835" spans="1:26" x14ac:dyDescent="0.2">
      <c r="A2835" s="1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</row>
    <row r="2836" spans="1:26" x14ac:dyDescent="0.2">
      <c r="A2836" s="1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</row>
    <row r="2837" spans="1:26" x14ac:dyDescent="0.2">
      <c r="A2837" s="1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</row>
    <row r="2838" spans="1:26" x14ac:dyDescent="0.2">
      <c r="A2838" s="1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</row>
    <row r="2839" spans="1:26" x14ac:dyDescent="0.2">
      <c r="A2839" s="1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</row>
    <row r="2840" spans="1:26" x14ac:dyDescent="0.2">
      <c r="A2840" s="1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</row>
    <row r="2841" spans="1:26" x14ac:dyDescent="0.2">
      <c r="A2841" s="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</row>
    <row r="2842" spans="1:26" x14ac:dyDescent="0.2">
      <c r="A2842" s="1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</row>
    <row r="2843" spans="1:26" x14ac:dyDescent="0.2">
      <c r="A2843" s="1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</row>
    <row r="2844" spans="1:26" x14ac:dyDescent="0.2">
      <c r="A2844" s="1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</row>
    <row r="2845" spans="1:26" x14ac:dyDescent="0.2">
      <c r="A2845" s="1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</row>
    <row r="2846" spans="1:26" x14ac:dyDescent="0.2">
      <c r="A2846" s="1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</row>
    <row r="2847" spans="1:26" x14ac:dyDescent="0.2">
      <c r="A2847" s="1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</row>
    <row r="2848" spans="1:26" x14ac:dyDescent="0.2">
      <c r="A2848" s="1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</row>
    <row r="2849" spans="1:26" x14ac:dyDescent="0.2">
      <c r="A2849" s="1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</row>
    <row r="2850" spans="1:26" x14ac:dyDescent="0.2">
      <c r="A2850" s="1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</row>
    <row r="2851" spans="1:26" x14ac:dyDescent="0.2">
      <c r="A2851" s="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</row>
    <row r="2852" spans="1:26" x14ac:dyDescent="0.2">
      <c r="A2852" s="1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</row>
    <row r="2853" spans="1:26" x14ac:dyDescent="0.2">
      <c r="A2853" s="1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</row>
    <row r="2854" spans="1:26" x14ac:dyDescent="0.2">
      <c r="A2854" s="1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</row>
    <row r="2855" spans="1:26" x14ac:dyDescent="0.2">
      <c r="A2855" s="1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</row>
    <row r="2856" spans="1:26" x14ac:dyDescent="0.2">
      <c r="A2856" s="1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</row>
    <row r="2857" spans="1:26" x14ac:dyDescent="0.2">
      <c r="A2857" s="1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</row>
    <row r="2858" spans="1:26" x14ac:dyDescent="0.2">
      <c r="A2858" s="1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</row>
    <row r="2859" spans="1:26" x14ac:dyDescent="0.2">
      <c r="A2859" s="1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</row>
    <row r="2860" spans="1:26" x14ac:dyDescent="0.2">
      <c r="A2860" s="1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</row>
    <row r="2861" spans="1:26" x14ac:dyDescent="0.2">
      <c r="A2861" s="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</row>
    <row r="2862" spans="1:26" x14ac:dyDescent="0.2">
      <c r="A2862" s="1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</row>
    <row r="2863" spans="1:26" x14ac:dyDescent="0.2">
      <c r="A2863" s="1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</row>
    <row r="2864" spans="1:26" x14ac:dyDescent="0.2">
      <c r="A2864" s="1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</row>
    <row r="2865" spans="1:26" x14ac:dyDescent="0.2">
      <c r="A2865" s="1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</row>
    <row r="2866" spans="1:26" x14ac:dyDescent="0.2">
      <c r="A2866" s="1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</row>
    <row r="2867" spans="1:26" x14ac:dyDescent="0.2">
      <c r="A2867" s="1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</row>
    <row r="2868" spans="1:26" x14ac:dyDescent="0.2">
      <c r="A2868" s="1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</row>
    <row r="2869" spans="1:26" x14ac:dyDescent="0.2">
      <c r="A2869" s="1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</row>
    <row r="2870" spans="1:26" x14ac:dyDescent="0.2">
      <c r="A2870" s="1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</row>
    <row r="2871" spans="1:26" x14ac:dyDescent="0.2">
      <c r="A2871" s="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</row>
    <row r="2872" spans="1:26" x14ac:dyDescent="0.2">
      <c r="A2872" s="1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</row>
    <row r="2873" spans="1:26" x14ac:dyDescent="0.2">
      <c r="A2873" s="1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</row>
    <row r="2874" spans="1:26" x14ac:dyDescent="0.2">
      <c r="A2874" s="1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</row>
    <row r="2875" spans="1:26" x14ac:dyDescent="0.2">
      <c r="A2875" s="1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</row>
    <row r="2876" spans="1:26" x14ac:dyDescent="0.2">
      <c r="A2876" s="1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</row>
    <row r="2877" spans="1:26" x14ac:dyDescent="0.2">
      <c r="A2877" s="1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</row>
    <row r="2878" spans="1:26" x14ac:dyDescent="0.2">
      <c r="A2878" s="1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</row>
    <row r="2879" spans="1:26" x14ac:dyDescent="0.2">
      <c r="A2879" s="1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</row>
    <row r="2880" spans="1:26" x14ac:dyDescent="0.2">
      <c r="A2880" s="1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</row>
    <row r="2881" spans="1:26" x14ac:dyDescent="0.2">
      <c r="A2881" s="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</row>
    <row r="2882" spans="1:26" x14ac:dyDescent="0.2">
      <c r="A2882" s="1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</row>
    <row r="2883" spans="1:26" x14ac:dyDescent="0.2">
      <c r="A2883" s="1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</row>
    <row r="2884" spans="1:26" x14ac:dyDescent="0.2">
      <c r="A2884" s="1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</row>
    <row r="2885" spans="1:26" x14ac:dyDescent="0.2">
      <c r="A2885" s="1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</row>
    <row r="2886" spans="1:26" x14ac:dyDescent="0.2">
      <c r="A2886" s="1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</row>
    <row r="2887" spans="1:26" x14ac:dyDescent="0.2">
      <c r="A2887" s="1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</row>
    <row r="2888" spans="1:26" x14ac:dyDescent="0.2">
      <c r="A2888" s="1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</row>
    <row r="2889" spans="1:26" x14ac:dyDescent="0.2">
      <c r="A2889" s="1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</row>
    <row r="2890" spans="1:26" x14ac:dyDescent="0.2">
      <c r="A2890" s="1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</row>
    <row r="2891" spans="1:26" x14ac:dyDescent="0.2">
      <c r="A2891" s="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</row>
    <row r="2892" spans="1:26" x14ac:dyDescent="0.2">
      <c r="A2892" s="1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</row>
    <row r="2893" spans="1:26" x14ac:dyDescent="0.2">
      <c r="A2893" s="1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</row>
    <row r="2894" spans="1:26" x14ac:dyDescent="0.2">
      <c r="A2894" s="1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</row>
    <row r="2895" spans="1:26" x14ac:dyDescent="0.2">
      <c r="A2895" s="1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</row>
    <row r="2896" spans="1:26" x14ac:dyDescent="0.2">
      <c r="A2896" s="1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</row>
    <row r="2897" spans="1:26" x14ac:dyDescent="0.2">
      <c r="A2897" s="1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</row>
    <row r="2898" spans="1:26" x14ac:dyDescent="0.2">
      <c r="A2898" s="1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</row>
    <row r="2899" spans="1:26" x14ac:dyDescent="0.2">
      <c r="A2899" s="1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</row>
    <row r="2900" spans="1:26" x14ac:dyDescent="0.2">
      <c r="A2900" s="1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</row>
    <row r="2901" spans="1:26" x14ac:dyDescent="0.2">
      <c r="A2901" s="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</row>
    <row r="2902" spans="1:26" x14ac:dyDescent="0.2">
      <c r="A2902" s="1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</row>
    <row r="2903" spans="1:26" x14ac:dyDescent="0.2">
      <c r="A2903" s="1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</row>
    <row r="2904" spans="1:26" x14ac:dyDescent="0.2">
      <c r="A2904" s="1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</row>
    <row r="2905" spans="1:26" x14ac:dyDescent="0.2">
      <c r="A2905" s="1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</row>
    <row r="2906" spans="1:26" x14ac:dyDescent="0.2">
      <c r="A2906" s="1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</row>
    <row r="2907" spans="1:26" x14ac:dyDescent="0.2">
      <c r="A2907" s="1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</row>
    <row r="2908" spans="1:26" x14ac:dyDescent="0.2">
      <c r="A2908" s="1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</row>
    <row r="2909" spans="1:26" x14ac:dyDescent="0.2">
      <c r="A2909" s="1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</row>
    <row r="2910" spans="1:26" x14ac:dyDescent="0.2">
      <c r="A2910" s="1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</row>
    <row r="2911" spans="1:26" x14ac:dyDescent="0.2">
      <c r="A2911" s="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</row>
    <row r="2912" spans="1:26" x14ac:dyDescent="0.2">
      <c r="A2912" s="1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</row>
    <row r="2913" spans="1:26" x14ac:dyDescent="0.2">
      <c r="A2913" s="1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</row>
    <row r="2914" spans="1:26" x14ac:dyDescent="0.2">
      <c r="A2914" s="1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</row>
    <row r="2915" spans="1:26" x14ac:dyDescent="0.2">
      <c r="A2915" s="1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</row>
    <row r="2916" spans="1:26" x14ac:dyDescent="0.2">
      <c r="A2916" s="1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</row>
    <row r="2917" spans="1:26" x14ac:dyDescent="0.2">
      <c r="A2917" s="1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</row>
    <row r="2918" spans="1:26" x14ac:dyDescent="0.2">
      <c r="A2918" s="1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</row>
    <row r="2919" spans="1:26" x14ac:dyDescent="0.2">
      <c r="A2919" s="1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</row>
    <row r="2920" spans="1:26" x14ac:dyDescent="0.2">
      <c r="A2920" s="1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</row>
    <row r="2921" spans="1:26" x14ac:dyDescent="0.2">
      <c r="A2921" s="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</row>
    <row r="2922" spans="1:26" x14ac:dyDescent="0.2">
      <c r="A2922" s="1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</row>
    <row r="2923" spans="1:26" x14ac:dyDescent="0.2">
      <c r="A2923" s="1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</row>
    <row r="2924" spans="1:26" x14ac:dyDescent="0.2">
      <c r="A2924" s="1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</row>
    <row r="2925" spans="1:26" x14ac:dyDescent="0.2">
      <c r="A2925" s="1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</row>
    <row r="2926" spans="1:26" x14ac:dyDescent="0.2">
      <c r="A2926" s="1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</row>
    <row r="2927" spans="1:26" x14ac:dyDescent="0.2">
      <c r="A2927" s="1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</row>
    <row r="2928" spans="1:26" x14ac:dyDescent="0.2">
      <c r="A2928" s="1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</row>
    <row r="2929" spans="1:26" x14ac:dyDescent="0.2">
      <c r="A2929" s="1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</row>
    <row r="2930" spans="1:26" x14ac:dyDescent="0.2">
      <c r="A2930" s="1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</row>
    <row r="2931" spans="1:26" x14ac:dyDescent="0.2">
      <c r="A2931" s="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</row>
    <row r="2932" spans="1:26" x14ac:dyDescent="0.2">
      <c r="A2932" s="1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</row>
    <row r="2933" spans="1:26" x14ac:dyDescent="0.2">
      <c r="A2933" s="1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</row>
    <row r="2934" spans="1:26" x14ac:dyDescent="0.2">
      <c r="A2934" s="1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</row>
    <row r="2935" spans="1:26" x14ac:dyDescent="0.2">
      <c r="A2935" s="1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</row>
    <row r="2936" spans="1:26" x14ac:dyDescent="0.2">
      <c r="A2936" s="1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</row>
    <row r="2937" spans="1:26" x14ac:dyDescent="0.2">
      <c r="A2937" s="1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</row>
    <row r="2938" spans="1:26" x14ac:dyDescent="0.2">
      <c r="A2938" s="1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</row>
    <row r="2939" spans="1:26" x14ac:dyDescent="0.2">
      <c r="A2939" s="1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</row>
    <row r="2940" spans="1:26" x14ac:dyDescent="0.2">
      <c r="A2940" s="1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</row>
    <row r="2941" spans="1:26" x14ac:dyDescent="0.2">
      <c r="A2941" s="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</row>
    <row r="2942" spans="1:26" x14ac:dyDescent="0.2">
      <c r="A2942" s="1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</row>
    <row r="2943" spans="1:26" x14ac:dyDescent="0.2">
      <c r="A2943" s="1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</row>
    <row r="2944" spans="1:26" x14ac:dyDescent="0.2">
      <c r="A2944" s="1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</row>
    <row r="2945" spans="1:26" x14ac:dyDescent="0.2">
      <c r="A2945" s="1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</row>
    <row r="2946" spans="1:26" x14ac:dyDescent="0.2">
      <c r="A2946" s="1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</row>
    <row r="2947" spans="1:26" x14ac:dyDescent="0.2">
      <c r="A2947" s="1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</row>
    <row r="2948" spans="1:26" x14ac:dyDescent="0.2">
      <c r="A2948" s="1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</row>
    <row r="2949" spans="1:26" x14ac:dyDescent="0.2">
      <c r="A2949" s="1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</row>
    <row r="2950" spans="1:26" x14ac:dyDescent="0.2">
      <c r="A2950" s="1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</row>
    <row r="2951" spans="1:26" x14ac:dyDescent="0.2">
      <c r="A2951" s="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</row>
    <row r="2952" spans="1:26" x14ac:dyDescent="0.2">
      <c r="A2952" s="1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</row>
    <row r="2953" spans="1:26" x14ac:dyDescent="0.2">
      <c r="A2953" s="1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</row>
    <row r="2954" spans="1:26" x14ac:dyDescent="0.2">
      <c r="A2954" s="1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</row>
    <row r="2955" spans="1:26" x14ac:dyDescent="0.2">
      <c r="A2955" s="1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</row>
    <row r="2956" spans="1:26" x14ac:dyDescent="0.2">
      <c r="A2956" s="1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</row>
    <row r="2957" spans="1:26" x14ac:dyDescent="0.2">
      <c r="A2957" s="1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</row>
    <row r="2958" spans="1:26" x14ac:dyDescent="0.2">
      <c r="A2958" s="1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</row>
    <row r="2959" spans="1:26" x14ac:dyDescent="0.2">
      <c r="A2959" s="1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</row>
    <row r="2960" spans="1:26" x14ac:dyDescent="0.2">
      <c r="A2960" s="1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</row>
    <row r="2961" spans="1:26" x14ac:dyDescent="0.2">
      <c r="A2961" s="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</row>
    <row r="2962" spans="1:26" x14ac:dyDescent="0.2">
      <c r="A2962" s="1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</row>
    <row r="2963" spans="1:26" x14ac:dyDescent="0.2">
      <c r="A2963" s="1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</row>
    <row r="2964" spans="1:26" x14ac:dyDescent="0.2">
      <c r="A2964" s="1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</row>
    <row r="2965" spans="1:26" x14ac:dyDescent="0.2">
      <c r="A2965" s="1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</row>
    <row r="2966" spans="1:26" x14ac:dyDescent="0.2">
      <c r="A2966" s="1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</row>
    <row r="2967" spans="1:26" x14ac:dyDescent="0.2">
      <c r="A2967" s="1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</row>
    <row r="2968" spans="1:26" x14ac:dyDescent="0.2">
      <c r="A2968" s="1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</row>
    <row r="2969" spans="1:26" x14ac:dyDescent="0.2">
      <c r="A2969" s="1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</row>
    <row r="2970" spans="1:26" x14ac:dyDescent="0.2">
      <c r="A2970" s="1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</row>
    <row r="2971" spans="1:26" x14ac:dyDescent="0.2">
      <c r="A2971" s="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</row>
    <row r="2972" spans="1:26" x14ac:dyDescent="0.2">
      <c r="A2972" s="1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</row>
    <row r="2973" spans="1:26" x14ac:dyDescent="0.2">
      <c r="A2973" s="1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</row>
    <row r="2974" spans="1:26" x14ac:dyDescent="0.2">
      <c r="A2974" s="1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</row>
    <row r="2975" spans="1:26" x14ac:dyDescent="0.2">
      <c r="A2975" s="1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</row>
    <row r="2976" spans="1:26" x14ac:dyDescent="0.2">
      <c r="A2976" s="1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</row>
    <row r="2977" spans="1:26" x14ac:dyDescent="0.2">
      <c r="A2977" s="1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</row>
    <row r="2978" spans="1:26" x14ac:dyDescent="0.2">
      <c r="A2978" s="1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</row>
    <row r="2979" spans="1:26" x14ac:dyDescent="0.2">
      <c r="A2979" s="1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</row>
    <row r="2980" spans="1:26" x14ac:dyDescent="0.2">
      <c r="A2980" s="1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</row>
    <row r="2981" spans="1:26" x14ac:dyDescent="0.2">
      <c r="A2981" s="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</row>
    <row r="2982" spans="1:26" x14ac:dyDescent="0.2">
      <c r="A2982" s="1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</row>
    <row r="2983" spans="1:26" x14ac:dyDescent="0.2">
      <c r="A2983" s="1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</row>
    <row r="2984" spans="1:26" x14ac:dyDescent="0.2">
      <c r="A2984" s="1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</row>
    <row r="2985" spans="1:26" x14ac:dyDescent="0.2">
      <c r="A2985" s="1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</row>
    <row r="2986" spans="1:26" x14ac:dyDescent="0.2">
      <c r="A2986" s="1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</row>
    <row r="2987" spans="1:26" x14ac:dyDescent="0.2">
      <c r="A2987" s="1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</row>
    <row r="2988" spans="1:26" x14ac:dyDescent="0.2">
      <c r="A2988" s="1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</row>
    <row r="2989" spans="1:26" x14ac:dyDescent="0.2">
      <c r="A2989" s="1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</row>
    <row r="2990" spans="1:26" x14ac:dyDescent="0.2">
      <c r="A2990" s="1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</row>
    <row r="2991" spans="1:26" x14ac:dyDescent="0.2">
      <c r="A2991" s="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</row>
    <row r="2992" spans="1:26" x14ac:dyDescent="0.2">
      <c r="A2992" s="1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</row>
    <row r="2993" spans="1:26" x14ac:dyDescent="0.2">
      <c r="A2993" s="1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</row>
    <row r="2994" spans="1:26" x14ac:dyDescent="0.2">
      <c r="A2994" s="1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</row>
    <row r="2995" spans="1:26" x14ac:dyDescent="0.2">
      <c r="A2995" s="1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</row>
    <row r="2996" spans="1:26" x14ac:dyDescent="0.2">
      <c r="A2996" s="1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</row>
    <row r="2997" spans="1:26" x14ac:dyDescent="0.2">
      <c r="A2997" s="1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</row>
    <row r="2998" spans="1:26" x14ac:dyDescent="0.2">
      <c r="A2998" s="1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</row>
    <row r="2999" spans="1:26" x14ac:dyDescent="0.2">
      <c r="A2999" s="1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</row>
    <row r="3000" spans="1:26" x14ac:dyDescent="0.2">
      <c r="A3000" s="1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</row>
    <row r="3001" spans="1:26" x14ac:dyDescent="0.2">
      <c r="A3001" s="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</row>
    <row r="3002" spans="1:26" x14ac:dyDescent="0.2">
      <c r="A3002" s="1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</row>
    <row r="3003" spans="1:26" x14ac:dyDescent="0.2">
      <c r="A3003" s="1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</row>
    <row r="3004" spans="1:26" x14ac:dyDescent="0.2">
      <c r="A3004" s="1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</row>
    <row r="3005" spans="1:26" x14ac:dyDescent="0.2">
      <c r="A3005" s="1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</row>
    <row r="3006" spans="1:26" x14ac:dyDescent="0.2">
      <c r="A3006" s="1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</row>
    <row r="3007" spans="1:26" x14ac:dyDescent="0.2">
      <c r="A3007" s="1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</row>
    <row r="3008" spans="1:26" x14ac:dyDescent="0.2">
      <c r="A3008" s="1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</row>
    <row r="3009" spans="1:26" x14ac:dyDescent="0.2">
      <c r="A3009" s="1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</row>
    <row r="3010" spans="1:26" x14ac:dyDescent="0.2">
      <c r="A3010" s="1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</row>
    <row r="3011" spans="1:26" x14ac:dyDescent="0.2">
      <c r="A3011" s="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</row>
    <row r="3012" spans="1:26" x14ac:dyDescent="0.2">
      <c r="A3012" s="1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</row>
    <row r="3013" spans="1:26" x14ac:dyDescent="0.2">
      <c r="A3013" s="1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</row>
    <row r="3014" spans="1:26" x14ac:dyDescent="0.2">
      <c r="A3014" s="1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</row>
    <row r="3015" spans="1:26" x14ac:dyDescent="0.2">
      <c r="A3015" s="1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</row>
    <row r="3016" spans="1:26" x14ac:dyDescent="0.2">
      <c r="A3016" s="1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</row>
    <row r="3017" spans="1:26" x14ac:dyDescent="0.2">
      <c r="A3017" s="1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</row>
    <row r="3018" spans="1:26" x14ac:dyDescent="0.2">
      <c r="A3018" s="1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</row>
    <row r="3019" spans="1:26" x14ac:dyDescent="0.2">
      <c r="A3019" s="1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</row>
    <row r="3020" spans="1:26" x14ac:dyDescent="0.2">
      <c r="A3020" s="1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</row>
    <row r="3021" spans="1:26" x14ac:dyDescent="0.2">
      <c r="A3021" s="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</row>
    <row r="3022" spans="1:26" x14ac:dyDescent="0.2">
      <c r="A3022" s="1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</row>
    <row r="3023" spans="1:26" x14ac:dyDescent="0.2">
      <c r="A3023" s="1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</row>
    <row r="3024" spans="1:26" x14ac:dyDescent="0.2">
      <c r="A3024" s="1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</row>
    <row r="3025" spans="1:26" x14ac:dyDescent="0.2">
      <c r="A3025" s="1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</row>
    <row r="3026" spans="1:26" x14ac:dyDescent="0.2">
      <c r="A3026" s="1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</row>
    <row r="3027" spans="1:26" x14ac:dyDescent="0.2">
      <c r="A3027" s="1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</row>
    <row r="3028" spans="1:26" x14ac:dyDescent="0.2">
      <c r="A3028" s="1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</row>
    <row r="3029" spans="1:26" x14ac:dyDescent="0.2">
      <c r="A3029" s="1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</row>
    <row r="3030" spans="1:26" x14ac:dyDescent="0.2">
      <c r="A3030" s="1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</row>
    <row r="3031" spans="1:26" x14ac:dyDescent="0.2">
      <c r="A3031" s="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</row>
    <row r="3032" spans="1:26" x14ac:dyDescent="0.2">
      <c r="A3032" s="1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</row>
    <row r="3033" spans="1:26" x14ac:dyDescent="0.2">
      <c r="A3033" s="1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</row>
    <row r="3034" spans="1:26" x14ac:dyDescent="0.2">
      <c r="A3034" s="1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</row>
    <row r="3035" spans="1:26" x14ac:dyDescent="0.2">
      <c r="A3035" s="1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</row>
    <row r="3036" spans="1:26" x14ac:dyDescent="0.2">
      <c r="A3036" s="1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</row>
    <row r="3037" spans="1:26" x14ac:dyDescent="0.2">
      <c r="A3037" s="1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</row>
    <row r="3038" spans="1:26" x14ac:dyDescent="0.2">
      <c r="A3038" s="1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</row>
    <row r="3039" spans="1:26" x14ac:dyDescent="0.2">
      <c r="A3039" s="1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</row>
    <row r="3040" spans="1:26" x14ac:dyDescent="0.2">
      <c r="A3040" s="1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</row>
    <row r="3041" spans="1:26" x14ac:dyDescent="0.2">
      <c r="A3041" s="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</row>
    <row r="3042" spans="1:26" x14ac:dyDescent="0.2">
      <c r="A3042" s="1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</row>
    <row r="3043" spans="1:26" x14ac:dyDescent="0.2">
      <c r="A3043" s="1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</row>
    <row r="3044" spans="1:26" x14ac:dyDescent="0.2">
      <c r="A3044" s="1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</row>
    <row r="3045" spans="1:26" x14ac:dyDescent="0.2">
      <c r="A3045" s="1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</row>
    <row r="3046" spans="1:26" x14ac:dyDescent="0.2">
      <c r="A3046" s="1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</row>
    <row r="3047" spans="1:26" x14ac:dyDescent="0.2">
      <c r="A3047" s="1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</row>
    <row r="3048" spans="1:26" x14ac:dyDescent="0.2">
      <c r="A3048" s="1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</row>
    <row r="3049" spans="1:26" x14ac:dyDescent="0.2">
      <c r="A3049" s="1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</row>
    <row r="3050" spans="1:26" x14ac:dyDescent="0.2">
      <c r="A3050" s="1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</row>
    <row r="3051" spans="1:26" x14ac:dyDescent="0.2">
      <c r="A3051" s="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</row>
    <row r="3052" spans="1:26" x14ac:dyDescent="0.2">
      <c r="A3052" s="1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</row>
    <row r="3053" spans="1:26" x14ac:dyDescent="0.2">
      <c r="A3053" s="1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</row>
    <row r="3054" spans="1:26" x14ac:dyDescent="0.2">
      <c r="A3054" s="1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</row>
    <row r="3055" spans="1:26" x14ac:dyDescent="0.2">
      <c r="A3055" s="1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</row>
    <row r="3056" spans="1:26" x14ac:dyDescent="0.2">
      <c r="A3056" s="1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</row>
    <row r="3057" spans="1:26" x14ac:dyDescent="0.2">
      <c r="A3057" s="1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</row>
    <row r="3058" spans="1:26" x14ac:dyDescent="0.2">
      <c r="A3058" s="1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</row>
    <row r="3059" spans="1:26" x14ac:dyDescent="0.2">
      <c r="A3059" s="1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</row>
    <row r="3060" spans="1:26" x14ac:dyDescent="0.2">
      <c r="A3060" s="1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</row>
    <row r="3061" spans="1:26" x14ac:dyDescent="0.2">
      <c r="A3061" s="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</row>
    <row r="3062" spans="1:26" x14ac:dyDescent="0.2">
      <c r="A3062" s="1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</row>
    <row r="3063" spans="1:26" x14ac:dyDescent="0.2">
      <c r="A3063" s="1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</row>
    <row r="3064" spans="1:26" x14ac:dyDescent="0.2">
      <c r="A3064" s="1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</row>
    <row r="3065" spans="1:26" x14ac:dyDescent="0.2">
      <c r="A3065" s="1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</row>
    <row r="3066" spans="1:26" x14ac:dyDescent="0.2">
      <c r="A3066" s="1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</row>
    <row r="3067" spans="1:26" x14ac:dyDescent="0.2">
      <c r="A3067" s="1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</row>
    <row r="3068" spans="1:26" x14ac:dyDescent="0.2">
      <c r="A3068" s="1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</row>
    <row r="3069" spans="1:26" x14ac:dyDescent="0.2">
      <c r="A3069" s="1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</row>
    <row r="3070" spans="1:26" x14ac:dyDescent="0.2">
      <c r="A3070" s="1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</row>
    <row r="3071" spans="1:26" x14ac:dyDescent="0.2">
      <c r="A3071" s="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</row>
    <row r="3072" spans="1:26" x14ac:dyDescent="0.2">
      <c r="A3072" s="1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</row>
    <row r="3073" spans="1:26" x14ac:dyDescent="0.2">
      <c r="A3073" s="1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</row>
    <row r="3074" spans="1:26" x14ac:dyDescent="0.2">
      <c r="A3074" s="1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</row>
    <row r="3075" spans="1:26" x14ac:dyDescent="0.2">
      <c r="A3075" s="1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</row>
    <row r="3076" spans="1:26" x14ac:dyDescent="0.2">
      <c r="A3076" s="1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</row>
    <row r="3077" spans="1:26" x14ac:dyDescent="0.2">
      <c r="A3077" s="1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</row>
    <row r="3078" spans="1:26" x14ac:dyDescent="0.2">
      <c r="A3078" s="1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</row>
    <row r="3079" spans="1:26" x14ac:dyDescent="0.2">
      <c r="A3079" s="1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</row>
    <row r="3080" spans="1:26" x14ac:dyDescent="0.2">
      <c r="A3080" s="1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</row>
    <row r="3081" spans="1:26" x14ac:dyDescent="0.2">
      <c r="A3081" s="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</row>
    <row r="3082" spans="1:26" x14ac:dyDescent="0.2">
      <c r="A3082" s="1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</row>
    <row r="3083" spans="1:26" x14ac:dyDescent="0.2">
      <c r="A3083" s="1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</row>
    <row r="3084" spans="1:26" x14ac:dyDescent="0.2">
      <c r="A3084" s="1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</row>
    <row r="3085" spans="1:26" x14ac:dyDescent="0.2">
      <c r="A3085" s="1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</row>
    <row r="3086" spans="1:26" x14ac:dyDescent="0.2">
      <c r="A3086" s="1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</row>
    <row r="3087" spans="1:26" x14ac:dyDescent="0.2">
      <c r="A3087" s="1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</row>
    <row r="3088" spans="1:26" x14ac:dyDescent="0.2">
      <c r="A3088" s="1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</row>
    <row r="3089" spans="1:26" x14ac:dyDescent="0.2">
      <c r="A3089" s="1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</row>
    <row r="3090" spans="1:26" x14ac:dyDescent="0.2">
      <c r="A3090" s="1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</row>
    <row r="3091" spans="1:26" x14ac:dyDescent="0.2">
      <c r="A3091" s="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</row>
    <row r="3092" spans="1:26" x14ac:dyDescent="0.2">
      <c r="A3092" s="1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</row>
    <row r="3093" spans="1:26" x14ac:dyDescent="0.2">
      <c r="A3093" s="1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</row>
    <row r="3094" spans="1:26" x14ac:dyDescent="0.2">
      <c r="A3094" s="1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</row>
    <row r="3095" spans="1:26" x14ac:dyDescent="0.2">
      <c r="A3095" s="1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</row>
    <row r="3096" spans="1:26" x14ac:dyDescent="0.2">
      <c r="A3096" s="1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</row>
    <row r="3097" spans="1:26" x14ac:dyDescent="0.2">
      <c r="A3097" s="1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</row>
    <row r="3098" spans="1:26" x14ac:dyDescent="0.2">
      <c r="A3098" s="1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</row>
    <row r="3099" spans="1:26" x14ac:dyDescent="0.2">
      <c r="A3099" s="1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</row>
    <row r="3100" spans="1:26" x14ac:dyDescent="0.2">
      <c r="A3100" s="1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</row>
    <row r="3101" spans="1:26" x14ac:dyDescent="0.2">
      <c r="A3101" s="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</row>
    <row r="3102" spans="1:26" x14ac:dyDescent="0.2">
      <c r="A3102" s="1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</row>
    <row r="3103" spans="1:26" x14ac:dyDescent="0.2">
      <c r="A3103" s="1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</row>
    <row r="3104" spans="1:26" x14ac:dyDescent="0.2">
      <c r="A3104" s="1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</row>
    <row r="3105" spans="1:26" x14ac:dyDescent="0.2">
      <c r="A3105" s="1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</row>
    <row r="3106" spans="1:26" x14ac:dyDescent="0.2">
      <c r="A3106" s="1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</row>
    <row r="3107" spans="1:26" x14ac:dyDescent="0.2">
      <c r="A3107" s="1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</row>
    <row r="3108" spans="1:26" x14ac:dyDescent="0.2">
      <c r="A3108" s="1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</row>
    <row r="3109" spans="1:26" x14ac:dyDescent="0.2">
      <c r="A3109" s="1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</row>
    <row r="3110" spans="1:26" x14ac:dyDescent="0.2">
      <c r="A3110" s="1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</row>
    <row r="3111" spans="1:26" x14ac:dyDescent="0.2">
      <c r="A3111" s="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</row>
    <row r="3112" spans="1:26" x14ac:dyDescent="0.2">
      <c r="A3112" s="1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</row>
    <row r="3113" spans="1:26" x14ac:dyDescent="0.2">
      <c r="A3113" s="1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</row>
    <row r="3114" spans="1:26" x14ac:dyDescent="0.2">
      <c r="A3114" s="1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</row>
    <row r="3115" spans="1:26" x14ac:dyDescent="0.2">
      <c r="A3115" s="1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</row>
    <row r="3116" spans="1:26" x14ac:dyDescent="0.2">
      <c r="A3116" s="1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</row>
    <row r="3117" spans="1:26" x14ac:dyDescent="0.2">
      <c r="A3117" s="1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</row>
    <row r="3118" spans="1:26" x14ac:dyDescent="0.2">
      <c r="A3118" s="1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</row>
    <row r="3119" spans="1:26" x14ac:dyDescent="0.2">
      <c r="A3119" s="1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</row>
    <row r="3120" spans="1:26" x14ac:dyDescent="0.2">
      <c r="A3120" s="1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</row>
    <row r="3121" spans="1:26" x14ac:dyDescent="0.2">
      <c r="A3121" s="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</row>
    <row r="3122" spans="1:26" x14ac:dyDescent="0.2">
      <c r="A3122" s="1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</row>
    <row r="3123" spans="1:26" x14ac:dyDescent="0.2">
      <c r="A3123" s="1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</row>
    <row r="3124" spans="1:26" x14ac:dyDescent="0.2">
      <c r="A3124" s="1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</row>
    <row r="3125" spans="1:26" x14ac:dyDescent="0.2">
      <c r="A3125" s="1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</row>
    <row r="3126" spans="1:26" x14ac:dyDescent="0.2">
      <c r="A3126" s="1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</row>
    <row r="3127" spans="1:26" x14ac:dyDescent="0.2">
      <c r="A3127" s="1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</row>
    <row r="3128" spans="1:26" x14ac:dyDescent="0.2">
      <c r="A3128" s="1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</row>
    <row r="3129" spans="1:26" x14ac:dyDescent="0.2">
      <c r="A3129" s="1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</row>
    <row r="3130" spans="1:26" x14ac:dyDescent="0.2">
      <c r="A3130" s="1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</row>
    <row r="3131" spans="1:26" x14ac:dyDescent="0.2">
      <c r="A3131" s="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</row>
    <row r="3132" spans="1:26" x14ac:dyDescent="0.2">
      <c r="A3132" s="1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</row>
    <row r="3133" spans="1:26" x14ac:dyDescent="0.2">
      <c r="A3133" s="1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</row>
    <row r="3134" spans="1:26" x14ac:dyDescent="0.2">
      <c r="A3134" s="1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</row>
    <row r="3135" spans="1:26" x14ac:dyDescent="0.2">
      <c r="A3135" s="1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</row>
    <row r="3136" spans="1:26" x14ac:dyDescent="0.2">
      <c r="A3136" s="1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</row>
    <row r="3137" spans="1:26" x14ac:dyDescent="0.2">
      <c r="A3137" s="1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</row>
    <row r="3138" spans="1:26" x14ac:dyDescent="0.2">
      <c r="A3138" s="1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</row>
    <row r="3139" spans="1:26" x14ac:dyDescent="0.2">
      <c r="A3139" s="1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</row>
    <row r="3140" spans="1:26" x14ac:dyDescent="0.2">
      <c r="A3140" s="1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</row>
    <row r="3141" spans="1:26" x14ac:dyDescent="0.2">
      <c r="A3141" s="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</row>
    <row r="3142" spans="1:26" x14ac:dyDescent="0.2">
      <c r="A3142" s="1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</row>
    <row r="3143" spans="1:26" x14ac:dyDescent="0.2">
      <c r="A3143" s="1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</row>
    <row r="3144" spans="1:26" x14ac:dyDescent="0.2">
      <c r="A3144" s="1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</row>
    <row r="3145" spans="1:26" x14ac:dyDescent="0.2">
      <c r="A3145" s="1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</row>
    <row r="3146" spans="1:26" x14ac:dyDescent="0.2">
      <c r="A3146" s="1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</row>
    <row r="3147" spans="1:26" x14ac:dyDescent="0.2">
      <c r="A3147" s="1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</row>
    <row r="3148" spans="1:26" x14ac:dyDescent="0.2">
      <c r="A3148" s="1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</row>
    <row r="3149" spans="1:26" x14ac:dyDescent="0.2">
      <c r="A3149" s="1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</row>
    <row r="3150" spans="1:26" x14ac:dyDescent="0.2">
      <c r="A3150" s="1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</row>
    <row r="3151" spans="1:26" x14ac:dyDescent="0.2">
      <c r="A3151" s="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</row>
    <row r="3152" spans="1:26" x14ac:dyDescent="0.2">
      <c r="A3152" s="1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</row>
    <row r="3153" spans="1:26" x14ac:dyDescent="0.2">
      <c r="A3153" s="1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</row>
    <row r="3154" spans="1:26" x14ac:dyDescent="0.2">
      <c r="A3154" s="1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</row>
    <row r="3155" spans="1:26" x14ac:dyDescent="0.2">
      <c r="A3155" s="1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</row>
    <row r="3156" spans="1:26" x14ac:dyDescent="0.2">
      <c r="A3156" s="1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</row>
    <row r="3157" spans="1:26" x14ac:dyDescent="0.2">
      <c r="A3157" s="1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</row>
    <row r="3158" spans="1:26" x14ac:dyDescent="0.2">
      <c r="A3158" s="1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</row>
    <row r="3159" spans="1:26" x14ac:dyDescent="0.2">
      <c r="A3159" s="1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</row>
    <row r="3160" spans="1:26" x14ac:dyDescent="0.2">
      <c r="A3160" s="1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</row>
    <row r="3161" spans="1:26" x14ac:dyDescent="0.2">
      <c r="A3161" s="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</row>
    <row r="3162" spans="1:26" x14ac:dyDescent="0.2">
      <c r="A3162" s="1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</row>
    <row r="3163" spans="1:26" x14ac:dyDescent="0.2">
      <c r="A3163" s="1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</row>
    <row r="3164" spans="1:26" x14ac:dyDescent="0.2">
      <c r="A3164" s="1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</row>
    <row r="3165" spans="1:26" x14ac:dyDescent="0.2">
      <c r="A3165" s="1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</row>
    <row r="3166" spans="1:26" x14ac:dyDescent="0.2">
      <c r="A3166" s="1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</row>
    <row r="3167" spans="1:26" x14ac:dyDescent="0.2">
      <c r="A3167" s="1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</row>
    <row r="3168" spans="1:26" x14ac:dyDescent="0.2">
      <c r="A3168" s="1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</row>
    <row r="3169" spans="1:26" x14ac:dyDescent="0.2">
      <c r="A3169" s="1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</row>
    <row r="3170" spans="1:26" x14ac:dyDescent="0.2">
      <c r="A3170" s="1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</row>
    <row r="3171" spans="1:26" x14ac:dyDescent="0.2">
      <c r="A3171" s="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</row>
    <row r="3172" spans="1:26" x14ac:dyDescent="0.2">
      <c r="A3172" s="1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</row>
    <row r="3173" spans="1:26" x14ac:dyDescent="0.2">
      <c r="A3173" s="1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</row>
    <row r="3174" spans="1:26" x14ac:dyDescent="0.2">
      <c r="A3174" s="1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</row>
    <row r="3175" spans="1:26" x14ac:dyDescent="0.2">
      <c r="A3175" s="1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</row>
    <row r="3176" spans="1:26" x14ac:dyDescent="0.2">
      <c r="A3176" s="1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</row>
    <row r="3177" spans="1:26" x14ac:dyDescent="0.2">
      <c r="A3177" s="1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</row>
    <row r="3178" spans="1:26" x14ac:dyDescent="0.2">
      <c r="A3178" s="1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</row>
    <row r="3179" spans="1:26" x14ac:dyDescent="0.2">
      <c r="A3179" s="1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</row>
    <row r="3180" spans="1:26" x14ac:dyDescent="0.2">
      <c r="A3180" s="1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</row>
    <row r="3181" spans="1:26" x14ac:dyDescent="0.2">
      <c r="A3181" s="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</row>
    <row r="3182" spans="1:26" x14ac:dyDescent="0.2">
      <c r="A3182" s="1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</row>
    <row r="3183" spans="1:26" x14ac:dyDescent="0.2">
      <c r="A3183" s="1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</row>
    <row r="3184" spans="1:26" x14ac:dyDescent="0.2">
      <c r="A3184" s="1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</row>
    <row r="3185" spans="1:26" x14ac:dyDescent="0.2">
      <c r="A3185" s="1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</row>
    <row r="3186" spans="1:26" x14ac:dyDescent="0.2">
      <c r="A3186" s="1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</row>
    <row r="3187" spans="1:26" x14ac:dyDescent="0.2">
      <c r="A3187" s="1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</row>
    <row r="3188" spans="1:26" x14ac:dyDescent="0.2">
      <c r="A3188" s="1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</row>
    <row r="3189" spans="1:26" x14ac:dyDescent="0.2">
      <c r="A3189" s="1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</row>
    <row r="3190" spans="1:26" x14ac:dyDescent="0.2">
      <c r="A3190" s="1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</row>
    <row r="3191" spans="1:26" x14ac:dyDescent="0.2">
      <c r="A3191" s="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</row>
    <row r="3192" spans="1:26" x14ac:dyDescent="0.2">
      <c r="A3192" s="1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</row>
    <row r="3193" spans="1:26" x14ac:dyDescent="0.2">
      <c r="A3193" s="1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</row>
    <row r="3194" spans="1:26" x14ac:dyDescent="0.2">
      <c r="A3194" s="1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</row>
    <row r="3195" spans="1:26" x14ac:dyDescent="0.2">
      <c r="A3195" s="1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</row>
    <row r="3196" spans="1:26" x14ac:dyDescent="0.2">
      <c r="A3196" s="1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</row>
    <row r="3197" spans="1:26" x14ac:dyDescent="0.2">
      <c r="A3197" s="1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</row>
    <row r="3198" spans="1:26" x14ac:dyDescent="0.2">
      <c r="A3198" s="1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</row>
    <row r="3199" spans="1:26" x14ac:dyDescent="0.2">
      <c r="A3199" s="1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</row>
    <row r="3200" spans="1:26" x14ac:dyDescent="0.2">
      <c r="A3200" s="1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</row>
    <row r="3201" spans="1:26" x14ac:dyDescent="0.2">
      <c r="A3201" s="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</row>
    <row r="3202" spans="1:26" x14ac:dyDescent="0.2">
      <c r="A3202" s="1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</row>
    <row r="3203" spans="1:26" x14ac:dyDescent="0.2">
      <c r="A3203" s="1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</row>
    <row r="3204" spans="1:26" x14ac:dyDescent="0.2">
      <c r="A3204" s="1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</row>
    <row r="3205" spans="1:26" x14ac:dyDescent="0.2">
      <c r="A3205" s="1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</row>
    <row r="3206" spans="1:26" x14ac:dyDescent="0.2">
      <c r="A3206" s="1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</row>
    <row r="3207" spans="1:26" x14ac:dyDescent="0.2">
      <c r="A3207" s="1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</row>
    <row r="3208" spans="1:26" x14ac:dyDescent="0.2">
      <c r="A3208" s="1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</row>
    <row r="3209" spans="1:26" x14ac:dyDescent="0.2">
      <c r="A3209" s="1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</row>
    <row r="3210" spans="1:26" x14ac:dyDescent="0.2">
      <c r="A3210" s="1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</row>
    <row r="3211" spans="1:26" x14ac:dyDescent="0.2">
      <c r="A3211" s="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</row>
    <row r="3212" spans="1:26" x14ac:dyDescent="0.2">
      <c r="A3212" s="1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</row>
    <row r="3213" spans="1:26" x14ac:dyDescent="0.2">
      <c r="A3213" s="1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</row>
    <row r="3214" spans="1:26" x14ac:dyDescent="0.2">
      <c r="A3214" s="1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</row>
    <row r="3215" spans="1:26" x14ac:dyDescent="0.2">
      <c r="A3215" s="1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</row>
    <row r="3216" spans="1:26" x14ac:dyDescent="0.2">
      <c r="A3216" s="1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</row>
    <row r="3217" spans="1:26" x14ac:dyDescent="0.2">
      <c r="A3217" s="1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</row>
    <row r="3218" spans="1:26" x14ac:dyDescent="0.2">
      <c r="A3218" s="1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</row>
    <row r="3219" spans="1:26" x14ac:dyDescent="0.2">
      <c r="A3219" s="1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</row>
    <row r="3220" spans="1:26" x14ac:dyDescent="0.2">
      <c r="A3220" s="1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</row>
    <row r="3221" spans="1:26" x14ac:dyDescent="0.2">
      <c r="A3221" s="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</row>
    <row r="3222" spans="1:26" x14ac:dyDescent="0.2">
      <c r="A3222" s="1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</row>
    <row r="3223" spans="1:26" x14ac:dyDescent="0.2">
      <c r="A3223" s="1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</row>
    <row r="3224" spans="1:26" x14ac:dyDescent="0.2">
      <c r="A3224" s="1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</row>
    <row r="3225" spans="1:26" x14ac:dyDescent="0.2">
      <c r="A3225" s="1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</row>
    <row r="3226" spans="1:26" x14ac:dyDescent="0.2">
      <c r="A3226" s="1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</row>
    <row r="3227" spans="1:26" x14ac:dyDescent="0.2">
      <c r="A3227" s="1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</row>
    <row r="3228" spans="1:26" x14ac:dyDescent="0.2">
      <c r="A3228" s="1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</row>
    <row r="3229" spans="1:26" x14ac:dyDescent="0.2">
      <c r="A3229" s="1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</row>
    <row r="3230" spans="1:26" x14ac:dyDescent="0.2">
      <c r="A3230" s="1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</row>
    <row r="3231" spans="1:26" x14ac:dyDescent="0.2">
      <c r="A3231" s="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</row>
    <row r="3232" spans="1:26" x14ac:dyDescent="0.2">
      <c r="A3232" s="1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</row>
    <row r="3233" spans="1:26" x14ac:dyDescent="0.2">
      <c r="A3233" s="1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</row>
    <row r="3234" spans="1:26" x14ac:dyDescent="0.2">
      <c r="A3234" s="1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</row>
    <row r="3235" spans="1:26" x14ac:dyDescent="0.2">
      <c r="A3235" s="1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</row>
    <row r="3236" spans="1:26" x14ac:dyDescent="0.2">
      <c r="A3236" s="1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</row>
    <row r="3237" spans="1:26" x14ac:dyDescent="0.2">
      <c r="A3237" s="1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</row>
    <row r="3238" spans="1:26" x14ac:dyDescent="0.2">
      <c r="A3238" s="1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</row>
    <row r="3239" spans="1:26" x14ac:dyDescent="0.2">
      <c r="A3239" s="1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</row>
    <row r="3240" spans="1:26" x14ac:dyDescent="0.2">
      <c r="A3240" s="1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</row>
    <row r="3241" spans="1:26" x14ac:dyDescent="0.2">
      <c r="A3241" s="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</row>
    <row r="3242" spans="1:26" x14ac:dyDescent="0.2">
      <c r="A3242" s="1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</row>
    <row r="3243" spans="1:26" x14ac:dyDescent="0.2">
      <c r="A3243" s="1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</row>
    <row r="3244" spans="1:26" x14ac:dyDescent="0.2">
      <c r="A3244" s="1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</row>
    <row r="3245" spans="1:26" x14ac:dyDescent="0.2">
      <c r="A3245" s="1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</row>
    <row r="3246" spans="1:26" x14ac:dyDescent="0.2">
      <c r="A3246" s="1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</row>
    <row r="3247" spans="1:26" x14ac:dyDescent="0.2">
      <c r="A3247" s="1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</row>
    <row r="3248" spans="1:26" x14ac:dyDescent="0.2">
      <c r="A3248" s="1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</row>
    <row r="3249" spans="1:26" x14ac:dyDescent="0.2">
      <c r="A3249" s="1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</row>
    <row r="3250" spans="1:26" x14ac:dyDescent="0.2">
      <c r="A3250" s="1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</row>
    <row r="3251" spans="1:26" x14ac:dyDescent="0.2">
      <c r="A3251" s="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</row>
    <row r="3252" spans="1:26" x14ac:dyDescent="0.2">
      <c r="A3252" s="1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</row>
    <row r="3253" spans="1:26" x14ac:dyDescent="0.2">
      <c r="A3253" s="1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</row>
    <row r="3254" spans="1:26" x14ac:dyDescent="0.2">
      <c r="A3254" s="1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</row>
    <row r="3255" spans="1:26" x14ac:dyDescent="0.2">
      <c r="A3255" s="1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</row>
    <row r="3256" spans="1:26" x14ac:dyDescent="0.2">
      <c r="A3256" s="1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</row>
    <row r="3257" spans="1:26" x14ac:dyDescent="0.2">
      <c r="A3257" s="1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</row>
    <row r="3258" spans="1:26" x14ac:dyDescent="0.2">
      <c r="A3258" s="1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</row>
    <row r="3259" spans="1:26" x14ac:dyDescent="0.2">
      <c r="A3259" s="1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</row>
    <row r="3260" spans="1:26" x14ac:dyDescent="0.2">
      <c r="A3260" s="1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</row>
    <row r="3261" spans="1:26" x14ac:dyDescent="0.2">
      <c r="A3261" s="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</row>
    <row r="3262" spans="1:26" x14ac:dyDescent="0.2">
      <c r="A3262" s="1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</row>
    <row r="3263" spans="1:26" x14ac:dyDescent="0.2">
      <c r="A3263" s="1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</row>
    <row r="3264" spans="1:26" x14ac:dyDescent="0.2">
      <c r="A3264" s="1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</row>
    <row r="3265" spans="1:26" x14ac:dyDescent="0.2">
      <c r="A3265" s="1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</row>
    <row r="3266" spans="1:26" x14ac:dyDescent="0.2">
      <c r="A3266" s="1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</row>
    <row r="3267" spans="1:26" x14ac:dyDescent="0.2">
      <c r="A3267" s="1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</row>
    <row r="3268" spans="1:26" x14ac:dyDescent="0.2">
      <c r="A3268" s="1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</row>
    <row r="3269" spans="1:26" x14ac:dyDescent="0.2">
      <c r="A3269" s="1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</row>
    <row r="3270" spans="1:26" x14ac:dyDescent="0.2">
      <c r="A3270" s="1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</row>
    <row r="3271" spans="1:26" x14ac:dyDescent="0.2">
      <c r="A3271" s="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</row>
    <row r="3272" spans="1:26" x14ac:dyDescent="0.2">
      <c r="A3272" s="1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</row>
    <row r="3273" spans="1:26" x14ac:dyDescent="0.2">
      <c r="A3273" s="1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</row>
    <row r="3274" spans="1:26" x14ac:dyDescent="0.2">
      <c r="A3274" s="1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</row>
    <row r="3275" spans="1:26" x14ac:dyDescent="0.2">
      <c r="A3275" s="1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</row>
    <row r="3276" spans="1:26" x14ac:dyDescent="0.2">
      <c r="A3276" s="1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</row>
    <row r="3277" spans="1:26" x14ac:dyDescent="0.2">
      <c r="A3277" s="1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</row>
    <row r="3278" spans="1:26" x14ac:dyDescent="0.2">
      <c r="A3278" s="1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</row>
    <row r="3279" spans="1:26" x14ac:dyDescent="0.2">
      <c r="A3279" s="1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</row>
    <row r="3280" spans="1:26" x14ac:dyDescent="0.2">
      <c r="A3280" s="1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</row>
    <row r="3281" spans="1:26" x14ac:dyDescent="0.2">
      <c r="A3281" s="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</row>
    <row r="3282" spans="1:26" x14ac:dyDescent="0.2">
      <c r="A3282" s="1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</row>
    <row r="3283" spans="1:26" x14ac:dyDescent="0.2">
      <c r="A3283" s="1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</row>
    <row r="3284" spans="1:26" x14ac:dyDescent="0.2">
      <c r="A3284" s="1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</row>
    <row r="3285" spans="1:26" x14ac:dyDescent="0.2">
      <c r="A3285" s="1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</row>
    <row r="3286" spans="1:26" x14ac:dyDescent="0.2">
      <c r="A3286" s="1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</row>
    <row r="3287" spans="1:26" x14ac:dyDescent="0.2">
      <c r="A3287" s="1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</row>
    <row r="3288" spans="1:26" x14ac:dyDescent="0.2">
      <c r="A3288" s="1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</row>
    <row r="3289" spans="1:26" x14ac:dyDescent="0.2">
      <c r="A3289" s="1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</row>
    <row r="3290" spans="1:26" x14ac:dyDescent="0.2">
      <c r="A3290" s="1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</row>
    <row r="3291" spans="1:26" x14ac:dyDescent="0.2">
      <c r="A3291" s="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</row>
    <row r="3292" spans="1:26" x14ac:dyDescent="0.2">
      <c r="A3292" s="1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</row>
    <row r="3293" spans="1:26" x14ac:dyDescent="0.2">
      <c r="A3293" s="1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</row>
    <row r="3294" spans="1:26" x14ac:dyDescent="0.2">
      <c r="A3294" s="1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</row>
    <row r="3295" spans="1:26" x14ac:dyDescent="0.2">
      <c r="A3295" s="1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</row>
    <row r="3296" spans="1:26" x14ac:dyDescent="0.2">
      <c r="A3296" s="1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</row>
    <row r="3297" spans="1:26" x14ac:dyDescent="0.2">
      <c r="A3297" s="1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</row>
    <row r="3298" spans="1:26" x14ac:dyDescent="0.2">
      <c r="A3298" s="1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</row>
    <row r="3299" spans="1:26" x14ac:dyDescent="0.2">
      <c r="A3299" s="1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</row>
    <row r="3300" spans="1:26" x14ac:dyDescent="0.2">
      <c r="A3300" s="1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</row>
    <row r="3301" spans="1:26" x14ac:dyDescent="0.2">
      <c r="A3301" s="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</row>
    <row r="3302" spans="1:26" x14ac:dyDescent="0.2">
      <c r="A3302" s="1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</row>
    <row r="3303" spans="1:26" x14ac:dyDescent="0.2">
      <c r="A3303" s="1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</row>
    <row r="3304" spans="1:26" x14ac:dyDescent="0.2">
      <c r="A3304" s="1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</row>
    <row r="3305" spans="1:26" x14ac:dyDescent="0.2">
      <c r="A3305" s="1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</row>
    <row r="3306" spans="1:26" x14ac:dyDescent="0.2">
      <c r="A3306" s="1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</row>
    <row r="3307" spans="1:26" x14ac:dyDescent="0.2">
      <c r="A3307" s="1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</row>
    <row r="3308" spans="1:26" x14ac:dyDescent="0.2">
      <c r="A3308" s="1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</row>
    <row r="3309" spans="1:26" x14ac:dyDescent="0.2">
      <c r="A3309" s="1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</row>
    <row r="3310" spans="1:26" x14ac:dyDescent="0.2">
      <c r="A3310" s="1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</row>
    <row r="3311" spans="1:26" x14ac:dyDescent="0.2">
      <c r="A3311" s="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</row>
    <row r="3312" spans="1:26" x14ac:dyDescent="0.2">
      <c r="A3312" s="1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</row>
    <row r="3313" spans="1:26" x14ac:dyDescent="0.2">
      <c r="A3313" s="1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</row>
    <row r="3314" spans="1:26" x14ac:dyDescent="0.2">
      <c r="A3314" s="1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</row>
    <row r="3315" spans="1:26" x14ac:dyDescent="0.2">
      <c r="A3315" s="1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</row>
    <row r="3316" spans="1:26" x14ac:dyDescent="0.2">
      <c r="A3316" s="1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</row>
    <row r="3317" spans="1:26" x14ac:dyDescent="0.2">
      <c r="A3317" s="1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</row>
    <row r="3318" spans="1:26" x14ac:dyDescent="0.2">
      <c r="A3318" s="1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</row>
    <row r="3319" spans="1:26" x14ac:dyDescent="0.2">
      <c r="A3319" s="1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</row>
    <row r="3320" spans="1:26" x14ac:dyDescent="0.2">
      <c r="A3320" s="1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</row>
    <row r="3321" spans="1:26" x14ac:dyDescent="0.2">
      <c r="A3321" s="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</row>
    <row r="3322" spans="1:26" x14ac:dyDescent="0.2">
      <c r="A3322" s="1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</row>
    <row r="3323" spans="1:26" x14ac:dyDescent="0.2">
      <c r="A3323" s="1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</row>
    <row r="3324" spans="1:26" x14ac:dyDescent="0.2">
      <c r="A3324" s="1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</row>
    <row r="3325" spans="1:26" x14ac:dyDescent="0.2">
      <c r="A3325" s="1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</row>
    <row r="3326" spans="1:26" x14ac:dyDescent="0.2">
      <c r="A3326" s="1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</row>
    <row r="3327" spans="1:26" x14ac:dyDescent="0.2">
      <c r="A3327" s="1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</row>
    <row r="3328" spans="1:26" x14ac:dyDescent="0.2">
      <c r="A3328" s="1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</row>
    <row r="3329" spans="1:26" x14ac:dyDescent="0.2">
      <c r="A3329" s="1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</row>
    <row r="3330" spans="1:26" x14ac:dyDescent="0.2">
      <c r="A3330" s="1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</row>
    <row r="3331" spans="1:26" x14ac:dyDescent="0.2">
      <c r="A3331" s="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</row>
    <row r="3332" spans="1:26" x14ac:dyDescent="0.2">
      <c r="A3332" s="1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</row>
    <row r="3333" spans="1:26" x14ac:dyDescent="0.2">
      <c r="A3333" s="1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</row>
    <row r="3334" spans="1:26" x14ac:dyDescent="0.2">
      <c r="A3334" s="1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</row>
    <row r="3335" spans="1:26" x14ac:dyDescent="0.2">
      <c r="A3335" s="1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</row>
    <row r="3336" spans="1:26" x14ac:dyDescent="0.2">
      <c r="A3336" s="1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</row>
    <row r="3337" spans="1:26" x14ac:dyDescent="0.2">
      <c r="A3337" s="1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</row>
    <row r="3338" spans="1:26" x14ac:dyDescent="0.2">
      <c r="A3338" s="1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</row>
    <row r="3339" spans="1:26" x14ac:dyDescent="0.2">
      <c r="A3339" s="1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</row>
    <row r="3340" spans="1:26" x14ac:dyDescent="0.2">
      <c r="A3340" s="1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</row>
    <row r="3341" spans="1:26" x14ac:dyDescent="0.2">
      <c r="A3341" s="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</row>
    <row r="3342" spans="1:26" x14ac:dyDescent="0.2">
      <c r="A3342" s="1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</row>
    <row r="3343" spans="1:26" x14ac:dyDescent="0.2">
      <c r="A3343" s="1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</row>
    <row r="3344" spans="1:26" x14ac:dyDescent="0.2">
      <c r="A3344" s="1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</row>
    <row r="3345" spans="1:26" x14ac:dyDescent="0.2">
      <c r="A3345" s="1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</row>
    <row r="3346" spans="1:26" x14ac:dyDescent="0.2">
      <c r="A3346" s="1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</row>
    <row r="3347" spans="1:26" x14ac:dyDescent="0.2">
      <c r="A3347" s="1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</row>
    <row r="3348" spans="1:26" x14ac:dyDescent="0.2">
      <c r="A3348" s="1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</row>
    <row r="3349" spans="1:26" x14ac:dyDescent="0.2">
      <c r="A3349" s="1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</row>
    <row r="3350" spans="1:26" x14ac:dyDescent="0.2">
      <c r="A3350" s="1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</row>
    <row r="3351" spans="1:26" x14ac:dyDescent="0.2">
      <c r="A3351" s="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</row>
    <row r="3352" spans="1:26" x14ac:dyDescent="0.2">
      <c r="A3352" s="1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</row>
    <row r="3353" spans="1:26" x14ac:dyDescent="0.2">
      <c r="A3353" s="1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</row>
    <row r="3354" spans="1:26" x14ac:dyDescent="0.2">
      <c r="A3354" s="1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</row>
    <row r="3355" spans="1:26" x14ac:dyDescent="0.2">
      <c r="A3355" s="1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</row>
    <row r="3356" spans="1:26" x14ac:dyDescent="0.2">
      <c r="A3356" s="1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</row>
    <row r="3357" spans="1:26" x14ac:dyDescent="0.2">
      <c r="A3357" s="1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</row>
    <row r="3358" spans="1:26" x14ac:dyDescent="0.2">
      <c r="A3358" s="1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</row>
    <row r="3359" spans="1:26" x14ac:dyDescent="0.2">
      <c r="A3359" s="1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</row>
    <row r="3360" spans="1:26" x14ac:dyDescent="0.2">
      <c r="A3360" s="1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</row>
    <row r="3361" spans="1:26" x14ac:dyDescent="0.2">
      <c r="A3361" s="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</row>
    <row r="3362" spans="1:26" x14ac:dyDescent="0.2">
      <c r="A3362" s="1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</row>
    <row r="3363" spans="1:26" x14ac:dyDescent="0.2">
      <c r="A3363" s="1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</row>
    <row r="3364" spans="1:26" x14ac:dyDescent="0.2">
      <c r="A3364" s="1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</row>
    <row r="3365" spans="1:26" x14ac:dyDescent="0.2">
      <c r="A3365" s="1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</row>
    <row r="3366" spans="1:26" x14ac:dyDescent="0.2">
      <c r="A3366" s="1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</row>
    <row r="3367" spans="1:26" x14ac:dyDescent="0.2">
      <c r="A3367" s="1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</row>
    <row r="3368" spans="1:26" x14ac:dyDescent="0.2">
      <c r="A3368" s="1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</row>
    <row r="3369" spans="1:26" x14ac:dyDescent="0.2">
      <c r="A3369" s="1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</row>
    <row r="3370" spans="1:26" x14ac:dyDescent="0.2">
      <c r="A3370" s="1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</row>
    <row r="3371" spans="1:26" x14ac:dyDescent="0.2">
      <c r="A3371" s="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</row>
    <row r="3372" spans="1:26" x14ac:dyDescent="0.2">
      <c r="A3372" s="1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</row>
    <row r="3373" spans="1:26" x14ac:dyDescent="0.2">
      <c r="A3373" s="1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</row>
    <row r="3374" spans="1:26" x14ac:dyDescent="0.2">
      <c r="A3374" s="1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</row>
    <row r="3375" spans="1:26" x14ac:dyDescent="0.2">
      <c r="A3375" s="1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</row>
    <row r="3376" spans="1:26" x14ac:dyDescent="0.2">
      <c r="A3376" s="1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</row>
    <row r="3377" spans="1:26" x14ac:dyDescent="0.2">
      <c r="A3377" s="1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</row>
    <row r="3378" spans="1:26" x14ac:dyDescent="0.2">
      <c r="A3378" s="1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</row>
    <row r="3379" spans="1:26" x14ac:dyDescent="0.2">
      <c r="A3379" s="1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</row>
    <row r="3380" spans="1:26" x14ac:dyDescent="0.2">
      <c r="A3380" s="1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</row>
    <row r="3381" spans="1:26" x14ac:dyDescent="0.2">
      <c r="A3381" s="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</row>
    <row r="3382" spans="1:26" x14ac:dyDescent="0.2">
      <c r="A3382" s="1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</row>
    <row r="3383" spans="1:26" x14ac:dyDescent="0.2">
      <c r="A3383" s="1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</row>
    <row r="3384" spans="1:26" x14ac:dyDescent="0.2">
      <c r="A3384" s="1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</row>
    <row r="3385" spans="1:26" x14ac:dyDescent="0.2">
      <c r="A3385" s="1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</row>
    <row r="3386" spans="1:26" x14ac:dyDescent="0.2">
      <c r="A3386" s="1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</row>
    <row r="3387" spans="1:26" x14ac:dyDescent="0.2">
      <c r="A3387" s="1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</row>
    <row r="3388" spans="1:26" x14ac:dyDescent="0.2">
      <c r="A3388" s="1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</row>
    <row r="3389" spans="1:26" x14ac:dyDescent="0.2">
      <c r="A3389" s="1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</row>
    <row r="3390" spans="1:26" x14ac:dyDescent="0.2">
      <c r="A3390" s="1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</row>
    <row r="3391" spans="1:26" x14ac:dyDescent="0.2">
      <c r="A3391" s="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</row>
    <row r="3392" spans="1:26" x14ac:dyDescent="0.2">
      <c r="A3392" s="1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</row>
    <row r="3393" spans="1:26" x14ac:dyDescent="0.2">
      <c r="A3393" s="1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</row>
    <row r="3394" spans="1:26" x14ac:dyDescent="0.2">
      <c r="A3394" s="1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</row>
    <row r="3395" spans="1:26" x14ac:dyDescent="0.2">
      <c r="A3395" s="1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</row>
    <row r="3396" spans="1:26" x14ac:dyDescent="0.2">
      <c r="A3396" s="1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</row>
    <row r="3397" spans="1:26" x14ac:dyDescent="0.2">
      <c r="A3397" s="1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</row>
    <row r="3398" spans="1:26" x14ac:dyDescent="0.2">
      <c r="A3398" s="1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</row>
    <row r="3399" spans="1:26" x14ac:dyDescent="0.2">
      <c r="A3399" s="1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</row>
    <row r="3400" spans="1:26" x14ac:dyDescent="0.2">
      <c r="A3400" s="1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</row>
    <row r="3401" spans="1:26" x14ac:dyDescent="0.2">
      <c r="A3401" s="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</row>
    <row r="3402" spans="1:26" x14ac:dyDescent="0.2">
      <c r="A3402" s="1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</row>
    <row r="3403" spans="1:26" x14ac:dyDescent="0.2">
      <c r="A3403" s="1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</row>
    <row r="3404" spans="1:26" x14ac:dyDescent="0.2">
      <c r="A3404" s="1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</row>
    <row r="3405" spans="1:26" x14ac:dyDescent="0.2">
      <c r="A3405" s="1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</row>
    <row r="3406" spans="1:26" x14ac:dyDescent="0.2">
      <c r="A3406" s="1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</row>
    <row r="3407" spans="1:26" x14ac:dyDescent="0.2">
      <c r="A3407" s="1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</row>
    <row r="3408" spans="1:26" x14ac:dyDescent="0.2">
      <c r="A3408" s="1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</row>
    <row r="3409" spans="1:26" x14ac:dyDescent="0.2">
      <c r="A3409" s="1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</row>
    <row r="3410" spans="1:26" x14ac:dyDescent="0.2">
      <c r="A3410" s="1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</row>
    <row r="3411" spans="1:26" x14ac:dyDescent="0.2">
      <c r="A3411" s="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</row>
    <row r="3412" spans="1:26" x14ac:dyDescent="0.2">
      <c r="A3412" s="1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</row>
    <row r="3413" spans="1:26" x14ac:dyDescent="0.2">
      <c r="A3413" s="1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</row>
    <row r="3414" spans="1:26" x14ac:dyDescent="0.2">
      <c r="A3414" s="1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</row>
    <row r="3415" spans="1:26" x14ac:dyDescent="0.2">
      <c r="A3415" s="1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</row>
    <row r="3416" spans="1:26" x14ac:dyDescent="0.2">
      <c r="A3416" s="1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</row>
    <row r="3417" spans="1:26" x14ac:dyDescent="0.2">
      <c r="A3417" s="1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</row>
    <row r="3418" spans="1:26" x14ac:dyDescent="0.2">
      <c r="A3418" s="1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</row>
    <row r="3419" spans="1:26" x14ac:dyDescent="0.2">
      <c r="A3419" s="1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</row>
    <row r="3420" spans="1:26" x14ac:dyDescent="0.2">
      <c r="A3420" s="1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</row>
    <row r="3421" spans="1:26" x14ac:dyDescent="0.2">
      <c r="A3421" s="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</row>
    <row r="3422" spans="1:26" x14ac:dyDescent="0.2">
      <c r="A3422" s="1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</row>
    <row r="3423" spans="1:26" x14ac:dyDescent="0.2">
      <c r="A3423" s="1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</row>
    <row r="3424" spans="1:26" x14ac:dyDescent="0.2">
      <c r="A3424" s="1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</row>
    <row r="3425" spans="1:26" x14ac:dyDescent="0.2">
      <c r="A3425" s="1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</row>
    <row r="3426" spans="1:26" x14ac:dyDescent="0.2">
      <c r="A3426" s="1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</row>
    <row r="3427" spans="1:26" x14ac:dyDescent="0.2">
      <c r="A3427" s="1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</row>
    <row r="3428" spans="1:26" x14ac:dyDescent="0.2">
      <c r="A3428" s="1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</row>
    <row r="3429" spans="1:26" x14ac:dyDescent="0.2">
      <c r="A3429" s="1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</row>
    <row r="3430" spans="1:26" x14ac:dyDescent="0.2">
      <c r="A3430" s="1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</row>
    <row r="3431" spans="1:26" x14ac:dyDescent="0.2">
      <c r="A3431" s="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</row>
    <row r="3432" spans="1:26" x14ac:dyDescent="0.2">
      <c r="A3432" s="1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</row>
    <row r="3433" spans="1:26" x14ac:dyDescent="0.2">
      <c r="A3433" s="1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</row>
    <row r="3434" spans="1:26" x14ac:dyDescent="0.2">
      <c r="A3434" s="1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</row>
    <row r="3435" spans="1:26" x14ac:dyDescent="0.2">
      <c r="A3435" s="1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</row>
    <row r="3436" spans="1:26" x14ac:dyDescent="0.2">
      <c r="A3436" s="1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</row>
    <row r="3437" spans="1:26" x14ac:dyDescent="0.2">
      <c r="A3437" s="1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</row>
    <row r="3438" spans="1:26" x14ac:dyDescent="0.2">
      <c r="A3438" s="1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</row>
    <row r="3439" spans="1:26" x14ac:dyDescent="0.2">
      <c r="A3439" s="1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</row>
    <row r="3440" spans="1:26" x14ac:dyDescent="0.2">
      <c r="A3440" s="1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</row>
    <row r="3441" spans="1:26" x14ac:dyDescent="0.2">
      <c r="A3441" s="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</row>
    <row r="3442" spans="1:26" x14ac:dyDescent="0.2">
      <c r="A3442" s="1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</row>
    <row r="3443" spans="1:26" x14ac:dyDescent="0.2">
      <c r="A3443" s="1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</row>
    <row r="3444" spans="1:26" x14ac:dyDescent="0.2">
      <c r="A3444" s="1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</row>
    <row r="3445" spans="1:26" x14ac:dyDescent="0.2">
      <c r="A3445" s="1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</row>
    <row r="3446" spans="1:26" x14ac:dyDescent="0.2">
      <c r="A3446" s="1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</row>
    <row r="3447" spans="1:26" x14ac:dyDescent="0.2">
      <c r="A3447" s="1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</row>
    <row r="3448" spans="1:26" x14ac:dyDescent="0.2">
      <c r="A3448" s="1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</row>
    <row r="3449" spans="1:26" x14ac:dyDescent="0.2">
      <c r="A3449" s="1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</row>
    <row r="3450" spans="1:26" x14ac:dyDescent="0.2">
      <c r="A3450" s="1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</row>
    <row r="3451" spans="1:26" x14ac:dyDescent="0.2">
      <c r="A3451" s="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</row>
    <row r="3452" spans="1:26" x14ac:dyDescent="0.2">
      <c r="A3452" s="1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</row>
    <row r="3453" spans="1:26" x14ac:dyDescent="0.2">
      <c r="A3453" s="1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</row>
    <row r="3454" spans="1:26" x14ac:dyDescent="0.2">
      <c r="A3454" s="1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</row>
    <row r="3455" spans="1:26" x14ac:dyDescent="0.2">
      <c r="A3455" s="1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</row>
    <row r="3456" spans="1:26" x14ac:dyDescent="0.2">
      <c r="A3456" s="1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</row>
    <row r="3457" spans="1:26" x14ac:dyDescent="0.2">
      <c r="A3457" s="1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</row>
    <row r="3458" spans="1:26" x14ac:dyDescent="0.2">
      <c r="A3458" s="1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</row>
    <row r="3459" spans="1:26" x14ac:dyDescent="0.2">
      <c r="A3459" s="1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</row>
    <row r="3460" spans="1:26" x14ac:dyDescent="0.2">
      <c r="A3460" s="1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</row>
    <row r="3461" spans="1:26" x14ac:dyDescent="0.2">
      <c r="A3461" s="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</row>
    <row r="3462" spans="1:26" x14ac:dyDescent="0.2">
      <c r="A3462" s="1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</row>
    <row r="3463" spans="1:26" x14ac:dyDescent="0.2">
      <c r="A3463" s="1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</row>
    <row r="3464" spans="1:26" x14ac:dyDescent="0.2">
      <c r="A3464" s="1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</row>
    <row r="3465" spans="1:26" x14ac:dyDescent="0.2">
      <c r="A3465" s="1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</row>
    <row r="3466" spans="1:26" x14ac:dyDescent="0.2">
      <c r="A3466" s="1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</row>
    <row r="3467" spans="1:26" x14ac:dyDescent="0.2">
      <c r="A3467" s="1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</row>
    <row r="3468" spans="1:26" x14ac:dyDescent="0.2">
      <c r="A3468" s="1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</row>
    <row r="3469" spans="1:26" x14ac:dyDescent="0.2">
      <c r="A3469" s="1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</row>
    <row r="3470" spans="1:26" x14ac:dyDescent="0.2">
      <c r="A3470" s="1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</row>
    <row r="3471" spans="1:26" x14ac:dyDescent="0.2">
      <c r="A3471" s="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</row>
    <row r="3472" spans="1:26" x14ac:dyDescent="0.2">
      <c r="A3472" s="1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</row>
    <row r="3473" spans="1:26" x14ac:dyDescent="0.2">
      <c r="A3473" s="1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</row>
    <row r="3474" spans="1:26" x14ac:dyDescent="0.2">
      <c r="A3474" s="1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</row>
    <row r="3475" spans="1:26" x14ac:dyDescent="0.2">
      <c r="A3475" s="1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</row>
    <row r="3476" spans="1:26" x14ac:dyDescent="0.2">
      <c r="A3476" s="1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</row>
    <row r="3477" spans="1:26" x14ac:dyDescent="0.2">
      <c r="A3477" s="1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</row>
    <row r="3478" spans="1:26" x14ac:dyDescent="0.2">
      <c r="A3478" s="1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</row>
    <row r="3479" spans="1:26" x14ac:dyDescent="0.2">
      <c r="A3479" s="1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</row>
    <row r="3480" spans="1:26" x14ac:dyDescent="0.2">
      <c r="A3480" s="1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</row>
    <row r="3481" spans="1:26" x14ac:dyDescent="0.2">
      <c r="A3481" s="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</row>
    <row r="3482" spans="1:26" x14ac:dyDescent="0.2">
      <c r="A3482" s="1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</row>
    <row r="3483" spans="1:26" x14ac:dyDescent="0.2">
      <c r="A3483" s="1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</row>
    <row r="3484" spans="1:26" x14ac:dyDescent="0.2">
      <c r="A3484" s="1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</row>
    <row r="3485" spans="1:26" x14ac:dyDescent="0.2">
      <c r="A3485" s="1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</row>
    <row r="3486" spans="1:26" x14ac:dyDescent="0.2">
      <c r="A3486" s="1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</row>
    <row r="3487" spans="1:26" x14ac:dyDescent="0.2">
      <c r="A3487" s="1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</row>
    <row r="3488" spans="1:26" x14ac:dyDescent="0.2">
      <c r="A3488" s="1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</row>
    <row r="3489" spans="1:26" x14ac:dyDescent="0.2">
      <c r="A3489" s="1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</row>
    <row r="3490" spans="1:26" x14ac:dyDescent="0.2">
      <c r="A3490" s="1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</row>
    <row r="3491" spans="1:26" x14ac:dyDescent="0.2">
      <c r="A3491" s="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</row>
    <row r="3492" spans="1:26" x14ac:dyDescent="0.2">
      <c r="A3492" s="1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</row>
    <row r="3493" spans="1:26" x14ac:dyDescent="0.2">
      <c r="A3493" s="1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</row>
    <row r="3494" spans="1:26" x14ac:dyDescent="0.2">
      <c r="A3494" s="1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</row>
    <row r="3495" spans="1:26" x14ac:dyDescent="0.2">
      <c r="A3495" s="1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</row>
    <row r="3496" spans="1:26" x14ac:dyDescent="0.2">
      <c r="A3496" s="1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</row>
    <row r="3497" spans="1:26" x14ac:dyDescent="0.2">
      <c r="A3497" s="1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</row>
    <row r="3498" spans="1:26" x14ac:dyDescent="0.2">
      <c r="A3498" s="1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</row>
    <row r="3499" spans="1:26" x14ac:dyDescent="0.2">
      <c r="A3499" s="1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</row>
    <row r="3500" spans="1:26" x14ac:dyDescent="0.2">
      <c r="A3500" s="1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</row>
    <row r="3501" spans="1:26" x14ac:dyDescent="0.2">
      <c r="A3501" s="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</row>
    <row r="3502" spans="1:26" x14ac:dyDescent="0.2">
      <c r="A3502" s="1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</row>
    <row r="3503" spans="1:26" x14ac:dyDescent="0.2">
      <c r="A3503" s="1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</row>
    <row r="3504" spans="1:26" x14ac:dyDescent="0.2">
      <c r="A3504" s="1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</row>
    <row r="3505" spans="1:26" x14ac:dyDescent="0.2">
      <c r="A3505" s="1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</row>
    <row r="3506" spans="1:26" x14ac:dyDescent="0.2">
      <c r="A3506" s="1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</row>
    <row r="3507" spans="1:26" x14ac:dyDescent="0.2">
      <c r="A3507" s="1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</row>
    <row r="3508" spans="1:26" x14ac:dyDescent="0.2">
      <c r="A3508" s="1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</row>
    <row r="3509" spans="1:26" x14ac:dyDescent="0.2">
      <c r="A3509" s="1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</row>
    <row r="3510" spans="1:26" x14ac:dyDescent="0.2">
      <c r="A3510" s="1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</row>
    <row r="3511" spans="1:26" x14ac:dyDescent="0.2">
      <c r="A3511" s="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</row>
    <row r="3512" spans="1:26" x14ac:dyDescent="0.2">
      <c r="A3512" s="1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</row>
    <row r="3513" spans="1:26" x14ac:dyDescent="0.2">
      <c r="A3513" s="1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</row>
    <row r="3514" spans="1:26" x14ac:dyDescent="0.2">
      <c r="A3514" s="1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</row>
    <row r="3515" spans="1:26" x14ac:dyDescent="0.2">
      <c r="A3515" s="1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</row>
    <row r="3516" spans="1:26" x14ac:dyDescent="0.2">
      <c r="A3516" s="1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</row>
    <row r="3517" spans="1:26" x14ac:dyDescent="0.2">
      <c r="A3517" s="1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</row>
    <row r="3518" spans="1:26" x14ac:dyDescent="0.2">
      <c r="A3518" s="1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</row>
    <row r="3519" spans="1:26" x14ac:dyDescent="0.2">
      <c r="A3519" s="1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</row>
    <row r="3520" spans="1:26" x14ac:dyDescent="0.2">
      <c r="A3520" s="1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</row>
    <row r="3521" spans="1:26" x14ac:dyDescent="0.2">
      <c r="A3521" s="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</row>
    <row r="3522" spans="1:26" x14ac:dyDescent="0.2">
      <c r="A3522" s="1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</row>
    <row r="3523" spans="1:26" x14ac:dyDescent="0.2">
      <c r="A3523" s="1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</row>
    <row r="3524" spans="1:26" x14ac:dyDescent="0.2">
      <c r="A3524" s="1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</row>
    <row r="3525" spans="1:26" x14ac:dyDescent="0.2">
      <c r="A3525" s="1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</row>
    <row r="3526" spans="1:26" x14ac:dyDescent="0.2">
      <c r="A3526" s="1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</row>
    <row r="3527" spans="1:26" x14ac:dyDescent="0.2">
      <c r="A3527" s="1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</row>
    <row r="3528" spans="1:26" x14ac:dyDescent="0.2">
      <c r="A3528" s="1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</row>
    <row r="3529" spans="1:26" x14ac:dyDescent="0.2">
      <c r="A3529" s="1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</row>
    <row r="3530" spans="1:26" x14ac:dyDescent="0.2">
      <c r="A3530" s="1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</row>
    <row r="3531" spans="1:26" x14ac:dyDescent="0.2">
      <c r="A3531" s="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</row>
    <row r="3532" spans="1:26" x14ac:dyDescent="0.2">
      <c r="A3532" s="1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</row>
    <row r="3533" spans="1:26" x14ac:dyDescent="0.2">
      <c r="A3533" s="1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</row>
    <row r="3534" spans="1:26" x14ac:dyDescent="0.2">
      <c r="A3534" s="1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</row>
    <row r="3535" spans="1:26" x14ac:dyDescent="0.2">
      <c r="A3535" s="1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</row>
    <row r="3536" spans="1:26" x14ac:dyDescent="0.2">
      <c r="A3536" s="1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</row>
    <row r="3537" spans="1:26" x14ac:dyDescent="0.2">
      <c r="A3537" s="1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</row>
    <row r="3538" spans="1:26" x14ac:dyDescent="0.2">
      <c r="A3538" s="1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</row>
    <row r="3539" spans="1:26" x14ac:dyDescent="0.2">
      <c r="A3539" s="1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</row>
    <row r="3540" spans="1:26" x14ac:dyDescent="0.2">
      <c r="A3540" s="1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</row>
    <row r="3541" spans="1:26" x14ac:dyDescent="0.2">
      <c r="A3541" s="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</row>
    <row r="3542" spans="1:26" x14ac:dyDescent="0.2">
      <c r="A3542" s="1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</row>
    <row r="3543" spans="1:26" x14ac:dyDescent="0.2">
      <c r="A3543" s="1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</row>
    <row r="3544" spans="1:26" x14ac:dyDescent="0.2">
      <c r="A3544" s="1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</row>
    <row r="3545" spans="1:26" x14ac:dyDescent="0.2">
      <c r="A3545" s="1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</row>
    <row r="3546" spans="1:26" x14ac:dyDescent="0.2">
      <c r="A3546" s="1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</row>
    <row r="3547" spans="1:26" x14ac:dyDescent="0.2">
      <c r="A3547" s="1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</row>
    <row r="3548" spans="1:26" x14ac:dyDescent="0.2">
      <c r="A3548" s="1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</row>
    <row r="3549" spans="1:26" x14ac:dyDescent="0.2">
      <c r="A3549" s="1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</row>
    <row r="3550" spans="1:26" x14ac:dyDescent="0.2">
      <c r="A3550" s="1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</row>
    <row r="3551" spans="1:26" x14ac:dyDescent="0.2">
      <c r="A3551" s="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</row>
    <row r="3552" spans="1:26" x14ac:dyDescent="0.2">
      <c r="A3552" s="1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</row>
    <row r="3553" spans="1:26" x14ac:dyDescent="0.2">
      <c r="A3553" s="1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</row>
    <row r="3554" spans="1:26" x14ac:dyDescent="0.2">
      <c r="A3554" s="1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</row>
    <row r="3555" spans="1:26" x14ac:dyDescent="0.2">
      <c r="A3555" s="1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</row>
    <row r="3556" spans="1:26" x14ac:dyDescent="0.2">
      <c r="A3556" s="1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</row>
    <row r="3557" spans="1:26" x14ac:dyDescent="0.2">
      <c r="A3557" s="1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</row>
    <row r="3558" spans="1:26" x14ac:dyDescent="0.2">
      <c r="A3558" s="1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</row>
    <row r="3559" spans="1:26" x14ac:dyDescent="0.2">
      <c r="A3559" s="1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</row>
    <row r="3560" spans="1:26" x14ac:dyDescent="0.2">
      <c r="A3560" s="1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</row>
    <row r="3561" spans="1:26" x14ac:dyDescent="0.2">
      <c r="A3561" s="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</row>
    <row r="3562" spans="1:26" x14ac:dyDescent="0.2">
      <c r="A3562" s="1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</row>
    <row r="3563" spans="1:26" x14ac:dyDescent="0.2">
      <c r="A3563" s="1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</row>
    <row r="3564" spans="1:26" x14ac:dyDescent="0.2">
      <c r="A3564" s="1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</row>
    <row r="3565" spans="1:26" x14ac:dyDescent="0.2">
      <c r="A3565" s="1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</row>
    <row r="3566" spans="1:26" x14ac:dyDescent="0.2">
      <c r="A3566" s="1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</row>
    <row r="3567" spans="1:26" x14ac:dyDescent="0.2">
      <c r="A3567" s="1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</row>
    <row r="3568" spans="1:26" x14ac:dyDescent="0.2">
      <c r="A3568" s="1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</row>
    <row r="3569" spans="1:26" x14ac:dyDescent="0.2">
      <c r="A3569" s="1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</row>
    <row r="3570" spans="1:26" x14ac:dyDescent="0.2">
      <c r="A3570" s="1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</row>
    <row r="3571" spans="1:26" x14ac:dyDescent="0.2">
      <c r="A3571" s="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</row>
    <row r="3572" spans="1:26" x14ac:dyDescent="0.2">
      <c r="A3572" s="1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</row>
    <row r="3573" spans="1:26" x14ac:dyDescent="0.2">
      <c r="A3573" s="1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</row>
    <row r="3574" spans="1:26" x14ac:dyDescent="0.2">
      <c r="A3574" s="1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</row>
    <row r="3575" spans="1:26" x14ac:dyDescent="0.2">
      <c r="A3575" s="1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</row>
    <row r="3576" spans="1:26" x14ac:dyDescent="0.2">
      <c r="A3576" s="1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</row>
    <row r="3577" spans="1:26" x14ac:dyDescent="0.2">
      <c r="A3577" s="1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</row>
    <row r="3578" spans="1:26" x14ac:dyDescent="0.2">
      <c r="A3578" s="1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</row>
    <row r="3579" spans="1:26" x14ac:dyDescent="0.2">
      <c r="A3579" s="1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</row>
    <row r="3580" spans="1:26" x14ac:dyDescent="0.2">
      <c r="A3580" s="1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</row>
    <row r="3581" spans="1:26" x14ac:dyDescent="0.2">
      <c r="A3581" s="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</row>
    <row r="3582" spans="1:26" x14ac:dyDescent="0.2">
      <c r="A3582" s="1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</row>
    <row r="3583" spans="1:26" x14ac:dyDescent="0.2">
      <c r="A3583" s="1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</row>
    <row r="3584" spans="1:26" x14ac:dyDescent="0.2">
      <c r="A3584" s="1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</row>
    <row r="3585" spans="1:26" x14ac:dyDescent="0.2">
      <c r="A3585" s="1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</row>
    <row r="3586" spans="1:26" x14ac:dyDescent="0.2">
      <c r="A3586" s="1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</row>
    <row r="3587" spans="1:26" x14ac:dyDescent="0.2">
      <c r="A3587" s="1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</row>
    <row r="3588" spans="1:26" x14ac:dyDescent="0.2">
      <c r="A3588" s="1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</row>
    <row r="3589" spans="1:26" x14ac:dyDescent="0.2">
      <c r="A3589" s="1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</row>
    <row r="3590" spans="1:26" x14ac:dyDescent="0.2">
      <c r="A3590" s="1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</row>
    <row r="3591" spans="1:26" x14ac:dyDescent="0.2">
      <c r="A3591" s="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</row>
    <row r="3592" spans="1:26" x14ac:dyDescent="0.2">
      <c r="A3592" s="1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</row>
    <row r="3593" spans="1:26" x14ac:dyDescent="0.2">
      <c r="A3593" s="1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</row>
    <row r="3594" spans="1:26" x14ac:dyDescent="0.2">
      <c r="A3594" s="1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</row>
    <row r="3595" spans="1:26" x14ac:dyDescent="0.2">
      <c r="A3595" s="1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</row>
    <row r="3596" spans="1:26" x14ac:dyDescent="0.2">
      <c r="A3596" s="1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</row>
    <row r="3597" spans="1:26" x14ac:dyDescent="0.2">
      <c r="A3597" s="1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</row>
    <row r="3598" spans="1:26" x14ac:dyDescent="0.2">
      <c r="A3598" s="1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</row>
    <row r="3599" spans="1:26" x14ac:dyDescent="0.2">
      <c r="A3599" s="1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</row>
    <row r="3600" spans="1:26" x14ac:dyDescent="0.2">
      <c r="A3600" s="1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</row>
    <row r="3601" spans="1:26" x14ac:dyDescent="0.2">
      <c r="A3601" s="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</row>
    <row r="3602" spans="1:26" x14ac:dyDescent="0.2">
      <c r="A3602" s="1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</row>
    <row r="3603" spans="1:26" x14ac:dyDescent="0.2">
      <c r="A3603" s="1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</row>
    <row r="3604" spans="1:26" x14ac:dyDescent="0.2">
      <c r="A3604" s="1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</row>
    <row r="3605" spans="1:26" x14ac:dyDescent="0.2">
      <c r="A3605" s="1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</row>
    <row r="3606" spans="1:26" x14ac:dyDescent="0.2">
      <c r="A3606" s="1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</row>
    <row r="3607" spans="1:26" x14ac:dyDescent="0.2">
      <c r="A3607" s="1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</row>
    <row r="3608" spans="1:26" x14ac:dyDescent="0.2">
      <c r="A3608" s="1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</row>
    <row r="3609" spans="1:26" x14ac:dyDescent="0.2">
      <c r="A3609" s="1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</row>
    <row r="3610" spans="1:26" x14ac:dyDescent="0.2">
      <c r="A3610" s="1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</row>
    <row r="3611" spans="1:26" x14ac:dyDescent="0.2">
      <c r="A3611" s="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</row>
    <row r="3612" spans="1:26" x14ac:dyDescent="0.2">
      <c r="A3612" s="1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</row>
    <row r="3613" spans="1:26" x14ac:dyDescent="0.2">
      <c r="A3613" s="1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</row>
    <row r="3614" spans="1:26" x14ac:dyDescent="0.2">
      <c r="A3614" s="1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</row>
    <row r="3615" spans="1:26" x14ac:dyDescent="0.2">
      <c r="A3615" s="1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</row>
    <row r="3616" spans="1:26" x14ac:dyDescent="0.2">
      <c r="A3616" s="1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</row>
    <row r="3617" spans="1:26" x14ac:dyDescent="0.2">
      <c r="A3617" s="1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</row>
    <row r="3618" spans="1:26" x14ac:dyDescent="0.2">
      <c r="A3618" s="1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</row>
    <row r="3619" spans="1:26" x14ac:dyDescent="0.2">
      <c r="A3619" s="1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</row>
    <row r="3620" spans="1:26" x14ac:dyDescent="0.2">
      <c r="A3620" s="1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</row>
    <row r="3621" spans="1:26" x14ac:dyDescent="0.2">
      <c r="A3621" s="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</row>
    <row r="3622" spans="1:26" x14ac:dyDescent="0.2">
      <c r="A3622" s="1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</row>
    <row r="3623" spans="1:26" x14ac:dyDescent="0.2">
      <c r="A3623" s="1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</row>
    <row r="3624" spans="1:26" x14ac:dyDescent="0.2">
      <c r="A3624" s="1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</row>
    <row r="3625" spans="1:26" x14ac:dyDescent="0.2">
      <c r="A3625" s="1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</row>
    <row r="3626" spans="1:26" x14ac:dyDescent="0.2">
      <c r="A3626" s="1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</row>
    <row r="3627" spans="1:26" x14ac:dyDescent="0.2">
      <c r="A3627" s="1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</row>
    <row r="3628" spans="1:26" x14ac:dyDescent="0.2">
      <c r="A3628" s="1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</row>
    <row r="3629" spans="1:26" x14ac:dyDescent="0.2">
      <c r="A3629" s="1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</row>
    <row r="3630" spans="1:26" x14ac:dyDescent="0.2">
      <c r="A3630" s="1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</row>
    <row r="3631" spans="1:26" x14ac:dyDescent="0.2">
      <c r="A3631" s="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</row>
    <row r="3632" spans="1:26" x14ac:dyDescent="0.2">
      <c r="A3632" s="1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</row>
    <row r="3633" spans="1:26" x14ac:dyDescent="0.2">
      <c r="A3633" s="1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</row>
    <row r="3634" spans="1:26" x14ac:dyDescent="0.2">
      <c r="A3634" s="1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</row>
    <row r="3635" spans="1:26" x14ac:dyDescent="0.2">
      <c r="A3635" s="1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</row>
    <row r="3636" spans="1:26" x14ac:dyDescent="0.2">
      <c r="A3636" s="1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</row>
    <row r="3637" spans="1:26" x14ac:dyDescent="0.2">
      <c r="A3637" s="1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</row>
    <row r="3638" spans="1:26" x14ac:dyDescent="0.2">
      <c r="A3638" s="1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</row>
    <row r="3639" spans="1:26" x14ac:dyDescent="0.2">
      <c r="A3639" s="1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</row>
    <row r="3640" spans="1:26" x14ac:dyDescent="0.2">
      <c r="A3640" s="1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</row>
    <row r="3641" spans="1:26" x14ac:dyDescent="0.2">
      <c r="A3641" s="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</row>
    <row r="3642" spans="1:26" x14ac:dyDescent="0.2">
      <c r="A3642" s="1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</row>
    <row r="3643" spans="1:26" x14ac:dyDescent="0.2">
      <c r="A3643" s="1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</row>
    <row r="3644" spans="1:26" x14ac:dyDescent="0.2">
      <c r="A3644" s="1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</row>
    <row r="3645" spans="1:26" x14ac:dyDescent="0.2">
      <c r="A3645" s="1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</row>
    <row r="3646" spans="1:26" x14ac:dyDescent="0.2">
      <c r="A3646" s="1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</row>
    <row r="3647" spans="1:26" x14ac:dyDescent="0.2">
      <c r="A3647" s="1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</row>
    <row r="3648" spans="1:26" x14ac:dyDescent="0.2">
      <c r="A3648" s="1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</row>
    <row r="3649" spans="1:26" x14ac:dyDescent="0.2">
      <c r="A3649" s="1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</row>
    <row r="3650" spans="1:26" x14ac:dyDescent="0.2">
      <c r="A3650" s="1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</row>
    <row r="3651" spans="1:26" x14ac:dyDescent="0.2">
      <c r="A3651" s="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</row>
    <row r="3652" spans="1:26" x14ac:dyDescent="0.2">
      <c r="A3652" s="1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</row>
    <row r="3653" spans="1:26" x14ac:dyDescent="0.2">
      <c r="A3653" s="1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</row>
    <row r="3654" spans="1:26" x14ac:dyDescent="0.2">
      <c r="A3654" s="1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</row>
    <row r="3655" spans="1:26" x14ac:dyDescent="0.2">
      <c r="A3655" s="1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</row>
    <row r="3656" spans="1:26" x14ac:dyDescent="0.2">
      <c r="A3656" s="1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</row>
    <row r="3657" spans="1:26" x14ac:dyDescent="0.2">
      <c r="A3657" s="1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</row>
    <row r="3658" spans="1:26" x14ac:dyDescent="0.2">
      <c r="A3658" s="1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</row>
    <row r="3659" spans="1:26" x14ac:dyDescent="0.2">
      <c r="A3659" s="1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</row>
    <row r="3660" spans="1:26" x14ac:dyDescent="0.2">
      <c r="A3660" s="1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</row>
    <row r="3661" spans="1:26" x14ac:dyDescent="0.2">
      <c r="A3661" s="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</row>
    <row r="3662" spans="1:26" x14ac:dyDescent="0.2">
      <c r="A3662" s="1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</row>
    <row r="3663" spans="1:26" x14ac:dyDescent="0.2">
      <c r="A3663" s="1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</row>
    <row r="3664" spans="1:26" x14ac:dyDescent="0.2">
      <c r="A3664" s="1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</row>
    <row r="3665" spans="1:26" x14ac:dyDescent="0.2">
      <c r="A3665" s="1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</row>
    <row r="3666" spans="1:26" x14ac:dyDescent="0.2">
      <c r="A3666" s="1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</row>
    <row r="3667" spans="1:26" x14ac:dyDescent="0.2">
      <c r="A3667" s="1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</row>
    <row r="3668" spans="1:26" x14ac:dyDescent="0.2">
      <c r="A3668" s="1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</row>
    <row r="3669" spans="1:26" x14ac:dyDescent="0.2">
      <c r="A3669" s="1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</row>
    <row r="3670" spans="1:26" x14ac:dyDescent="0.2">
      <c r="A3670" s="1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</row>
    <row r="3671" spans="1:26" x14ac:dyDescent="0.2">
      <c r="A3671" s="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</row>
    <row r="3672" spans="1:26" x14ac:dyDescent="0.2">
      <c r="A3672" s="1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</row>
    <row r="3673" spans="1:26" x14ac:dyDescent="0.2">
      <c r="A3673" s="1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</row>
    <row r="3674" spans="1:26" x14ac:dyDescent="0.2">
      <c r="A3674" s="1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</row>
    <row r="3675" spans="1:26" x14ac:dyDescent="0.2">
      <c r="A3675" s="1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</row>
    <row r="3676" spans="1:26" x14ac:dyDescent="0.2">
      <c r="A3676" s="1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</row>
    <row r="3677" spans="1:26" x14ac:dyDescent="0.2">
      <c r="A3677" s="1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</row>
    <row r="3678" spans="1:26" x14ac:dyDescent="0.2">
      <c r="A3678" s="1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</row>
    <row r="3679" spans="1:26" x14ac:dyDescent="0.2">
      <c r="A3679" s="1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</row>
    <row r="3680" spans="1:26" x14ac:dyDescent="0.2">
      <c r="A3680" s="1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</row>
    <row r="3681" spans="1:26" x14ac:dyDescent="0.2">
      <c r="A3681" s="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</row>
    <row r="3682" spans="1:26" x14ac:dyDescent="0.2">
      <c r="A3682" s="1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</row>
    <row r="3683" spans="1:26" x14ac:dyDescent="0.2">
      <c r="A3683" s="1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</row>
    <row r="3684" spans="1:26" x14ac:dyDescent="0.2">
      <c r="A3684" s="1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</row>
    <row r="3685" spans="1:26" x14ac:dyDescent="0.2">
      <c r="A3685" s="1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</row>
    <row r="3686" spans="1:26" x14ac:dyDescent="0.2">
      <c r="A3686" s="1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</row>
    <row r="3687" spans="1:26" x14ac:dyDescent="0.2">
      <c r="A3687" s="1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</row>
    <row r="3688" spans="1:26" x14ac:dyDescent="0.2">
      <c r="A3688" s="1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</row>
    <row r="3689" spans="1:26" x14ac:dyDescent="0.2">
      <c r="A3689" s="1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</row>
    <row r="3690" spans="1:26" x14ac:dyDescent="0.2">
      <c r="A3690" s="1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</row>
    <row r="3691" spans="1:26" x14ac:dyDescent="0.2">
      <c r="A3691" s="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</row>
    <row r="3692" spans="1:26" x14ac:dyDescent="0.2">
      <c r="A3692" s="1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</row>
    <row r="3693" spans="1:26" x14ac:dyDescent="0.2">
      <c r="A3693" s="1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</row>
    <row r="3694" spans="1:26" x14ac:dyDescent="0.2">
      <c r="A3694" s="1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</row>
    <row r="3695" spans="1:26" x14ac:dyDescent="0.2">
      <c r="A3695" s="1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</row>
    <row r="3696" spans="1:26" x14ac:dyDescent="0.2">
      <c r="A3696" s="1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</row>
    <row r="3697" spans="1:26" x14ac:dyDescent="0.2">
      <c r="A3697" s="1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</row>
    <row r="3698" spans="1:26" x14ac:dyDescent="0.2">
      <c r="A3698" s="1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</row>
    <row r="3699" spans="1:26" x14ac:dyDescent="0.2">
      <c r="A3699" s="1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</row>
    <row r="3700" spans="1:26" x14ac:dyDescent="0.2">
      <c r="A3700" s="1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</row>
    <row r="3701" spans="1:26" x14ac:dyDescent="0.2">
      <c r="A3701" s="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</row>
    <row r="3702" spans="1:26" x14ac:dyDescent="0.2">
      <c r="A3702" s="1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</row>
    <row r="3703" spans="1:26" x14ac:dyDescent="0.2">
      <c r="A3703" s="1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</row>
    <row r="3704" spans="1:26" x14ac:dyDescent="0.2">
      <c r="A3704" s="1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</row>
    <row r="3705" spans="1:26" x14ac:dyDescent="0.2">
      <c r="A3705" s="1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</row>
    <row r="3706" spans="1:26" x14ac:dyDescent="0.2">
      <c r="A3706" s="1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</row>
    <row r="3707" spans="1:26" x14ac:dyDescent="0.2">
      <c r="A3707" s="1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</row>
    <row r="3708" spans="1:26" x14ac:dyDescent="0.2">
      <c r="A3708" s="1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</row>
    <row r="3709" spans="1:26" x14ac:dyDescent="0.2">
      <c r="A3709" s="1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</row>
    <row r="3710" spans="1:26" x14ac:dyDescent="0.2">
      <c r="A3710" s="1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</row>
    <row r="3711" spans="1:26" x14ac:dyDescent="0.2">
      <c r="A3711" s="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</row>
    <row r="3712" spans="1:26" x14ac:dyDescent="0.2">
      <c r="A3712" s="1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</row>
    <row r="3713" spans="1:26" x14ac:dyDescent="0.2">
      <c r="A3713" s="1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</row>
    <row r="3714" spans="1:26" x14ac:dyDescent="0.2">
      <c r="A3714" s="1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</row>
    <row r="3715" spans="1:26" x14ac:dyDescent="0.2">
      <c r="A3715" s="1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</row>
    <row r="3716" spans="1:26" x14ac:dyDescent="0.2">
      <c r="A3716" s="1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</row>
    <row r="3717" spans="1:26" x14ac:dyDescent="0.2">
      <c r="A3717" s="1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</row>
    <row r="3718" spans="1:26" x14ac:dyDescent="0.2">
      <c r="A3718" s="1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</row>
    <row r="3719" spans="1:26" x14ac:dyDescent="0.2">
      <c r="A3719" s="1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</row>
    <row r="3720" spans="1:26" x14ac:dyDescent="0.2">
      <c r="A3720" s="1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</row>
    <row r="3721" spans="1:26" x14ac:dyDescent="0.2">
      <c r="A3721" s="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</row>
    <row r="3722" spans="1:26" x14ac:dyDescent="0.2">
      <c r="A3722" s="1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</row>
    <row r="3723" spans="1:26" x14ac:dyDescent="0.2">
      <c r="A3723" s="1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</row>
    <row r="3724" spans="1:26" x14ac:dyDescent="0.2">
      <c r="A3724" s="1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</row>
    <row r="3725" spans="1:26" x14ac:dyDescent="0.2">
      <c r="A3725" s="1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</row>
    <row r="3726" spans="1:26" x14ac:dyDescent="0.2">
      <c r="A3726" s="1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</row>
    <row r="3727" spans="1:26" x14ac:dyDescent="0.2">
      <c r="A3727" s="1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</row>
    <row r="3728" spans="1:26" x14ac:dyDescent="0.2">
      <c r="A3728" s="1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</row>
    <row r="3729" spans="1:26" x14ac:dyDescent="0.2">
      <c r="A3729" s="1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</row>
    <row r="3730" spans="1:26" x14ac:dyDescent="0.2">
      <c r="A3730" s="1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</row>
    <row r="3731" spans="1:26" x14ac:dyDescent="0.2">
      <c r="A3731" s="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</row>
    <row r="3732" spans="1:26" x14ac:dyDescent="0.2">
      <c r="A3732" s="1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</row>
    <row r="3733" spans="1:26" x14ac:dyDescent="0.2">
      <c r="A3733" s="1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</row>
    <row r="3734" spans="1:26" x14ac:dyDescent="0.2">
      <c r="A3734" s="1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</row>
    <row r="3735" spans="1:26" x14ac:dyDescent="0.2">
      <c r="A3735" s="1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</row>
    <row r="3736" spans="1:26" x14ac:dyDescent="0.2">
      <c r="A3736" s="1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</row>
    <row r="3737" spans="1:26" x14ac:dyDescent="0.2">
      <c r="A3737" s="1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</row>
    <row r="3738" spans="1:26" x14ac:dyDescent="0.2">
      <c r="A3738" s="1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</row>
    <row r="3739" spans="1:26" x14ac:dyDescent="0.2">
      <c r="A3739" s="1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</row>
    <row r="3740" spans="1:26" x14ac:dyDescent="0.2">
      <c r="A3740" s="1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</row>
    <row r="3741" spans="1:26" x14ac:dyDescent="0.2">
      <c r="A3741" s="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</row>
    <row r="3742" spans="1:26" x14ac:dyDescent="0.2">
      <c r="A3742" s="1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</row>
    <row r="3743" spans="1:26" x14ac:dyDescent="0.2">
      <c r="A3743" s="1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</row>
    <row r="3744" spans="1:26" x14ac:dyDescent="0.2">
      <c r="A3744" s="1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</row>
    <row r="3745" spans="1:26" x14ac:dyDescent="0.2">
      <c r="A3745" s="1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</row>
    <row r="3746" spans="1:26" x14ac:dyDescent="0.2">
      <c r="A3746" s="1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</row>
    <row r="3747" spans="1:26" x14ac:dyDescent="0.2">
      <c r="A3747" s="1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</row>
    <row r="3748" spans="1:26" x14ac:dyDescent="0.2">
      <c r="A3748" s="1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</row>
    <row r="3749" spans="1:26" x14ac:dyDescent="0.2">
      <c r="A3749" s="1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</row>
    <row r="3750" spans="1:26" x14ac:dyDescent="0.2">
      <c r="A3750" s="1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</row>
    <row r="3751" spans="1:26" x14ac:dyDescent="0.2">
      <c r="A3751" s="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</row>
    <row r="3752" spans="1:26" x14ac:dyDescent="0.2">
      <c r="A3752" s="1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</row>
    <row r="3753" spans="1:26" x14ac:dyDescent="0.2">
      <c r="A3753" s="1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</row>
    <row r="3754" spans="1:26" x14ac:dyDescent="0.2">
      <c r="A3754" s="1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</row>
    <row r="3755" spans="1:26" x14ac:dyDescent="0.2">
      <c r="A3755" s="1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</row>
    <row r="3756" spans="1:26" x14ac:dyDescent="0.2">
      <c r="A3756" s="1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</row>
    <row r="3757" spans="1:26" x14ac:dyDescent="0.2">
      <c r="A3757" s="1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</row>
    <row r="3758" spans="1:26" x14ac:dyDescent="0.2">
      <c r="A3758" s="1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</row>
    <row r="3759" spans="1:26" x14ac:dyDescent="0.2">
      <c r="A3759" s="1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</row>
    <row r="3760" spans="1:26" x14ac:dyDescent="0.2">
      <c r="A3760" s="1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</row>
    <row r="3761" spans="1:26" x14ac:dyDescent="0.2">
      <c r="A3761" s="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</row>
    <row r="3762" spans="1:26" x14ac:dyDescent="0.2">
      <c r="A3762" s="1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</row>
    <row r="3763" spans="1:26" x14ac:dyDescent="0.2">
      <c r="A3763" s="1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</row>
    <row r="3764" spans="1:26" x14ac:dyDescent="0.2">
      <c r="A3764" s="1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</row>
    <row r="3765" spans="1:26" x14ac:dyDescent="0.2">
      <c r="A3765" s="1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</row>
    <row r="3766" spans="1:26" x14ac:dyDescent="0.2">
      <c r="A3766" s="1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</row>
    <row r="3767" spans="1:26" x14ac:dyDescent="0.2">
      <c r="A3767" s="1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</row>
    <row r="3768" spans="1:26" x14ac:dyDescent="0.2">
      <c r="A3768" s="1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</row>
    <row r="3769" spans="1:26" x14ac:dyDescent="0.2">
      <c r="A3769" s="1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</row>
    <row r="3770" spans="1:26" x14ac:dyDescent="0.2">
      <c r="A3770" s="1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</row>
    <row r="3771" spans="1:26" x14ac:dyDescent="0.2">
      <c r="A3771" s="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</row>
    <row r="3772" spans="1:26" x14ac:dyDescent="0.2">
      <c r="A3772" s="1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</row>
    <row r="3773" spans="1:26" x14ac:dyDescent="0.2">
      <c r="A3773" s="1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</row>
    <row r="3774" spans="1:26" x14ac:dyDescent="0.2">
      <c r="A3774" s="1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</row>
    <row r="3775" spans="1:26" x14ac:dyDescent="0.2">
      <c r="A3775" s="1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</row>
    <row r="3776" spans="1:26" x14ac:dyDescent="0.2">
      <c r="A3776" s="1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</row>
    <row r="3777" spans="1:26" x14ac:dyDescent="0.2">
      <c r="A3777" s="1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</row>
    <row r="3778" spans="1:26" x14ac:dyDescent="0.2">
      <c r="A3778" s="1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</row>
    <row r="3779" spans="1:26" x14ac:dyDescent="0.2">
      <c r="A3779" s="1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</row>
    <row r="3780" spans="1:26" x14ac:dyDescent="0.2">
      <c r="A3780" s="1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</row>
    <row r="3781" spans="1:26" x14ac:dyDescent="0.2">
      <c r="A3781" s="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</row>
    <row r="3782" spans="1:26" x14ac:dyDescent="0.2">
      <c r="A3782" s="1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</row>
    <row r="3783" spans="1:26" x14ac:dyDescent="0.2">
      <c r="A3783" s="1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</row>
    <row r="3784" spans="1:26" x14ac:dyDescent="0.2">
      <c r="A3784" s="1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</row>
    <row r="3785" spans="1:26" x14ac:dyDescent="0.2">
      <c r="A3785" s="1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</row>
    <row r="3786" spans="1:26" x14ac:dyDescent="0.2">
      <c r="A3786" s="1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</row>
    <row r="3787" spans="1:26" x14ac:dyDescent="0.2">
      <c r="A3787" s="1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</row>
    <row r="3788" spans="1:26" x14ac:dyDescent="0.2">
      <c r="A3788" s="1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</row>
    <row r="3789" spans="1:26" x14ac:dyDescent="0.2">
      <c r="A3789" s="1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</row>
    <row r="3790" spans="1:26" x14ac:dyDescent="0.2">
      <c r="A3790" s="1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</row>
    <row r="3791" spans="1:26" x14ac:dyDescent="0.2">
      <c r="A3791" s="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</row>
    <row r="3792" spans="1:26" x14ac:dyDescent="0.2">
      <c r="A3792" s="1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</row>
    <row r="3793" spans="1:26" x14ac:dyDescent="0.2">
      <c r="A3793" s="1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</row>
    <row r="3794" spans="1:26" x14ac:dyDescent="0.2">
      <c r="A3794" s="1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</row>
    <row r="3795" spans="1:26" x14ac:dyDescent="0.2">
      <c r="A3795" s="1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</row>
    <row r="3796" spans="1:26" x14ac:dyDescent="0.2">
      <c r="A3796" s="1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</row>
    <row r="3797" spans="1:26" x14ac:dyDescent="0.2">
      <c r="A3797" s="1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</row>
    <row r="3798" spans="1:26" x14ac:dyDescent="0.2">
      <c r="A3798" s="1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</row>
    <row r="3799" spans="1:26" x14ac:dyDescent="0.2">
      <c r="A3799" s="1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</row>
    <row r="3800" spans="1:26" x14ac:dyDescent="0.2">
      <c r="A3800" s="1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</row>
    <row r="3801" spans="1:26" x14ac:dyDescent="0.2">
      <c r="A3801" s="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</row>
    <row r="3802" spans="1:26" x14ac:dyDescent="0.2">
      <c r="A3802" s="1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</row>
    <row r="3803" spans="1:26" x14ac:dyDescent="0.2">
      <c r="A3803" s="1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</row>
    <row r="3804" spans="1:26" x14ac:dyDescent="0.2">
      <c r="A3804" s="1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</row>
    <row r="3805" spans="1:26" x14ac:dyDescent="0.2">
      <c r="A3805" s="1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</row>
    <row r="3806" spans="1:26" x14ac:dyDescent="0.2">
      <c r="A3806" s="1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</row>
    <row r="3807" spans="1:26" x14ac:dyDescent="0.2">
      <c r="A3807" s="1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</row>
    <row r="3808" spans="1:26" x14ac:dyDescent="0.2">
      <c r="A3808" s="1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</row>
    <row r="3809" spans="1:26" x14ac:dyDescent="0.2">
      <c r="A3809" s="1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</row>
    <row r="3810" spans="1:26" x14ac:dyDescent="0.2">
      <c r="A3810" s="1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</row>
    <row r="3811" spans="1:26" x14ac:dyDescent="0.2">
      <c r="A3811" s="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</row>
    <row r="3812" spans="1:26" x14ac:dyDescent="0.2">
      <c r="A3812" s="1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</row>
    <row r="3813" spans="1:26" x14ac:dyDescent="0.2">
      <c r="A3813" s="1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</row>
    <row r="3814" spans="1:26" x14ac:dyDescent="0.2">
      <c r="A3814" s="1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</row>
    <row r="3815" spans="1:26" x14ac:dyDescent="0.2">
      <c r="A3815" s="1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</row>
    <row r="3816" spans="1:26" x14ac:dyDescent="0.2">
      <c r="A3816" s="1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</row>
    <row r="3817" spans="1:26" x14ac:dyDescent="0.2">
      <c r="A3817" s="1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</row>
    <row r="3818" spans="1:26" x14ac:dyDescent="0.2">
      <c r="A3818" s="1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</row>
    <row r="3819" spans="1:26" x14ac:dyDescent="0.2">
      <c r="A3819" s="1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</row>
    <row r="3820" spans="1:26" x14ac:dyDescent="0.2">
      <c r="A3820" s="1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</row>
    <row r="3821" spans="1:26" x14ac:dyDescent="0.2">
      <c r="A3821" s="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</row>
    <row r="3822" spans="1:26" x14ac:dyDescent="0.2">
      <c r="A3822" s="1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</row>
    <row r="3823" spans="1:26" x14ac:dyDescent="0.2">
      <c r="A3823" s="1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</row>
    <row r="3824" spans="1:26" x14ac:dyDescent="0.2">
      <c r="A3824" s="1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</row>
    <row r="3825" spans="1:26" x14ac:dyDescent="0.2">
      <c r="A3825" s="1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</row>
    <row r="3826" spans="1:26" x14ac:dyDescent="0.2">
      <c r="A3826" s="1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</row>
    <row r="3827" spans="1:26" x14ac:dyDescent="0.2">
      <c r="A3827" s="1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</row>
    <row r="3828" spans="1:26" x14ac:dyDescent="0.2">
      <c r="A3828" s="1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</row>
    <row r="3829" spans="1:26" x14ac:dyDescent="0.2">
      <c r="A3829" s="1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</row>
    <row r="3830" spans="1:26" x14ac:dyDescent="0.2">
      <c r="A3830" s="1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</row>
    <row r="3831" spans="1:26" x14ac:dyDescent="0.2">
      <c r="A3831" s="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</row>
    <row r="3832" spans="1:26" x14ac:dyDescent="0.2">
      <c r="A3832" s="1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</row>
    <row r="3833" spans="1:26" x14ac:dyDescent="0.2">
      <c r="A3833" s="1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</row>
    <row r="3834" spans="1:26" x14ac:dyDescent="0.2">
      <c r="A3834" s="1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</row>
    <row r="3835" spans="1:26" x14ac:dyDescent="0.2">
      <c r="A3835" s="1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</row>
    <row r="3836" spans="1:26" x14ac:dyDescent="0.2">
      <c r="A3836" s="1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</row>
    <row r="3837" spans="1:26" x14ac:dyDescent="0.2">
      <c r="A3837" s="1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</row>
    <row r="3838" spans="1:26" x14ac:dyDescent="0.2">
      <c r="A3838" s="1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</row>
    <row r="3839" spans="1:26" x14ac:dyDescent="0.2">
      <c r="A3839" s="1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</row>
    <row r="3840" spans="1:26" x14ac:dyDescent="0.2">
      <c r="A3840" s="1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</row>
    <row r="3841" spans="1:26" x14ac:dyDescent="0.2">
      <c r="A3841" s="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</row>
    <row r="3842" spans="1:26" x14ac:dyDescent="0.2">
      <c r="A3842" s="1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</row>
    <row r="3843" spans="1:26" x14ac:dyDescent="0.2">
      <c r="A3843" s="1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</row>
    <row r="3844" spans="1:26" x14ac:dyDescent="0.2">
      <c r="A3844" s="1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</row>
    <row r="3845" spans="1:26" x14ac:dyDescent="0.2">
      <c r="A3845" s="1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</row>
    <row r="3846" spans="1:26" x14ac:dyDescent="0.2">
      <c r="A3846" s="1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</row>
    <row r="3847" spans="1:26" x14ac:dyDescent="0.2">
      <c r="A3847" s="1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</row>
    <row r="3848" spans="1:26" x14ac:dyDescent="0.2">
      <c r="A3848" s="1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</row>
    <row r="3849" spans="1:26" x14ac:dyDescent="0.2">
      <c r="A3849" s="1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</row>
    <row r="3850" spans="1:26" x14ac:dyDescent="0.2">
      <c r="A3850" s="1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</row>
    <row r="3851" spans="1:26" x14ac:dyDescent="0.2">
      <c r="A3851" s="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</row>
    <row r="3852" spans="1:26" x14ac:dyDescent="0.2">
      <c r="A3852" s="1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</row>
    <row r="3853" spans="1:26" x14ac:dyDescent="0.2">
      <c r="A3853" s="1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</row>
    <row r="3854" spans="1:26" x14ac:dyDescent="0.2">
      <c r="A3854" s="1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</row>
    <row r="3855" spans="1:26" x14ac:dyDescent="0.2">
      <c r="A3855" s="1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</row>
    <row r="3856" spans="1:26" x14ac:dyDescent="0.2">
      <c r="A3856" s="1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</row>
    <row r="3857" spans="1:26" x14ac:dyDescent="0.2">
      <c r="A3857" s="1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</row>
    <row r="3858" spans="1:26" x14ac:dyDescent="0.2">
      <c r="A3858" s="1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</row>
    <row r="3859" spans="1:26" x14ac:dyDescent="0.2">
      <c r="A3859" s="1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</row>
    <row r="3860" spans="1:26" x14ac:dyDescent="0.2">
      <c r="A3860" s="1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</row>
    <row r="3861" spans="1:26" x14ac:dyDescent="0.2">
      <c r="A3861" s="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</row>
    <row r="3862" spans="1:26" x14ac:dyDescent="0.2">
      <c r="A3862" s="1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</row>
    <row r="3863" spans="1:26" x14ac:dyDescent="0.2">
      <c r="A3863" s="1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</row>
    <row r="3864" spans="1:26" x14ac:dyDescent="0.2">
      <c r="A3864" s="1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</row>
    <row r="3865" spans="1:26" x14ac:dyDescent="0.2">
      <c r="A3865" s="1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</row>
    <row r="3866" spans="1:26" x14ac:dyDescent="0.2">
      <c r="A3866" s="1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</row>
    <row r="3867" spans="1:26" x14ac:dyDescent="0.2">
      <c r="A3867" s="1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</row>
    <row r="3868" spans="1:26" x14ac:dyDescent="0.2">
      <c r="A3868" s="1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</row>
    <row r="3869" spans="1:26" x14ac:dyDescent="0.2">
      <c r="A3869" s="1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</row>
    <row r="3870" spans="1:26" x14ac:dyDescent="0.2">
      <c r="A3870" s="1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</row>
    <row r="3871" spans="1:26" x14ac:dyDescent="0.2">
      <c r="A3871" s="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</row>
    <row r="3872" spans="1:26" x14ac:dyDescent="0.2">
      <c r="A3872" s="1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</row>
    <row r="3873" spans="1:26" x14ac:dyDescent="0.2">
      <c r="A3873" s="1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</row>
    <row r="3874" spans="1:26" x14ac:dyDescent="0.2">
      <c r="A3874" s="1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</row>
    <row r="3875" spans="1:26" x14ac:dyDescent="0.2">
      <c r="A3875" s="1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</row>
    <row r="3876" spans="1:26" x14ac:dyDescent="0.2">
      <c r="A3876" s="1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</row>
    <row r="3877" spans="1:26" x14ac:dyDescent="0.2">
      <c r="A3877" s="1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</row>
    <row r="3878" spans="1:26" x14ac:dyDescent="0.2">
      <c r="A3878" s="1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</row>
    <row r="3879" spans="1:26" x14ac:dyDescent="0.2">
      <c r="A3879" s="1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</row>
    <row r="3880" spans="1:26" x14ac:dyDescent="0.2">
      <c r="A3880" s="1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</row>
    <row r="3881" spans="1:26" x14ac:dyDescent="0.2">
      <c r="A3881" s="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</row>
    <row r="3882" spans="1:26" x14ac:dyDescent="0.2">
      <c r="A3882" s="1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</row>
    <row r="3883" spans="1:26" x14ac:dyDescent="0.2">
      <c r="A3883" s="1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</row>
    <row r="3884" spans="1:26" x14ac:dyDescent="0.2">
      <c r="A3884" s="1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</row>
    <row r="3885" spans="1:26" x14ac:dyDescent="0.2">
      <c r="A3885" s="1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</row>
    <row r="3886" spans="1:26" x14ac:dyDescent="0.2">
      <c r="A3886" s="1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</row>
    <row r="3887" spans="1:26" x14ac:dyDescent="0.2">
      <c r="A3887" s="1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</row>
    <row r="3888" spans="1:26" x14ac:dyDescent="0.2">
      <c r="A3888" s="1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</row>
    <row r="3889" spans="1:26" x14ac:dyDescent="0.2">
      <c r="A3889" s="1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</row>
    <row r="3890" spans="1:26" x14ac:dyDescent="0.2">
      <c r="A3890" s="1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</row>
    <row r="3891" spans="1:26" x14ac:dyDescent="0.2">
      <c r="A3891" s="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</row>
    <row r="3892" spans="1:26" x14ac:dyDescent="0.2">
      <c r="A3892" s="1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</row>
    <row r="3893" spans="1:26" x14ac:dyDescent="0.2">
      <c r="A3893" s="1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</row>
    <row r="3894" spans="1:26" x14ac:dyDescent="0.2">
      <c r="A3894" s="1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</row>
    <row r="3895" spans="1:26" x14ac:dyDescent="0.2">
      <c r="A3895" s="1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</row>
    <row r="3896" spans="1:26" x14ac:dyDescent="0.2">
      <c r="A3896" s="1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</row>
    <row r="3897" spans="1:26" x14ac:dyDescent="0.2">
      <c r="A3897" s="1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</row>
    <row r="3898" spans="1:26" x14ac:dyDescent="0.2">
      <c r="A3898" s="1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</row>
    <row r="3899" spans="1:26" x14ac:dyDescent="0.2">
      <c r="A3899" s="1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</row>
    <row r="3900" spans="1:26" x14ac:dyDescent="0.2">
      <c r="A3900" s="1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</row>
    <row r="3901" spans="1:26" x14ac:dyDescent="0.2">
      <c r="A3901" s="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</row>
    <row r="3902" spans="1:26" x14ac:dyDescent="0.2">
      <c r="A3902" s="1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</row>
    <row r="3903" spans="1:26" x14ac:dyDescent="0.2">
      <c r="A3903" s="1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</row>
    <row r="3904" spans="1:26" x14ac:dyDescent="0.2">
      <c r="A3904" s="1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</row>
    <row r="3905" spans="1:26" x14ac:dyDescent="0.2">
      <c r="A3905" s="1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</row>
    <row r="3906" spans="1:26" x14ac:dyDescent="0.2">
      <c r="A3906" s="1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</row>
    <row r="3907" spans="1:26" x14ac:dyDescent="0.2">
      <c r="A3907" s="1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</row>
    <row r="3908" spans="1:26" x14ac:dyDescent="0.2">
      <c r="A3908" s="1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</row>
    <row r="3909" spans="1:26" x14ac:dyDescent="0.2">
      <c r="A3909" s="1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</row>
    <row r="3910" spans="1:26" x14ac:dyDescent="0.2">
      <c r="A3910" s="1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</row>
    <row r="3911" spans="1:26" x14ac:dyDescent="0.2">
      <c r="A3911" s="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</row>
    <row r="3912" spans="1:26" x14ac:dyDescent="0.2">
      <c r="A3912" s="1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</row>
    <row r="3913" spans="1:26" x14ac:dyDescent="0.2">
      <c r="A3913" s="1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</row>
    <row r="3914" spans="1:26" x14ac:dyDescent="0.2">
      <c r="A3914" s="1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</row>
    <row r="3915" spans="1:26" x14ac:dyDescent="0.2">
      <c r="A3915" s="1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</row>
    <row r="3916" spans="1:26" x14ac:dyDescent="0.2">
      <c r="A3916" s="1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</row>
    <row r="3917" spans="1:26" x14ac:dyDescent="0.2">
      <c r="A3917" s="1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</row>
    <row r="3918" spans="1:26" x14ac:dyDescent="0.2">
      <c r="A3918" s="1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</row>
    <row r="3919" spans="1:26" x14ac:dyDescent="0.2">
      <c r="A3919" s="1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</row>
    <row r="3920" spans="1:26" x14ac:dyDescent="0.2">
      <c r="A3920" s="1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</row>
    <row r="3921" spans="1:26" x14ac:dyDescent="0.2">
      <c r="A3921" s="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</row>
    <row r="3922" spans="1:26" x14ac:dyDescent="0.2">
      <c r="A3922" s="1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</row>
    <row r="3923" spans="1:26" x14ac:dyDescent="0.2">
      <c r="A3923" s="1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</row>
    <row r="3924" spans="1:26" x14ac:dyDescent="0.2">
      <c r="A3924" s="1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</row>
    <row r="3925" spans="1:26" x14ac:dyDescent="0.2">
      <c r="A3925" s="1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</row>
    <row r="3926" spans="1:26" x14ac:dyDescent="0.2">
      <c r="A3926" s="1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</row>
    <row r="3927" spans="1:26" x14ac:dyDescent="0.2">
      <c r="A3927" s="1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</row>
    <row r="3928" spans="1:26" x14ac:dyDescent="0.2">
      <c r="A3928" s="1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</row>
    <row r="3929" spans="1:26" x14ac:dyDescent="0.2">
      <c r="A3929" s="1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</row>
    <row r="3930" spans="1:26" x14ac:dyDescent="0.2">
      <c r="A3930" s="1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</row>
    <row r="3931" spans="1:26" x14ac:dyDescent="0.2">
      <c r="A3931" s="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</row>
    <row r="3932" spans="1:26" x14ac:dyDescent="0.2">
      <c r="A3932" s="1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</row>
    <row r="3933" spans="1:26" x14ac:dyDescent="0.2">
      <c r="A3933" s="1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</row>
    <row r="3934" spans="1:26" x14ac:dyDescent="0.2">
      <c r="A3934" s="1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</row>
    <row r="3935" spans="1:26" x14ac:dyDescent="0.2">
      <c r="A3935" s="1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</row>
    <row r="3936" spans="1:26" x14ac:dyDescent="0.2">
      <c r="A3936" s="1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</row>
    <row r="3937" spans="1:26" x14ac:dyDescent="0.2">
      <c r="A3937" s="1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</row>
    <row r="3938" spans="1:26" x14ac:dyDescent="0.2">
      <c r="A3938" s="1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</row>
    <row r="3939" spans="1:26" x14ac:dyDescent="0.2">
      <c r="A3939" s="1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</row>
    <row r="3940" spans="1:26" x14ac:dyDescent="0.2">
      <c r="A3940" s="1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</row>
    <row r="3941" spans="1:26" x14ac:dyDescent="0.2">
      <c r="A3941" s="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</row>
    <row r="3942" spans="1:26" x14ac:dyDescent="0.2">
      <c r="A3942" s="1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</row>
    <row r="3943" spans="1:26" x14ac:dyDescent="0.2">
      <c r="A3943" s="1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</row>
    <row r="3944" spans="1:26" x14ac:dyDescent="0.2">
      <c r="A3944" s="1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</row>
    <row r="3945" spans="1:26" x14ac:dyDescent="0.2">
      <c r="A3945" s="1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</row>
    <row r="3946" spans="1:26" x14ac:dyDescent="0.2">
      <c r="A3946" s="1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</row>
    <row r="3947" spans="1:26" x14ac:dyDescent="0.2">
      <c r="A3947" s="1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</row>
    <row r="3948" spans="1:26" x14ac:dyDescent="0.2">
      <c r="A3948" s="1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</row>
    <row r="3949" spans="1:26" x14ac:dyDescent="0.2">
      <c r="A3949" s="1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</row>
    <row r="3950" spans="1:26" x14ac:dyDescent="0.2">
      <c r="A3950" s="1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</row>
    <row r="3951" spans="1:26" x14ac:dyDescent="0.2">
      <c r="A3951" s="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</row>
    <row r="3952" spans="1:26" x14ac:dyDescent="0.2">
      <c r="A3952" s="1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</row>
    <row r="3953" spans="1:26" x14ac:dyDescent="0.2">
      <c r="A3953" s="1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</row>
    <row r="3954" spans="1:26" x14ac:dyDescent="0.2">
      <c r="A3954" s="1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</row>
    <row r="3955" spans="1:26" x14ac:dyDescent="0.2">
      <c r="A3955" s="1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</row>
    <row r="3956" spans="1:26" x14ac:dyDescent="0.2">
      <c r="A3956" s="1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</row>
    <row r="3957" spans="1:26" x14ac:dyDescent="0.2">
      <c r="A3957" s="1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</row>
    <row r="3958" spans="1:26" x14ac:dyDescent="0.2">
      <c r="A3958" s="1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</row>
    <row r="3959" spans="1:26" x14ac:dyDescent="0.2">
      <c r="A3959" s="1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</row>
    <row r="3960" spans="1:26" x14ac:dyDescent="0.2">
      <c r="A3960" s="1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</row>
    <row r="3961" spans="1:26" x14ac:dyDescent="0.2">
      <c r="A3961" s="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</row>
    <row r="3962" spans="1:26" x14ac:dyDescent="0.2">
      <c r="A3962" s="1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</row>
    <row r="3963" spans="1:26" x14ac:dyDescent="0.2">
      <c r="A3963" s="1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</row>
    <row r="3964" spans="1:26" x14ac:dyDescent="0.2">
      <c r="A3964" s="1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</row>
    <row r="3965" spans="1:26" x14ac:dyDescent="0.2">
      <c r="A3965" s="1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</row>
    <row r="3966" spans="1:26" x14ac:dyDescent="0.2">
      <c r="A3966" s="1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</row>
    <row r="3967" spans="1:26" x14ac:dyDescent="0.2">
      <c r="A3967" s="1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</row>
    <row r="3968" spans="1:26" x14ac:dyDescent="0.2">
      <c r="A3968" s="1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</row>
    <row r="3969" spans="1:26" x14ac:dyDescent="0.2">
      <c r="A3969" s="1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</row>
    <row r="3970" spans="1:26" x14ac:dyDescent="0.2">
      <c r="A3970" s="1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</row>
    <row r="3971" spans="1:26" x14ac:dyDescent="0.2">
      <c r="A3971" s="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</row>
    <row r="3972" spans="1:26" x14ac:dyDescent="0.2">
      <c r="A3972" s="1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</row>
    <row r="3973" spans="1:26" x14ac:dyDescent="0.2">
      <c r="A3973" s="1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</row>
    <row r="3974" spans="1:26" x14ac:dyDescent="0.2">
      <c r="A3974" s="1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</row>
  </sheetData>
  <sortState ref="K22:K47">
    <sortCondition ref="K22"/>
  </sortState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J25" sqref="J25"/>
    </sheetView>
  </sheetViews>
  <sheetFormatPr defaultRowHeight="12.75" x14ac:dyDescent="0.2"/>
  <sheetData>
    <row r="1" spans="1:3" x14ac:dyDescent="0.2">
      <c r="B1" t="s">
        <v>48</v>
      </c>
      <c r="C1" t="s">
        <v>49</v>
      </c>
    </row>
    <row r="2" spans="1:3" x14ac:dyDescent="0.2">
      <c r="A2">
        <v>1999</v>
      </c>
      <c r="B2">
        <v>3.35</v>
      </c>
      <c r="C2">
        <v>1.42</v>
      </c>
    </row>
    <row r="3" spans="1:3" x14ac:dyDescent="0.2">
      <c r="A3">
        <v>2000</v>
      </c>
      <c r="B3">
        <v>3.54</v>
      </c>
      <c r="C3">
        <v>1.77</v>
      </c>
    </row>
    <row r="4" spans="1:3" x14ac:dyDescent="0.2">
      <c r="A4">
        <v>2001</v>
      </c>
      <c r="B4">
        <v>2.6</v>
      </c>
      <c r="C4">
        <v>0.9</v>
      </c>
    </row>
    <row r="5" spans="1:3" x14ac:dyDescent="0.2">
      <c r="A5">
        <v>2002</v>
      </c>
      <c r="B5">
        <v>3.1</v>
      </c>
      <c r="C5">
        <v>1.1000000000000001</v>
      </c>
    </row>
    <row r="6" spans="1:3" x14ac:dyDescent="0.2">
      <c r="A6">
        <v>2003</v>
      </c>
      <c r="B6">
        <v>3.4</v>
      </c>
      <c r="C6">
        <v>1.7</v>
      </c>
    </row>
    <row r="7" spans="1:3" x14ac:dyDescent="0.2">
      <c r="A7">
        <v>2004</v>
      </c>
      <c r="B7">
        <v>5.4</v>
      </c>
      <c r="C7">
        <v>2.52</v>
      </c>
    </row>
    <row r="8" spans="1:3" x14ac:dyDescent="0.2">
      <c r="A8">
        <v>2005</v>
      </c>
      <c r="B8">
        <v>5.71</v>
      </c>
      <c r="C8">
        <v>2.02</v>
      </c>
    </row>
    <row r="9" spans="1:3" x14ac:dyDescent="0.2">
      <c r="A9">
        <v>2006</v>
      </c>
      <c r="B9">
        <v>3.18</v>
      </c>
      <c r="C9">
        <v>1.19</v>
      </c>
    </row>
    <row r="10" spans="1:3" x14ac:dyDescent="0.2">
      <c r="A10">
        <v>2007</v>
      </c>
      <c r="B10">
        <v>4.79</v>
      </c>
      <c r="C10">
        <v>1.36</v>
      </c>
    </row>
    <row r="11" spans="1:3" x14ac:dyDescent="0.2">
      <c r="A11">
        <v>2008</v>
      </c>
      <c r="B11">
        <v>4.4400000000000004</v>
      </c>
      <c r="C11">
        <v>1.41</v>
      </c>
    </row>
    <row r="12" spans="1:3" x14ac:dyDescent="0.2">
      <c r="A12">
        <v>2009</v>
      </c>
      <c r="B12">
        <v>3.69</v>
      </c>
      <c r="C12">
        <v>0.87</v>
      </c>
    </row>
    <row r="13" spans="1:3" x14ac:dyDescent="0.2">
      <c r="A13">
        <v>2010</v>
      </c>
      <c r="B13">
        <v>5.33</v>
      </c>
      <c r="C13">
        <v>1.41</v>
      </c>
    </row>
    <row r="14" spans="1:3" x14ac:dyDescent="0.2">
      <c r="A14">
        <v>2011</v>
      </c>
      <c r="B14">
        <v>3.39</v>
      </c>
      <c r="C14">
        <v>1.1599999999999999</v>
      </c>
    </row>
    <row r="15" spans="1:3" x14ac:dyDescent="0.2">
      <c r="A15">
        <v>2012</v>
      </c>
      <c r="B15">
        <v>5.58</v>
      </c>
      <c r="C15">
        <v>1.63</v>
      </c>
    </row>
    <row r="16" spans="1:3" x14ac:dyDescent="0.2">
      <c r="A16">
        <v>2013</v>
      </c>
      <c r="B16">
        <v>7.21</v>
      </c>
      <c r="C16">
        <v>2.46</v>
      </c>
    </row>
    <row r="17" spans="1:3" x14ac:dyDescent="0.2">
      <c r="A17">
        <v>2014</v>
      </c>
      <c r="B17">
        <v>4.3499999999999996</v>
      </c>
      <c r="C17">
        <v>1.78</v>
      </c>
    </row>
    <row r="18" spans="1:3" x14ac:dyDescent="0.2">
      <c r="A18">
        <v>2015</v>
      </c>
      <c r="B18">
        <v>3.93</v>
      </c>
      <c r="C18">
        <v>1.19</v>
      </c>
    </row>
    <row r="19" spans="1:3" x14ac:dyDescent="0.2">
      <c r="A19">
        <v>2016</v>
      </c>
      <c r="B19">
        <v>5.86</v>
      </c>
      <c r="C19">
        <v>1.8</v>
      </c>
    </row>
    <row r="20" spans="1:3" x14ac:dyDescent="0.2">
      <c r="A20">
        <v>2017</v>
      </c>
      <c r="B20">
        <v>3.67</v>
      </c>
      <c r="C20">
        <v>0.89</v>
      </c>
    </row>
    <row r="21" spans="1:3" x14ac:dyDescent="0.2">
      <c r="A21">
        <v>2018</v>
      </c>
      <c r="B21">
        <v>4.03</v>
      </c>
      <c r="C21">
        <v>1.46</v>
      </c>
    </row>
    <row r="22" spans="1:3" x14ac:dyDescent="0.2">
      <c r="A22">
        <v>2019</v>
      </c>
      <c r="B22">
        <v>3.4</v>
      </c>
      <c r="C22">
        <v>1.1499999999999999</v>
      </c>
    </row>
    <row r="23" spans="1:3" x14ac:dyDescent="0.2">
      <c r="A23">
        <v>2020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98</vt:lpstr>
      <vt:lpstr>99</vt:lpstr>
      <vt:lpstr>00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trends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Hansen</dc:creator>
  <cp:lastModifiedBy>Barry</cp:lastModifiedBy>
  <dcterms:created xsi:type="dcterms:W3CDTF">2017-02-15T18:41:10Z</dcterms:created>
  <dcterms:modified xsi:type="dcterms:W3CDTF">2020-06-12T20:06:16Z</dcterms:modified>
</cp:coreProperties>
</file>