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lt\OneDrive\Documents\GitHub\neuralNetwork\НечеткаяЛогика\"/>
    </mc:Choice>
  </mc:AlternateContent>
  <xr:revisionPtr revIDLastSave="1574" documentId="8_{2B34A2C8-BE4D-46CE-B18A-1599A52FDBA8}" xr6:coauthVersionLast="44" xr6:coauthVersionMax="44" xr10:uidLastSave="{03E68068-DAFF-4305-BDB0-E7AE7796B386}"/>
  <bookViews>
    <workbookView xWindow="-108" yWindow="-108" windowWidth="23256" windowHeight="12576" activeTab="7" xr2:uid="{F4A53A93-8A5F-4DBF-8E00-BCF33B7EC8B0}"/>
  </bookViews>
  <sheets>
    <sheet name="Опрос и предобработка" sheetId="1" r:id="rId1"/>
    <sheet name="Стажер" sheetId="2" r:id="rId2"/>
    <sheet name="Junior" sheetId="5" r:id="rId3"/>
    <sheet name="Middle" sheetId="6" r:id="rId4"/>
    <sheet name="Senior" sheetId="7" r:id="rId5"/>
    <sheet name="Teamlead" sheetId="8" r:id="rId6"/>
    <sheet name="Общая" sheetId="9" r:id="rId7"/>
    <sheet name="Операции с 2 НМ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1" i="11" l="1"/>
  <c r="O11" i="11"/>
  <c r="L22" i="11"/>
  <c r="AL40" i="11" s="1"/>
  <c r="AL39" i="11"/>
  <c r="AL38" i="11"/>
  <c r="AL37" i="11"/>
  <c r="AL36" i="11"/>
  <c r="AL35" i="11"/>
  <c r="AL34" i="11"/>
  <c r="AL33" i="11"/>
  <c r="AL32" i="11"/>
  <c r="AL31" i="11"/>
  <c r="L13" i="11"/>
  <c r="R30" i="11" s="1"/>
  <c r="R31" i="11"/>
  <c r="AL24" i="11"/>
  <c r="AL25" i="11"/>
  <c r="AL26" i="11"/>
  <c r="AL27" i="11"/>
  <c r="AL28" i="11"/>
  <c r="AL29" i="11"/>
  <c r="AL23" i="11"/>
  <c r="AL22" i="11"/>
  <c r="C43" i="5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Y48" i="11"/>
  <c r="Y47" i="11"/>
  <c r="Y46" i="11"/>
  <c r="Y45" i="11"/>
  <c r="Y44" i="11"/>
  <c r="Y43" i="11"/>
  <c r="Y42" i="11"/>
  <c r="Y41" i="11"/>
  <c r="Y40" i="11"/>
  <c r="Y39" i="11"/>
  <c r="Y38" i="11"/>
  <c r="Y35" i="11"/>
  <c r="Y34" i="11"/>
  <c r="Y33" i="11"/>
  <c r="Y32" i="11"/>
  <c r="Y31" i="11"/>
  <c r="Y30" i="11"/>
  <c r="Y29" i="11"/>
  <c r="Y28" i="11"/>
  <c r="Y27" i="11"/>
  <c r="Y26" i="11"/>
  <c r="Y25" i="11"/>
  <c r="Y24" i="11"/>
  <c r="Y23" i="11"/>
  <c r="Y22" i="11"/>
  <c r="R41" i="11"/>
  <c r="R42" i="11"/>
  <c r="R48" i="11"/>
  <c r="R43" i="11"/>
  <c r="R44" i="11"/>
  <c r="R45" i="11"/>
  <c r="R46" i="11"/>
  <c r="R47" i="11"/>
  <c r="R39" i="11"/>
  <c r="R38" i="11"/>
  <c r="R36" i="11"/>
  <c r="R37" i="11"/>
  <c r="R32" i="11"/>
  <c r="R23" i="11"/>
  <c r="R28" i="11"/>
  <c r="R29" i="11"/>
  <c r="R22" i="11"/>
  <c r="L30" i="11"/>
  <c r="L29" i="11"/>
  <c r="L28" i="11"/>
  <c r="L27" i="11"/>
  <c r="I27" i="11"/>
  <c r="L26" i="11"/>
  <c r="I26" i="11"/>
  <c r="F26" i="11"/>
  <c r="L25" i="11"/>
  <c r="I25" i="11"/>
  <c r="F25" i="11"/>
  <c r="L24" i="11"/>
  <c r="I24" i="11"/>
  <c r="F24" i="11"/>
  <c r="L23" i="11"/>
  <c r="I23" i="11"/>
  <c r="F23" i="11"/>
  <c r="I22" i="11"/>
  <c r="F22" i="11"/>
  <c r="R21" i="11"/>
  <c r="L21" i="11"/>
  <c r="I21" i="11"/>
  <c r="F21" i="11"/>
  <c r="R20" i="11"/>
  <c r="I20" i="11"/>
  <c r="F20" i="11"/>
  <c r="I19" i="11"/>
  <c r="F19" i="11"/>
  <c r="O18" i="11"/>
  <c r="L18" i="11"/>
  <c r="R35" i="11" s="1"/>
  <c r="I18" i="11"/>
  <c r="O17" i="11"/>
  <c r="L17" i="11"/>
  <c r="I17" i="11"/>
  <c r="O16" i="11"/>
  <c r="L16" i="11"/>
  <c r="R34" i="11" s="1"/>
  <c r="I16" i="11"/>
  <c r="F16" i="11"/>
  <c r="O15" i="11"/>
  <c r="L15" i="11"/>
  <c r="I15" i="11"/>
  <c r="F15" i="11"/>
  <c r="O14" i="11"/>
  <c r="L14" i="11"/>
  <c r="R33" i="11" s="1"/>
  <c r="I14" i="11"/>
  <c r="F14" i="11"/>
  <c r="O13" i="11"/>
  <c r="I13" i="11"/>
  <c r="F13" i="11"/>
  <c r="C13" i="11"/>
  <c r="O12" i="11"/>
  <c r="L12" i="11"/>
  <c r="I12" i="11"/>
  <c r="F12" i="11"/>
  <c r="C12" i="11"/>
  <c r="L11" i="11"/>
  <c r="I11" i="11"/>
  <c r="F11" i="11"/>
  <c r="C11" i="11"/>
  <c r="O10" i="11"/>
  <c r="L10" i="11"/>
  <c r="R27" i="11" s="1"/>
  <c r="I10" i="11"/>
  <c r="F10" i="11"/>
  <c r="C10" i="11"/>
  <c r="O9" i="11"/>
  <c r="L9" i="11"/>
  <c r="R26" i="11" s="1"/>
  <c r="I9" i="11"/>
  <c r="F9" i="11"/>
  <c r="C9" i="11"/>
  <c r="O8" i="11"/>
  <c r="L8" i="11"/>
  <c r="R25" i="11" s="1"/>
  <c r="I8" i="11"/>
  <c r="F8" i="11"/>
  <c r="C8" i="11"/>
  <c r="O7" i="11"/>
  <c r="L7" i="11"/>
  <c r="R24" i="11" s="1"/>
  <c r="I7" i="11"/>
  <c r="F7" i="11"/>
  <c r="C7" i="11"/>
  <c r="O6" i="11"/>
  <c r="L6" i="11"/>
  <c r="I6" i="11"/>
  <c r="F6" i="11"/>
  <c r="C6" i="11"/>
  <c r="O5" i="11"/>
  <c r="L5" i="11"/>
  <c r="I5" i="11"/>
  <c r="F5" i="11"/>
  <c r="C5" i="11"/>
  <c r="G43" i="8"/>
  <c r="G42" i="8"/>
  <c r="G41" i="8"/>
  <c r="G40" i="8"/>
  <c r="G39" i="8"/>
  <c r="G38" i="8"/>
  <c r="G37" i="8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42" i="6"/>
  <c r="R40" i="11" l="1"/>
  <c r="AL30" i="11"/>
  <c r="F26" i="9"/>
  <c r="F25" i="9"/>
  <c r="F24" i="9"/>
  <c r="F23" i="9"/>
  <c r="F22" i="9"/>
  <c r="F21" i="9"/>
  <c r="F20" i="9"/>
  <c r="F19" i="9"/>
  <c r="C41" i="5"/>
  <c r="C42" i="5"/>
  <c r="C44" i="5"/>
  <c r="C45" i="5"/>
  <c r="C46" i="5"/>
  <c r="C47" i="5"/>
  <c r="C40" i="5"/>
  <c r="C26" i="5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L30" i="9"/>
  <c r="L29" i="9"/>
  <c r="L28" i="9"/>
  <c r="L27" i="9"/>
  <c r="L26" i="9"/>
  <c r="L25" i="9"/>
  <c r="L24" i="9"/>
  <c r="L23" i="9"/>
  <c r="L22" i="9"/>
  <c r="L21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0" i="6"/>
  <c r="F16" i="9"/>
  <c r="F15" i="9"/>
  <c r="F14" i="9"/>
  <c r="F13" i="9"/>
  <c r="F12" i="9"/>
  <c r="F11" i="9"/>
  <c r="F10" i="9"/>
  <c r="F9" i="9"/>
  <c r="F8" i="9"/>
  <c r="F7" i="9"/>
  <c r="F6" i="9"/>
  <c r="F5" i="9"/>
  <c r="C13" i="9"/>
  <c r="C12" i="9"/>
  <c r="C11" i="9"/>
  <c r="C10" i="9"/>
  <c r="C9" i="9"/>
  <c r="C8" i="9"/>
  <c r="C7" i="9"/>
  <c r="C6" i="9"/>
  <c r="C5" i="9"/>
  <c r="C35" i="8"/>
  <c r="C31" i="8"/>
  <c r="C32" i="8"/>
  <c r="C33" i="8"/>
  <c r="C34" i="8"/>
  <c r="C25" i="8"/>
  <c r="C26" i="8"/>
  <c r="C27" i="8"/>
  <c r="C28" i="8"/>
  <c r="C29" i="8"/>
  <c r="C30" i="8"/>
  <c r="C24" i="8"/>
  <c r="C23" i="8"/>
  <c r="C22" i="8"/>
  <c r="D7" i="8"/>
  <c r="F7" i="8" s="1"/>
  <c r="E7" i="8"/>
  <c r="D8" i="8"/>
  <c r="E8" i="8"/>
  <c r="F8" i="8"/>
  <c r="G8" i="8"/>
  <c r="H8" i="8"/>
  <c r="D9" i="8"/>
  <c r="G9" i="8" s="1"/>
  <c r="E9" i="8"/>
  <c r="F9" i="8"/>
  <c r="H9" i="8"/>
  <c r="D10" i="8"/>
  <c r="G10" i="8" s="1"/>
  <c r="E10" i="8"/>
  <c r="F10" i="8"/>
  <c r="D11" i="8"/>
  <c r="G11" i="8" s="1"/>
  <c r="E11" i="8"/>
  <c r="D12" i="8"/>
  <c r="F12" i="8" s="1"/>
  <c r="E12" i="8"/>
  <c r="G12" i="8"/>
  <c r="D13" i="8"/>
  <c r="H13" i="8" s="1"/>
  <c r="E13" i="8"/>
  <c r="D14" i="8"/>
  <c r="F14" i="8" s="1"/>
  <c r="E14" i="8"/>
  <c r="B15" i="8"/>
  <c r="C15" i="8"/>
  <c r="E6" i="8"/>
  <c r="D6" i="8"/>
  <c r="C44" i="7"/>
  <c r="C45" i="7"/>
  <c r="C46" i="7"/>
  <c r="C47" i="7"/>
  <c r="C48" i="7"/>
  <c r="C49" i="7"/>
  <c r="C50" i="7"/>
  <c r="C51" i="7"/>
  <c r="C52" i="7"/>
  <c r="C53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28" i="7"/>
  <c r="C21" i="7"/>
  <c r="B21" i="7"/>
  <c r="E20" i="7"/>
  <c r="D20" i="7"/>
  <c r="H20" i="7" s="1"/>
  <c r="E19" i="7"/>
  <c r="D19" i="7"/>
  <c r="F19" i="7" s="1"/>
  <c r="E18" i="7"/>
  <c r="D18" i="7"/>
  <c r="F18" i="7" s="1"/>
  <c r="E17" i="7"/>
  <c r="D17" i="7"/>
  <c r="H17" i="7" s="1"/>
  <c r="E16" i="7"/>
  <c r="D16" i="7"/>
  <c r="H16" i="7" s="1"/>
  <c r="E15" i="7"/>
  <c r="D15" i="7"/>
  <c r="H15" i="7" s="1"/>
  <c r="E14" i="7"/>
  <c r="D14" i="7"/>
  <c r="G14" i="7" s="1"/>
  <c r="E13" i="7"/>
  <c r="D13" i="7"/>
  <c r="G13" i="7" s="1"/>
  <c r="E12" i="7"/>
  <c r="D12" i="7"/>
  <c r="H12" i="7" s="1"/>
  <c r="E11" i="7"/>
  <c r="D11" i="7"/>
  <c r="F11" i="7" s="1"/>
  <c r="E10" i="7"/>
  <c r="D10" i="7"/>
  <c r="F10" i="7" s="1"/>
  <c r="E9" i="7"/>
  <c r="D9" i="7"/>
  <c r="H9" i="7" s="1"/>
  <c r="E8" i="7"/>
  <c r="D8" i="7"/>
  <c r="H8" i="7" s="1"/>
  <c r="E7" i="7"/>
  <c r="D7" i="7"/>
  <c r="F7" i="7" s="1"/>
  <c r="E6" i="7"/>
  <c r="D6" i="7"/>
  <c r="G6" i="7" s="1"/>
  <c r="C48" i="6"/>
  <c r="C49" i="6"/>
  <c r="C45" i="6"/>
  <c r="C46" i="6"/>
  <c r="C47" i="6"/>
  <c r="C39" i="6"/>
  <c r="C40" i="6"/>
  <c r="C41" i="6"/>
  <c r="C42" i="6"/>
  <c r="C43" i="6"/>
  <c r="C44" i="6"/>
  <c r="C38" i="6"/>
  <c r="C37" i="6"/>
  <c r="C29" i="6"/>
  <c r="C30" i="6"/>
  <c r="C31" i="6"/>
  <c r="C32" i="6"/>
  <c r="C33" i="6"/>
  <c r="C34" i="6"/>
  <c r="C35" i="6"/>
  <c r="C36" i="6"/>
  <c r="C28" i="6"/>
  <c r="C21" i="6"/>
  <c r="D21" i="6"/>
  <c r="E21" i="6"/>
  <c r="F21" i="6"/>
  <c r="G21" i="6"/>
  <c r="H21" i="6"/>
  <c r="B21" i="6"/>
  <c r="D7" i="6"/>
  <c r="E7" i="6"/>
  <c r="F7" i="6"/>
  <c r="G7" i="6"/>
  <c r="H7" i="6"/>
  <c r="D8" i="6"/>
  <c r="G8" i="6" s="1"/>
  <c r="E8" i="6"/>
  <c r="F8" i="6"/>
  <c r="D9" i="6"/>
  <c r="F9" i="6" s="1"/>
  <c r="E9" i="6"/>
  <c r="G9" i="6"/>
  <c r="H9" i="6"/>
  <c r="D10" i="6"/>
  <c r="F10" i="6" s="1"/>
  <c r="E10" i="6"/>
  <c r="D11" i="6"/>
  <c r="H11" i="6" s="1"/>
  <c r="E11" i="6"/>
  <c r="F11" i="6"/>
  <c r="G11" i="6"/>
  <c r="D12" i="6"/>
  <c r="E12" i="6"/>
  <c r="F12" i="6"/>
  <c r="G12" i="6"/>
  <c r="H12" i="6"/>
  <c r="D13" i="6"/>
  <c r="F13" i="6" s="1"/>
  <c r="E13" i="6"/>
  <c r="D14" i="6"/>
  <c r="E14" i="6"/>
  <c r="F14" i="6"/>
  <c r="G14" i="6"/>
  <c r="H14" i="6"/>
  <c r="D15" i="6"/>
  <c r="E15" i="6"/>
  <c r="F15" i="6"/>
  <c r="G15" i="6"/>
  <c r="H15" i="6"/>
  <c r="D16" i="6"/>
  <c r="G16" i="6" s="1"/>
  <c r="E16" i="6"/>
  <c r="F16" i="6"/>
  <c r="D17" i="6"/>
  <c r="F17" i="6" s="1"/>
  <c r="E17" i="6"/>
  <c r="G17" i="6"/>
  <c r="H17" i="6"/>
  <c r="D18" i="6"/>
  <c r="F18" i="6" s="1"/>
  <c r="E18" i="6"/>
  <c r="D19" i="6"/>
  <c r="H19" i="6" s="1"/>
  <c r="E19" i="6"/>
  <c r="F19" i="6"/>
  <c r="G19" i="6"/>
  <c r="D20" i="6"/>
  <c r="E20" i="6"/>
  <c r="F20" i="6"/>
  <c r="G20" i="6"/>
  <c r="H20" i="6"/>
  <c r="D6" i="6"/>
  <c r="E6" i="6"/>
  <c r="F6" i="6"/>
  <c r="C22" i="2"/>
  <c r="C23" i="2"/>
  <c r="C24" i="2"/>
  <c r="C25" i="2"/>
  <c r="C26" i="2"/>
  <c r="C27" i="2"/>
  <c r="C28" i="2"/>
  <c r="C29" i="2"/>
  <c r="C21" i="2"/>
  <c r="C27" i="5"/>
  <c r="C28" i="5"/>
  <c r="C29" i="5"/>
  <c r="C30" i="5"/>
  <c r="C31" i="5"/>
  <c r="C32" i="5"/>
  <c r="C33" i="5"/>
  <c r="C34" i="5"/>
  <c r="C35" i="5"/>
  <c r="C36" i="5"/>
  <c r="C37" i="5"/>
  <c r="H7" i="8" l="1"/>
  <c r="G13" i="8"/>
  <c r="F13" i="8"/>
  <c r="H10" i="8"/>
  <c r="G7" i="7"/>
  <c r="G10" i="7"/>
  <c r="H11" i="8"/>
  <c r="G14" i="8"/>
  <c r="F11" i="8"/>
  <c r="H14" i="8"/>
  <c r="H12" i="8"/>
  <c r="G7" i="8"/>
  <c r="D15" i="8"/>
  <c r="E15" i="8"/>
  <c r="G6" i="8"/>
  <c r="H6" i="8"/>
  <c r="F6" i="8"/>
  <c r="E21" i="7"/>
  <c r="F12" i="7"/>
  <c r="F15" i="7"/>
  <c r="G12" i="7"/>
  <c r="G15" i="7"/>
  <c r="G18" i="7"/>
  <c r="H7" i="7"/>
  <c r="H10" i="7"/>
  <c r="H18" i="7"/>
  <c r="F8" i="7"/>
  <c r="H13" i="7"/>
  <c r="G8" i="7"/>
  <c r="F20" i="7"/>
  <c r="G20" i="7"/>
  <c r="F17" i="7"/>
  <c r="F6" i="7"/>
  <c r="G9" i="7"/>
  <c r="F14" i="7"/>
  <c r="G17" i="7"/>
  <c r="F9" i="7"/>
  <c r="H6" i="7"/>
  <c r="G11" i="7"/>
  <c r="H14" i="7"/>
  <c r="F16" i="7"/>
  <c r="G19" i="7"/>
  <c r="H11" i="7"/>
  <c r="F13" i="7"/>
  <c r="G16" i="7"/>
  <c r="H19" i="7"/>
  <c r="D21" i="7"/>
  <c r="H18" i="6"/>
  <c r="H10" i="6"/>
  <c r="G18" i="6"/>
  <c r="H13" i="6"/>
  <c r="G10" i="6"/>
  <c r="H16" i="6"/>
  <c r="G13" i="6"/>
  <c r="H8" i="6"/>
  <c r="G6" i="6"/>
  <c r="H6" i="6"/>
  <c r="H18" i="5"/>
  <c r="E7" i="5"/>
  <c r="E19" i="5" s="1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D7" i="5"/>
  <c r="D19" i="5" s="1"/>
  <c r="D8" i="5"/>
  <c r="D9" i="5"/>
  <c r="D10" i="5"/>
  <c r="D11" i="5"/>
  <c r="D12" i="5"/>
  <c r="D13" i="5"/>
  <c r="D14" i="5"/>
  <c r="D15" i="5"/>
  <c r="D16" i="5"/>
  <c r="D17" i="5"/>
  <c r="D18" i="5"/>
  <c r="D6" i="5"/>
  <c r="C19" i="5"/>
  <c r="B19" i="5"/>
  <c r="F6" i="5"/>
  <c r="E6" i="5"/>
  <c r="G13" i="2"/>
  <c r="F13" i="2"/>
  <c r="F8" i="2"/>
  <c r="C14" i="2"/>
  <c r="B14" i="2"/>
  <c r="E8" i="2"/>
  <c r="E9" i="2"/>
  <c r="E10" i="2"/>
  <c r="E11" i="2"/>
  <c r="E12" i="2"/>
  <c r="E13" i="2"/>
  <c r="E7" i="2"/>
  <c r="D8" i="2"/>
  <c r="H8" i="2" s="1"/>
  <c r="D9" i="2"/>
  <c r="F9" i="2" s="1"/>
  <c r="D10" i="2"/>
  <c r="F10" i="2" s="1"/>
  <c r="D11" i="2"/>
  <c r="G11" i="2" s="1"/>
  <c r="D12" i="2"/>
  <c r="G12" i="2" s="1"/>
  <c r="D13" i="2"/>
  <c r="H13" i="2" s="1"/>
  <c r="D7" i="2"/>
  <c r="G7" i="2" s="1"/>
  <c r="G21" i="7" l="1"/>
  <c r="H15" i="8"/>
  <c r="G15" i="8"/>
  <c r="F15" i="8"/>
  <c r="H21" i="7"/>
  <c r="F21" i="7"/>
  <c r="D14" i="2"/>
  <c r="E14" i="2"/>
  <c r="H6" i="5"/>
  <c r="G6" i="5"/>
  <c r="H19" i="5"/>
  <c r="H7" i="2"/>
  <c r="F7" i="2"/>
  <c r="G8" i="2"/>
  <c r="H12" i="2"/>
  <c r="F12" i="2"/>
  <c r="G9" i="2"/>
  <c r="G14" i="2" s="1"/>
  <c r="H11" i="2"/>
  <c r="F11" i="2"/>
  <c r="G10" i="2"/>
  <c r="H10" i="2"/>
  <c r="H9" i="2"/>
  <c r="D34" i="1"/>
  <c r="D35" i="1" s="1"/>
  <c r="E34" i="1"/>
  <c r="E35" i="1" s="1"/>
  <c r="F34" i="1"/>
  <c r="F35" i="1" s="1"/>
  <c r="G34" i="1"/>
  <c r="G35" i="1" s="1"/>
  <c r="H34" i="1"/>
  <c r="H35" i="1" s="1"/>
  <c r="I34" i="1"/>
  <c r="I35" i="1" s="1"/>
  <c r="J34" i="1"/>
  <c r="J35" i="1" s="1"/>
  <c r="K34" i="1"/>
  <c r="K35" i="1" s="1"/>
  <c r="C34" i="1"/>
  <c r="C35" i="1" s="1"/>
  <c r="D29" i="1"/>
  <c r="D30" i="1" s="1"/>
  <c r="E29" i="1"/>
  <c r="E30" i="1" s="1"/>
  <c r="F29" i="1"/>
  <c r="G29" i="1"/>
  <c r="G30" i="1" s="1"/>
  <c r="H29" i="1"/>
  <c r="I29" i="1"/>
  <c r="I30" i="1" s="1"/>
  <c r="J29" i="1"/>
  <c r="J30" i="1" s="1"/>
  <c r="K29" i="1"/>
  <c r="L29" i="1"/>
  <c r="L30" i="1" s="1"/>
  <c r="M29" i="1"/>
  <c r="M30" i="1" s="1"/>
  <c r="N29" i="1"/>
  <c r="O29" i="1"/>
  <c r="P29" i="1"/>
  <c r="P30" i="1" s="1"/>
  <c r="Q29" i="1"/>
  <c r="Q30" i="1" s="1"/>
  <c r="C29" i="1"/>
  <c r="C30" i="1" s="1"/>
  <c r="O30" i="1"/>
  <c r="N30" i="1"/>
  <c r="K30" i="1"/>
  <c r="H30" i="1"/>
  <c r="F30" i="1"/>
  <c r="D25" i="1"/>
  <c r="L25" i="1"/>
  <c r="D24" i="1"/>
  <c r="E24" i="1"/>
  <c r="E25" i="1" s="1"/>
  <c r="F24" i="1"/>
  <c r="F25" i="1" s="1"/>
  <c r="G24" i="1"/>
  <c r="G25" i="1" s="1"/>
  <c r="H24" i="1"/>
  <c r="H25" i="1" s="1"/>
  <c r="I24" i="1"/>
  <c r="I25" i="1" s="1"/>
  <c r="J24" i="1"/>
  <c r="J25" i="1" s="1"/>
  <c r="K24" i="1"/>
  <c r="K25" i="1" s="1"/>
  <c r="L24" i="1"/>
  <c r="M24" i="1"/>
  <c r="M25" i="1" s="1"/>
  <c r="N24" i="1"/>
  <c r="N25" i="1" s="1"/>
  <c r="O24" i="1"/>
  <c r="O25" i="1" s="1"/>
  <c r="P24" i="1"/>
  <c r="P25" i="1" s="1"/>
  <c r="Q24" i="1"/>
  <c r="Q25" i="1" s="1"/>
  <c r="C24" i="1"/>
  <c r="C25" i="1" s="1"/>
  <c r="C19" i="1"/>
  <c r="D19" i="1"/>
  <c r="D20" i="1" s="1"/>
  <c r="E19" i="1"/>
  <c r="F19" i="1"/>
  <c r="F20" i="1" s="1"/>
  <c r="G19" i="1"/>
  <c r="H19" i="1"/>
  <c r="H20" i="1" s="1"/>
  <c r="I19" i="1"/>
  <c r="I20" i="1" s="1"/>
  <c r="J19" i="1"/>
  <c r="J20" i="1" s="1"/>
  <c r="K19" i="1"/>
  <c r="K20" i="1" s="1"/>
  <c r="L19" i="1"/>
  <c r="L20" i="1" s="1"/>
  <c r="M19" i="1"/>
  <c r="M20" i="1" s="1"/>
  <c r="N19" i="1"/>
  <c r="N20" i="1" s="1"/>
  <c r="O19" i="1"/>
  <c r="O20" i="1" s="1"/>
  <c r="E20" i="1"/>
  <c r="G20" i="1"/>
  <c r="C20" i="1"/>
  <c r="D15" i="1"/>
  <c r="C15" i="1"/>
  <c r="I14" i="1"/>
  <c r="I15" i="1" s="1"/>
  <c r="H14" i="1"/>
  <c r="H15" i="1" s="1"/>
  <c r="G14" i="1"/>
  <c r="G15" i="1" s="1"/>
  <c r="F14" i="1"/>
  <c r="F15" i="1" s="1"/>
  <c r="E14" i="1"/>
  <c r="E15" i="1" s="1"/>
  <c r="D14" i="1"/>
  <c r="C14" i="1"/>
  <c r="G19" i="5" l="1"/>
  <c r="F19" i="5"/>
  <c r="F14" i="2"/>
  <c r="H14" i="2"/>
</calcChain>
</file>

<file path=xl/sharedStrings.xml><?xml version="1.0" encoding="utf-8"?>
<sst xmlns="http://schemas.openxmlformats.org/spreadsheetml/2006/main" count="138" uniqueCount="43">
  <si>
    <t>Junior</t>
  </si>
  <si>
    <t>Middle</t>
  </si>
  <si>
    <t>Senior</t>
  </si>
  <si>
    <t>Junior (от ... тыс руб)</t>
  </si>
  <si>
    <t>Junior (до ... тыс руб)</t>
  </si>
  <si>
    <t>Middle (от ... тыс руб)</t>
  </si>
  <si>
    <t>Middle (до ... тыс руб)</t>
  </si>
  <si>
    <t>Senior (от ... тыс руб)</t>
  </si>
  <si>
    <t>Senior (до ... тыс руб)</t>
  </si>
  <si>
    <t>Teamlead (от ... тыс руб)</t>
  </si>
  <si>
    <t>Эксперт №</t>
  </si>
  <si>
    <t>Значение</t>
  </si>
  <si>
    <t>Кол-во</t>
  </si>
  <si>
    <t>Вероятность</t>
  </si>
  <si>
    <t>Функция принадлежности для ЗП "Junior"</t>
  </si>
  <si>
    <t>Стажер (от 0 до ... тыс руб)</t>
  </si>
  <si>
    <t>Функция принадлежности для ЗП "Стажер"</t>
  </si>
  <si>
    <t>Функция принадлежности для ЗП "Middle"</t>
  </si>
  <si>
    <t>Функция принадлежности для ЗП "Senior"</t>
  </si>
  <si>
    <t>Функция принадлежности для ЗП "Teamlead"</t>
  </si>
  <si>
    <t>x</t>
  </si>
  <si>
    <t>µ</t>
  </si>
  <si>
    <t>µ(x)</t>
  </si>
  <si>
    <r>
      <t>x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</si>
  <si>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t>xµ</t>
  </si>
  <si>
    <r>
      <t>x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</si>
  <si>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b/>
        <vertAlign val="superscript"/>
        <sz val="11"/>
        <color theme="1"/>
        <rFont val="Calibri"/>
        <family val="2"/>
        <charset val="204"/>
      </rPr>
      <t>2</t>
    </r>
    <r>
      <rPr>
        <b/>
        <sz val="11"/>
        <color theme="1"/>
        <rFont val="Calibri"/>
        <family val="2"/>
        <charset val="204"/>
      </rPr>
      <t>µ</t>
    </r>
  </si>
  <si>
    <r>
      <t>x</t>
    </r>
    <r>
      <rPr>
        <b/>
        <vertAlign val="superscript"/>
        <sz val="11"/>
        <color theme="1"/>
        <rFont val="Calibri"/>
        <family val="2"/>
        <charset val="204"/>
        <scheme val="minor"/>
      </rPr>
      <t>4</t>
    </r>
  </si>
  <si>
    <t>Стажер</t>
  </si>
  <si>
    <t>Teamlead</t>
  </si>
  <si>
    <t>Степень принадлежности для ЗП "Стажер"</t>
  </si>
  <si>
    <t>Степень принадлежности для ЗП "Junior"</t>
  </si>
  <si>
    <t>Степень принадлежности для ЗП "Middle"</t>
  </si>
  <si>
    <t>Степень принадлежности для ЗП "Senior"</t>
  </si>
  <si>
    <t>Степень принадлежности для ЗП "Teamlead"</t>
  </si>
  <si>
    <t>Дополнение</t>
  </si>
  <si>
    <t>не µ(x)</t>
  </si>
  <si>
    <t>Усечение</t>
  </si>
  <si>
    <r>
      <t>μ</t>
    </r>
    <r>
      <rPr>
        <b/>
        <vertAlign val="subscript"/>
        <sz val="11"/>
        <color theme="1"/>
        <rFont val="Calibri"/>
        <family val="2"/>
        <charset val="204"/>
      </rPr>
      <t>0,5∩Т</t>
    </r>
    <r>
      <rPr>
        <b/>
        <sz val="11"/>
        <color theme="1"/>
        <rFont val="Calibri"/>
        <family val="2"/>
        <charset val="204"/>
      </rPr>
      <t>(x)</t>
    </r>
  </si>
  <si>
    <t>Эквивалентность</t>
  </si>
  <si>
    <t>Объединение</t>
  </si>
  <si>
    <t>Пересечение</t>
  </si>
  <si>
    <t>Вычитание S-T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</si>
</sst>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0.0000"/>
    <numFmt numFmtId="167" formatCode="0.00000"/>
    <numFmt numFmtId="168" formatCode="0.00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164" fontId="0" fillId="0" borderId="0" xfId="0" applyNumberFormat="1"/>
    <xf numFmtId="1" fontId="1" fillId="0" borderId="7" xfId="0" applyNumberFormat="1" applyFont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0" xfId="0" applyNumberFormat="1"/>
    <xf numFmtId="0" fontId="0" fillId="0" borderId="16" xfId="0" applyBorder="1"/>
    <xf numFmtId="1" fontId="0" fillId="0" borderId="17" xfId="0" applyNumberFormat="1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16" xfId="0" applyNumberFormat="1" applyBorder="1"/>
    <xf numFmtId="1" fontId="0" fillId="0" borderId="17" xfId="0" applyNumberFormat="1" applyFill="1" applyBorder="1"/>
    <xf numFmtId="1" fontId="0" fillId="0" borderId="3" xfId="0" applyNumberFormat="1" applyFill="1" applyBorder="1"/>
    <xf numFmtId="0" fontId="0" fillId="0" borderId="17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Аппроксимация точек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Стажер!$C$6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313560804899388"/>
                  <c:y val="-0.5176162875473898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Стажер!$B$7:$B$13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31</c:v>
                </c:pt>
              </c:numCache>
            </c:numRef>
          </c:xVal>
          <c:yVal>
            <c:numRef>
              <c:f>Стажер!$C$7:$C$13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0.6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3BC-93E4-9B411EF2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Аппроксимация точек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Teamlead!$C$5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055796150481189"/>
                  <c:y val="6.2247739865850103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Teamlead!$B$6:$B$14</c:f>
              <c:numCache>
                <c:formatCode>General</c:formatCode>
                <c:ptCount val="9"/>
                <c:pt idx="0">
                  <c:v>79</c:v>
                </c:pt>
                <c:pt idx="1">
                  <c:v>80</c:v>
                </c:pt>
                <c:pt idx="2">
                  <c:v>96</c:v>
                </c:pt>
                <c:pt idx="3">
                  <c:v>100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Teamlead!$C$6:$C$14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5-4615-AC85-80531DBB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µ(x)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Teamlead!$C$19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Teamlead!$B$20:$B$21</c:f>
              <c:numCache>
                <c:formatCode>General</c:formatCode>
                <c:ptCount val="2"/>
                <c:pt idx="0">
                  <c:v>70</c:v>
                </c:pt>
                <c:pt idx="1">
                  <c:v>79</c:v>
                </c:pt>
              </c:numCache>
            </c:numRef>
          </c:xVal>
          <c:yVal>
            <c:numRef>
              <c:f>Teamlead!$C$20:$C$21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E-4C06-8641-67E9A75EE8D3}"/>
            </c:ext>
          </c:extLst>
        </c:ser>
        <c:ser>
          <c:idx val="1"/>
          <c:order val="1"/>
          <c:tx>
            <c:strRef>
              <c:f>Teamlead!$C$19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Teamlead!$B$22:$B$35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Teamlead!$C$22:$C$35</c:f>
              <c:numCache>
                <c:formatCode>0.00</c:formatCode>
                <c:ptCount val="14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0.5398940000000001</c:v>
                </c:pt>
                <c:pt idx="7">
                  <c:v>0.62291300000000005</c:v>
                </c:pt>
                <c:pt idx="8">
                  <c:v>0.70083200000000012</c:v>
                </c:pt>
                <c:pt idx="9">
                  <c:v>0.77365100000000009</c:v>
                </c:pt>
                <c:pt idx="10">
                  <c:v>0.84136999999999995</c:v>
                </c:pt>
                <c:pt idx="11">
                  <c:v>0.90398900000000015</c:v>
                </c:pt>
                <c:pt idx="12">
                  <c:v>0.96150800000000025</c:v>
                </c:pt>
                <c:pt idx="13">
                  <c:v>1.0139269999999998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CE-4C06-8641-67E9A75EE8D3}"/>
            </c:ext>
          </c:extLst>
        </c:ser>
        <c:ser>
          <c:idx val="2"/>
          <c:order val="2"/>
          <c:tx>
            <c:strRef>
              <c:f>Teamlead!$C$19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Teamlead!$B$36:$B$37</c:f>
              <c:numCache>
                <c:formatCode>General</c:formatCode>
                <c:ptCount val="2"/>
                <c:pt idx="0">
                  <c:v>200</c:v>
                </c:pt>
                <c:pt idx="1">
                  <c:v>210</c:v>
                </c:pt>
              </c:numCache>
            </c:numRef>
          </c:xVal>
          <c:yVal>
            <c:numRef>
              <c:f>Teamlead!$C$36:$C$37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CE-4C06-8641-67E9A75EE8D3}"/>
            </c:ext>
          </c:extLst>
        </c:ser>
        <c:ser>
          <c:idx val="3"/>
          <c:order val="3"/>
          <c:tx>
            <c:strRef>
              <c:f>Teamlead!$C$5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Teamlead!$B$6:$B$14</c:f>
              <c:numCache>
                <c:formatCode>General</c:formatCode>
                <c:ptCount val="9"/>
                <c:pt idx="0">
                  <c:v>79</c:v>
                </c:pt>
                <c:pt idx="1">
                  <c:v>80</c:v>
                </c:pt>
                <c:pt idx="2">
                  <c:v>96</c:v>
                </c:pt>
                <c:pt idx="3">
                  <c:v>100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Teamlead!$C$6:$C$14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CE-4C06-8641-67E9A75E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  <c:max val="21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Операция усечения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Teamlead!$C$19</c:f>
              <c:strCache>
                <c:ptCount val="1"/>
                <c:pt idx="0">
                  <c:v>µ(x)</c:v>
                </c:pt>
              </c:strCache>
            </c:strRef>
          </c:tx>
          <c:marker>
            <c:symbol val="none"/>
          </c:marker>
          <c:xVal>
            <c:numRef>
              <c:f>Teamlead!$B$20:$B$21</c:f>
              <c:numCache>
                <c:formatCode>General</c:formatCode>
                <c:ptCount val="2"/>
                <c:pt idx="0">
                  <c:v>70</c:v>
                </c:pt>
                <c:pt idx="1">
                  <c:v>79</c:v>
                </c:pt>
              </c:numCache>
            </c:numRef>
          </c:xVal>
          <c:yVal>
            <c:numRef>
              <c:f>Teamlead!$C$20:$C$21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D0-4168-AE44-60E11DA67FB4}"/>
            </c:ext>
          </c:extLst>
        </c:ser>
        <c:ser>
          <c:idx val="4"/>
          <c:order val="1"/>
          <c:tx>
            <c:strRef>
              <c:f>Teamlead!$C$19</c:f>
              <c:strCache>
                <c:ptCount val="1"/>
                <c:pt idx="0">
                  <c:v>µ(x)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Teamlead!$B$22:$B$35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Teamlead!$C$22:$C$35</c:f>
              <c:numCache>
                <c:formatCode>0.00</c:formatCode>
                <c:ptCount val="14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0.5398940000000001</c:v>
                </c:pt>
                <c:pt idx="7">
                  <c:v>0.62291300000000005</c:v>
                </c:pt>
                <c:pt idx="8">
                  <c:v>0.70083200000000012</c:v>
                </c:pt>
                <c:pt idx="9">
                  <c:v>0.77365100000000009</c:v>
                </c:pt>
                <c:pt idx="10">
                  <c:v>0.84136999999999995</c:v>
                </c:pt>
                <c:pt idx="11">
                  <c:v>0.90398900000000015</c:v>
                </c:pt>
                <c:pt idx="12">
                  <c:v>0.96150800000000025</c:v>
                </c:pt>
                <c:pt idx="13">
                  <c:v>1.0139269999999998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D0-4168-AE44-60E11DA67FB4}"/>
            </c:ext>
          </c:extLst>
        </c:ser>
        <c:ser>
          <c:idx val="5"/>
          <c:order val="2"/>
          <c:tx>
            <c:strRef>
              <c:f>Teamlead!$C$19</c:f>
              <c:strCache>
                <c:ptCount val="1"/>
                <c:pt idx="0">
                  <c:v>µ(x)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Teamlead!$B$36:$B$37</c:f>
              <c:numCache>
                <c:formatCode>General</c:formatCode>
                <c:ptCount val="2"/>
                <c:pt idx="0">
                  <c:v>200</c:v>
                </c:pt>
                <c:pt idx="1">
                  <c:v>210</c:v>
                </c:pt>
              </c:numCache>
            </c:numRef>
          </c:xVal>
          <c:yVal>
            <c:numRef>
              <c:f>Teamlead!$C$36:$C$37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D0-4168-AE44-60E11DA67FB4}"/>
            </c:ext>
          </c:extLst>
        </c:ser>
        <c:ser>
          <c:idx val="0"/>
          <c:order val="3"/>
          <c:tx>
            <c:strRef>
              <c:f>Teamlead!$G$34</c:f>
              <c:strCache>
                <c:ptCount val="1"/>
                <c:pt idx="0">
                  <c:v>μ0,5∩Т(x)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Teamlead!$F$35:$F$36</c:f>
              <c:numCache>
                <c:formatCode>General</c:formatCode>
                <c:ptCount val="2"/>
                <c:pt idx="0">
                  <c:v>70</c:v>
                </c:pt>
                <c:pt idx="1">
                  <c:v>79</c:v>
                </c:pt>
              </c:numCache>
            </c:numRef>
          </c:xVal>
          <c:yVal>
            <c:numRef>
              <c:f>Teamlead!$G$35:$G$36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0-4168-AE44-60E11DA67FB4}"/>
            </c:ext>
          </c:extLst>
        </c:ser>
        <c:ser>
          <c:idx val="1"/>
          <c:order val="4"/>
          <c:tx>
            <c:strRef>
              <c:f>Teamlead!$C$19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Teamlead!$F$37:$F$43</c:f>
              <c:numCache>
                <c:formatCode>General</c:formatCode>
                <c:ptCount val="7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125.4</c:v>
                </c:pt>
              </c:numCache>
            </c:numRef>
          </c:xVal>
          <c:yVal>
            <c:numRef>
              <c:f>Teamlead!$G$37:$G$43</c:f>
              <c:numCache>
                <c:formatCode>0.00</c:formatCode>
                <c:ptCount val="7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0.49999268000000008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D0-4168-AE44-60E11DA67FB4}"/>
            </c:ext>
          </c:extLst>
        </c:ser>
        <c:ser>
          <c:idx val="2"/>
          <c:order val="5"/>
          <c:tx>
            <c:strRef>
              <c:f>Teamlead!$C$19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Teamlead!$F$44:$F$45</c:f>
              <c:numCache>
                <c:formatCode>General</c:formatCode>
                <c:ptCount val="2"/>
                <c:pt idx="0">
                  <c:v>125.4</c:v>
                </c:pt>
                <c:pt idx="1">
                  <c:v>210</c:v>
                </c:pt>
              </c:numCache>
            </c:numRef>
          </c:xVal>
          <c:yVal>
            <c:numRef>
              <c:f>Teamlead!$G$44:$G$45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D0-4168-AE44-60E11DA6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  <c:max val="21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Общая!$B$1</c:f>
              <c:strCache>
                <c:ptCount val="1"/>
                <c:pt idx="0">
                  <c:v>Стажер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3C8-4979-908B-ABAD2EA28845}"/>
              </c:ext>
            </c:extLst>
          </c:dPt>
          <c:xVal>
            <c:numRef>
              <c:f>Общая!$B$3:$B$4</c:f>
              <c:numCache>
                <c:formatCode>General</c:formatCode>
                <c:ptCount val="2"/>
                <c:pt idx="0">
                  <c:v>-5</c:v>
                </c:pt>
                <c:pt idx="1">
                  <c:v>1</c:v>
                </c:pt>
              </c:numCache>
            </c:numRef>
          </c:xVal>
          <c:yVal>
            <c:numRef>
              <c:f>Общая!$C$3:$C$4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8-4979-908B-ABAD2EA28845}"/>
            </c:ext>
          </c:extLst>
        </c:ser>
        <c:ser>
          <c:idx val="1"/>
          <c:order val="1"/>
          <c:tx>
            <c:strRef>
              <c:f>Общая!$B$1</c:f>
              <c:strCache>
                <c:ptCount val="1"/>
                <c:pt idx="0">
                  <c:v>Стажер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Общая!$B$5:$B$13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31</c:v>
                </c:pt>
              </c:numCache>
            </c:numRef>
          </c:xVal>
          <c:yVal>
            <c:numRef>
              <c:f>Общая!$C$5:$C$13</c:f>
              <c:numCache>
                <c:formatCode>0.00</c:formatCode>
                <c:ptCount val="9"/>
                <c:pt idx="0">
                  <c:v>0.99825800000000009</c:v>
                </c:pt>
                <c:pt idx="1">
                  <c:v>0.96339800000000009</c:v>
                </c:pt>
                <c:pt idx="2">
                  <c:v>0.89919400000000005</c:v>
                </c:pt>
                <c:pt idx="3">
                  <c:v>0.80564600000000008</c:v>
                </c:pt>
                <c:pt idx="4">
                  <c:v>0.68275400000000008</c:v>
                </c:pt>
                <c:pt idx="5">
                  <c:v>0.53051800000000005</c:v>
                </c:pt>
                <c:pt idx="6">
                  <c:v>0.34893800000000019</c:v>
                </c:pt>
                <c:pt idx="7">
                  <c:v>0.13801400000000008</c:v>
                </c:pt>
                <c:pt idx="8">
                  <c:v>2.1548000000000123E-2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8-4979-908B-ABAD2EA28845}"/>
            </c:ext>
          </c:extLst>
        </c:ser>
        <c:ser>
          <c:idx val="2"/>
          <c:order val="2"/>
          <c:tx>
            <c:strRef>
              <c:f>Общая!$B$1</c:f>
              <c:strCache>
                <c:ptCount val="1"/>
                <c:pt idx="0">
                  <c:v>Стажер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3C8-4979-908B-ABAD2EA28845}"/>
              </c:ext>
            </c:extLst>
          </c:dPt>
          <c:xVal>
            <c:numRef>
              <c:f>Общая!$B$14:$B$15</c:f>
              <c:numCache>
                <c:formatCode>General</c:formatCode>
                <c:ptCount val="2"/>
                <c:pt idx="0">
                  <c:v>31</c:v>
                </c:pt>
                <c:pt idx="1">
                  <c:v>210</c:v>
                </c:pt>
              </c:numCache>
            </c:numRef>
          </c:xVal>
          <c:yVal>
            <c:numRef>
              <c:f>Общая!$C$14:$C$15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C8-4979-908B-ABAD2EA28845}"/>
            </c:ext>
          </c:extLst>
        </c:ser>
        <c:ser>
          <c:idx val="3"/>
          <c:order val="3"/>
          <c:tx>
            <c:strRef>
              <c:f>Общая!$E$1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Общая!$E$3:$E$4</c:f>
              <c:numCache>
                <c:formatCode>General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Общая!$F$3:$F$4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C8-4979-908B-ABAD2EA28845}"/>
            </c:ext>
          </c:extLst>
        </c:ser>
        <c:ser>
          <c:idx val="4"/>
          <c:order val="4"/>
          <c:tx>
            <c:strRef>
              <c:f>Общая!$E$1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Общая!$E$5:$E$15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Общая!$F$5:$F$15</c:f>
              <c:numCache>
                <c:formatCode>0.00</c:formatCode>
                <c:ptCount val="11"/>
                <c:pt idx="0">
                  <c:v>0</c:v>
                </c:pt>
                <c:pt idx="1">
                  <c:v>0.1662544</c:v>
                </c:pt>
                <c:pt idx="2">
                  <c:v>0.25819119999999995</c:v>
                </c:pt>
                <c:pt idx="3">
                  <c:v>0.29732880000000006</c:v>
                </c:pt>
                <c:pt idx="4">
                  <c:v>0.30518559999999995</c:v>
                </c:pt>
                <c:pt idx="5">
                  <c:v>0.30327999999999977</c:v>
                </c:pt>
                <c:pt idx="6">
                  <c:v>0.31313040000000014</c:v>
                </c:pt>
                <c:pt idx="7">
                  <c:v>0.35625520000000011</c:v>
                </c:pt>
                <c:pt idx="8">
                  <c:v>0.45417279999999982</c:v>
                </c:pt>
                <c:pt idx="9">
                  <c:v>0.62840159999999945</c:v>
                </c:pt>
                <c:pt idx="10">
                  <c:v>0.90045999999999937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C8-4979-908B-ABAD2EA28845}"/>
            </c:ext>
          </c:extLst>
        </c:ser>
        <c:ser>
          <c:idx val="5"/>
          <c:order val="5"/>
          <c:tx>
            <c:strRef>
              <c:f>Общая!$E$1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3C8-4979-908B-ABAD2EA2884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3C8-4979-908B-ABAD2EA28845}"/>
              </c:ext>
            </c:extLst>
          </c:dPt>
          <c:xVal>
            <c:numRef>
              <c:f>Общая!$E$16:$E$18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Общая!$F$16:$F$18</c:f>
              <c:numCache>
                <c:formatCode>General</c:formatCode>
                <c:ptCount val="3"/>
                <c:pt idx="0" formatCode="0.00">
                  <c:v>0.90045999999999937</c:v>
                </c:pt>
                <c:pt idx="1">
                  <c:v>0.9</c:v>
                </c:pt>
                <c:pt idx="2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C8-4979-908B-ABAD2EA28845}"/>
            </c:ext>
          </c:extLst>
        </c:ser>
        <c:ser>
          <c:idx val="6"/>
          <c:order val="6"/>
          <c:tx>
            <c:strRef>
              <c:f>Общая!$E$1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Общая!$E$19:$E$26</c:f>
              <c:numCache>
                <c:formatCode>General</c:formatCod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61</c:v>
                </c:pt>
              </c:numCache>
            </c:numRef>
          </c:xVal>
          <c:yVal>
            <c:numRef>
              <c:f>Общая!$F$19:$F$26</c:f>
              <c:numCache>
                <c:formatCode>0.00</c:formatCode>
                <c:ptCount val="8"/>
                <c:pt idx="0">
                  <c:v>0.89164192560000544</c:v>
                </c:pt>
                <c:pt idx="1">
                  <c:v>0.72696216960000015</c:v>
                </c:pt>
                <c:pt idx="2">
                  <c:v>0.5280159385999994</c:v>
                </c:pt>
                <c:pt idx="3">
                  <c:v>0.39323075759998005</c:v>
                </c:pt>
                <c:pt idx="4">
                  <c:v>0.33897815159997435</c:v>
                </c:pt>
                <c:pt idx="5">
                  <c:v>0.29957364559997757</c:v>
                </c:pt>
                <c:pt idx="6">
                  <c:v>0.12727676460001192</c:v>
                </c:pt>
                <c:pt idx="7">
                  <c:v>5.8092399200006639E-2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C8-4979-908B-ABAD2EA28845}"/>
            </c:ext>
          </c:extLst>
        </c:ser>
        <c:ser>
          <c:idx val="7"/>
          <c:order val="7"/>
          <c:tx>
            <c:strRef>
              <c:f>Общая!$E$1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3C8-4979-908B-ABAD2EA28845}"/>
              </c:ext>
            </c:extLst>
          </c:dPt>
          <c:xVal>
            <c:numRef>
              <c:f>Общая!$E$27:$E$28</c:f>
              <c:numCache>
                <c:formatCode>General</c:formatCode>
                <c:ptCount val="2"/>
                <c:pt idx="0">
                  <c:v>61</c:v>
                </c:pt>
                <c:pt idx="1">
                  <c:v>210</c:v>
                </c:pt>
              </c:numCache>
            </c:numRef>
          </c:xVal>
          <c:yVal>
            <c:numRef>
              <c:f>Общая!$F$27:$F$28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C8-4979-908B-ABAD2EA28845}"/>
            </c:ext>
          </c:extLst>
        </c:ser>
        <c:ser>
          <c:idx val="8"/>
          <c:order val="8"/>
          <c:tx>
            <c:strRef>
              <c:f>Общая!$H$1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3C8-4979-908B-ABAD2EA28845}"/>
              </c:ext>
            </c:extLst>
          </c:dPt>
          <c:xVal>
            <c:numRef>
              <c:f>Общая!$H$3:$H$4</c:f>
              <c:numCache>
                <c:formatCode>General</c:formatCode>
                <c:ptCount val="2"/>
                <c:pt idx="0">
                  <c:v>-5</c:v>
                </c:pt>
                <c:pt idx="1">
                  <c:v>24</c:v>
                </c:pt>
              </c:numCache>
            </c:numRef>
          </c:xVal>
          <c:yVal>
            <c:numRef>
              <c:f>Общая!$I$3:$I$4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C8-4979-908B-ABAD2EA28845}"/>
            </c:ext>
          </c:extLst>
        </c:ser>
        <c:ser>
          <c:idx val="9"/>
          <c:order val="9"/>
          <c:tx>
            <c:strRef>
              <c:f>Общая!$H$1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3C8-4979-908B-ABAD2EA28845}"/>
              </c:ext>
            </c:extLst>
          </c:dPt>
          <c:xVal>
            <c:numRef>
              <c:f>Общая!$H$5:$H$13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Общая!$I$5:$I$13</c:f>
              <c:numCache>
                <c:formatCode>0.00</c:formatCode>
                <c:ptCount val="9"/>
                <c:pt idx="0">
                  <c:v>3.5108421599999495E-2</c:v>
                </c:pt>
                <c:pt idx="1">
                  <c:v>7.9401797499999205E-2</c:v>
                </c:pt>
                <c:pt idx="2">
                  <c:v>0.2848341569999997</c:v>
                </c:pt>
                <c:pt idx="3">
                  <c:v>0.44591949150000021</c:v>
                </c:pt>
                <c:pt idx="4">
                  <c:v>0.5533290760000007</c:v>
                </c:pt>
                <c:pt idx="5">
                  <c:v>0.6161121854999978</c:v>
                </c:pt>
                <c:pt idx="6">
                  <c:v>0.66169609499999549</c:v>
                </c:pt>
                <c:pt idx="7">
                  <c:v>0.7358860794999984</c:v>
                </c:pt>
                <c:pt idx="8">
                  <c:v>0.90286541399999898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C8-4979-908B-ABAD2EA28845}"/>
            </c:ext>
          </c:extLst>
        </c:ser>
        <c:ser>
          <c:idx val="10"/>
          <c:order val="10"/>
          <c:tx>
            <c:strRef>
              <c:f>Общая!$H$1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Общая!$H$14:$H$27</c:f>
              <c:numCache>
                <c:formatCode>General</c:formatCode>
                <c:ptCount val="1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121</c:v>
                </c:pt>
              </c:numCache>
            </c:numRef>
          </c:xVal>
          <c:yVal>
            <c:numRef>
              <c:f>Общая!$I$14:$I$27</c:f>
              <c:numCache>
                <c:formatCode>0.00</c:formatCode>
                <c:ptCount val="14"/>
                <c:pt idx="0">
                  <c:v>0.9049186260000015</c:v>
                </c:pt>
                <c:pt idx="1">
                  <c:v>0.75658707100000022</c:v>
                </c:pt>
                <c:pt idx="2">
                  <c:v>0.63859766600000079</c:v>
                </c:pt>
                <c:pt idx="3">
                  <c:v>0.54629666100000129</c:v>
                </c:pt>
                <c:pt idx="4">
                  <c:v>0.47503030600000251</c:v>
                </c:pt>
                <c:pt idx="5">
                  <c:v>0.42014485100000165</c:v>
                </c:pt>
                <c:pt idx="6">
                  <c:v>0.37698654600000125</c:v>
                </c:pt>
                <c:pt idx="7">
                  <c:v>0.34090164100000209</c:v>
                </c:pt>
                <c:pt idx="8">
                  <c:v>0.30723638600000136</c:v>
                </c:pt>
                <c:pt idx="9">
                  <c:v>0.27133703100000162</c:v>
                </c:pt>
                <c:pt idx="10">
                  <c:v>0.22854982599999829</c:v>
                </c:pt>
                <c:pt idx="11">
                  <c:v>0.17422102100000281</c:v>
                </c:pt>
                <c:pt idx="12">
                  <c:v>0.1036968660000035</c:v>
                </c:pt>
                <c:pt idx="13">
                  <c:v>8.7239063000000172E-2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C8-4979-908B-ABAD2EA28845}"/>
            </c:ext>
          </c:extLst>
        </c:ser>
        <c:ser>
          <c:idx val="11"/>
          <c:order val="11"/>
          <c:tx>
            <c:strRef>
              <c:f>Общая!$H$1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3C8-4979-908B-ABAD2EA28845}"/>
              </c:ext>
            </c:extLst>
          </c:dPt>
          <c:xVal>
            <c:numRef>
              <c:f>Общая!$H$28:$H$29</c:f>
              <c:numCache>
                <c:formatCode>General</c:formatCode>
                <c:ptCount val="2"/>
                <c:pt idx="0">
                  <c:v>121</c:v>
                </c:pt>
                <c:pt idx="1">
                  <c:v>210</c:v>
                </c:pt>
              </c:numCache>
            </c:numRef>
          </c:xVal>
          <c:yVal>
            <c:numRef>
              <c:f>Общая!$I$28:$I$29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3C8-4979-908B-ABAD2EA28845}"/>
            </c:ext>
          </c:extLst>
        </c:ser>
        <c:ser>
          <c:idx val="12"/>
          <c:order val="12"/>
          <c:tx>
            <c:strRef>
              <c:f>Общая!$K$1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3C8-4979-908B-ABAD2EA28845}"/>
              </c:ext>
            </c:extLst>
          </c:dPt>
          <c:xVal>
            <c:numRef>
              <c:f>Общая!$K$3:$K$4</c:f>
              <c:numCache>
                <c:formatCode>General</c:formatCode>
                <c:ptCount val="2"/>
                <c:pt idx="0">
                  <c:v>-5</c:v>
                </c:pt>
                <c:pt idx="1">
                  <c:v>39</c:v>
                </c:pt>
              </c:numCache>
            </c:numRef>
          </c:xVal>
          <c:yVal>
            <c:numRef>
              <c:f>Общая!$L$3:$L$4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3C8-4979-908B-ABAD2EA28845}"/>
            </c:ext>
          </c:extLst>
        </c:ser>
        <c:ser>
          <c:idx val="13"/>
          <c:order val="13"/>
          <c:tx>
            <c:strRef>
              <c:f>Общая!$K$1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Общая!$K$5:$K$18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Общая!$L$5:$L$18</c:f>
              <c:numCache>
                <c:formatCode>0.00</c:formatCode>
                <c:ptCount val="14"/>
                <c:pt idx="0">
                  <c:v>4.1509298999999888E-2</c:v>
                </c:pt>
                <c:pt idx="1">
                  <c:v>5.2921439999999875E-2</c:v>
                </c:pt>
                <c:pt idx="2">
                  <c:v>0.11396164499999994</c:v>
                </c:pt>
                <c:pt idx="3">
                  <c:v>0.18009379999999986</c:v>
                </c:pt>
                <c:pt idx="4">
                  <c:v>0.24921715499999997</c:v>
                </c:pt>
                <c:pt idx="5">
                  <c:v>0.31923095999999995</c:v>
                </c:pt>
                <c:pt idx="6">
                  <c:v>0.38803446499999961</c:v>
                </c:pt>
                <c:pt idx="7">
                  <c:v>0.45352692000000017</c:v>
                </c:pt>
                <c:pt idx="8">
                  <c:v>0.51360757499999998</c:v>
                </c:pt>
                <c:pt idx="9">
                  <c:v>0.56617567999999951</c:v>
                </c:pt>
                <c:pt idx="10">
                  <c:v>0.60913048499999989</c:v>
                </c:pt>
                <c:pt idx="11">
                  <c:v>0.64037123999999968</c:v>
                </c:pt>
                <c:pt idx="12">
                  <c:v>0.65779719499999945</c:v>
                </c:pt>
                <c:pt idx="13">
                  <c:v>0.65930759999999955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3C8-4979-908B-ABAD2EA28845}"/>
            </c:ext>
          </c:extLst>
        </c:ser>
        <c:ser>
          <c:idx val="14"/>
          <c:order val="14"/>
          <c:tx>
            <c:strRef>
              <c:f>Общая!$K$1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Общая!$K$19:$K$20</c:f>
              <c:numCache>
                <c:formatCode>General</c:formatCode>
                <c:ptCount val="2"/>
                <c:pt idx="0">
                  <c:v>100</c:v>
                </c:pt>
                <c:pt idx="1">
                  <c:v>120</c:v>
                </c:pt>
              </c:numCache>
            </c:numRef>
          </c:xVal>
          <c:yVal>
            <c:numRef>
              <c:f>Общая!$L$19:$L$20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3C8-4979-908B-ABAD2EA28845}"/>
            </c:ext>
          </c:extLst>
        </c:ser>
        <c:ser>
          <c:idx val="15"/>
          <c:order val="15"/>
          <c:tx>
            <c:strRef>
              <c:f>Общая!$K$1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Общая!$K$21:$K$30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201</c:v>
                </c:pt>
              </c:numCache>
            </c:numRef>
          </c:xVal>
          <c:yVal>
            <c:numRef>
              <c:f>Общая!$L$21:$L$30</c:f>
              <c:numCache>
                <c:formatCode>0.00</c:formatCode>
                <c:ptCount val="10"/>
                <c:pt idx="0">
                  <c:v>0.71689383320000033</c:v>
                </c:pt>
                <c:pt idx="1">
                  <c:v>0.57267402319999761</c:v>
                </c:pt>
                <c:pt idx="2">
                  <c:v>0.48374263319999855</c:v>
                </c:pt>
                <c:pt idx="3">
                  <c:v>0.43300206320000001</c:v>
                </c:pt>
                <c:pt idx="4">
                  <c:v>0.40335471319999527</c:v>
                </c:pt>
                <c:pt idx="5">
                  <c:v>0.3777029831999954</c:v>
                </c:pt>
                <c:pt idx="6">
                  <c:v>0.33894927320000434</c:v>
                </c:pt>
                <c:pt idx="7">
                  <c:v>0.26999598320000118</c:v>
                </c:pt>
                <c:pt idx="8">
                  <c:v>0.15374551320000762</c:v>
                </c:pt>
                <c:pt idx="9">
                  <c:v>0.13886086369999617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3C8-4979-908B-ABAD2EA28845}"/>
            </c:ext>
          </c:extLst>
        </c:ser>
        <c:ser>
          <c:idx val="16"/>
          <c:order val="16"/>
          <c:tx>
            <c:strRef>
              <c:f>Общая!$K$1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3C8-4979-908B-ABAD2EA28845}"/>
              </c:ext>
            </c:extLst>
          </c:dPt>
          <c:xVal>
            <c:numRef>
              <c:f>Общая!$K$31:$K$32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xVal>
          <c:yVal>
            <c:numRef>
              <c:f>Общая!$L$31:$L$32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3C8-4979-908B-ABAD2EA28845}"/>
            </c:ext>
          </c:extLst>
        </c:ser>
        <c:ser>
          <c:idx val="17"/>
          <c:order val="17"/>
          <c:tx>
            <c:strRef>
              <c:f>Общая!$N$1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3C8-4979-908B-ABAD2EA28845}"/>
              </c:ext>
            </c:extLst>
          </c:dPt>
          <c:xVal>
            <c:numRef>
              <c:f>Общая!$N$3:$N$4</c:f>
              <c:numCache>
                <c:formatCode>General</c:formatCode>
                <c:ptCount val="2"/>
                <c:pt idx="0">
                  <c:v>-5</c:v>
                </c:pt>
                <c:pt idx="1">
                  <c:v>79</c:v>
                </c:pt>
              </c:numCache>
            </c:numRef>
          </c:xVal>
          <c:yVal>
            <c:numRef>
              <c:f>Общая!$O$3:$O$4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3C8-4979-908B-ABAD2EA28845}"/>
            </c:ext>
          </c:extLst>
        </c:ser>
        <c:ser>
          <c:idx val="18"/>
          <c:order val="18"/>
          <c:tx>
            <c:strRef>
              <c:f>Общая!$N$1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Общая!$N$5:$N$18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Общая!$O$5:$O$18</c:f>
              <c:numCache>
                <c:formatCode>0.00</c:formatCode>
                <c:ptCount val="14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0.5398940000000001</c:v>
                </c:pt>
                <c:pt idx="7">
                  <c:v>0.62291300000000005</c:v>
                </c:pt>
                <c:pt idx="8">
                  <c:v>0.70083200000000012</c:v>
                </c:pt>
                <c:pt idx="9">
                  <c:v>0.77365100000000009</c:v>
                </c:pt>
                <c:pt idx="10">
                  <c:v>0.84136999999999995</c:v>
                </c:pt>
                <c:pt idx="11">
                  <c:v>0.90398900000000015</c:v>
                </c:pt>
                <c:pt idx="12">
                  <c:v>0.96150800000000025</c:v>
                </c:pt>
                <c:pt idx="13">
                  <c:v>1.0139269999999998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3C8-4979-908B-ABAD2EA28845}"/>
            </c:ext>
          </c:extLst>
        </c:ser>
        <c:ser>
          <c:idx val="19"/>
          <c:order val="19"/>
          <c:tx>
            <c:strRef>
              <c:f>Общая!$N$1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3C8-4979-908B-ABAD2EA28845}"/>
              </c:ext>
            </c:extLst>
          </c:dPt>
          <c:xVal>
            <c:numRef>
              <c:f>Общая!$N$19:$N$20</c:f>
              <c:numCache>
                <c:formatCode>General</c:formatCode>
                <c:ptCount val="2"/>
                <c:pt idx="0">
                  <c:v>200</c:v>
                </c:pt>
                <c:pt idx="1">
                  <c:v>210</c:v>
                </c:pt>
              </c:numCache>
            </c:numRef>
          </c:xVal>
          <c:yVal>
            <c:numRef>
              <c:f>Общая!$O$19:$O$20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3C8-4979-908B-ABAD2EA2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73888"/>
        <c:axId val="2130200592"/>
      </c:scatterChart>
      <c:valAx>
        <c:axId val="2134073888"/>
        <c:scaling>
          <c:orientation val="minMax"/>
          <c:max val="21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00592"/>
        <c:crosses val="autoZero"/>
        <c:crossBetween val="midCat"/>
      </c:valAx>
      <c:valAx>
        <c:axId val="21302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0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'Операции с 2 НМ'!$E$1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НМ'!$E$3:$E$4</c:f>
            </c:numRef>
          </c:xVal>
          <c:yVal>
            <c:numRef>
              <c:f>'Операции с 2 НМ'!$F$3:$F$4</c:f>
            </c:numRef>
          </c:yVal>
          <c:smooth val="1"/>
          <c:extLst>
            <c:ext xmlns:c16="http://schemas.microsoft.com/office/drawing/2014/chart" uri="{C3380CC4-5D6E-409C-BE32-E72D297353CC}">
              <c16:uniqueId val="{00000000-61AF-4049-B72A-53192F29D35D}"/>
            </c:ext>
          </c:extLst>
        </c:ser>
        <c:ser>
          <c:idx val="8"/>
          <c:order val="1"/>
          <c:tx>
            <c:strRef>
              <c:f>'Операции с 2 НМ'!$H$1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НМ'!$H$3:$H$4</c:f>
            </c:numRef>
          </c:xVal>
          <c:yVal>
            <c:numRef>
              <c:f>'Операции с 2 НМ'!$I$3:$I$4</c:f>
            </c:numRef>
          </c:yVal>
          <c:smooth val="1"/>
          <c:extLst>
            <c:ext xmlns:c16="http://schemas.microsoft.com/office/drawing/2014/chart" uri="{C3380CC4-5D6E-409C-BE32-E72D297353CC}">
              <c16:uniqueId val="{00000002-61AF-4049-B72A-53192F29D35D}"/>
            </c:ext>
          </c:extLst>
        </c:ser>
        <c:ser>
          <c:idx val="12"/>
          <c:order val="2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AF-4049-B72A-53192F29D35D}"/>
              </c:ext>
            </c:extLst>
          </c:dPt>
          <c:xVal>
            <c:numRef>
              <c:f>'Операции с 2 НМ'!$K$3:$K$4</c:f>
              <c:numCache>
                <c:formatCode>General</c:formatCode>
                <c:ptCount val="2"/>
                <c:pt idx="0">
                  <c:v>-5</c:v>
                </c:pt>
                <c:pt idx="1">
                  <c:v>39</c:v>
                </c:pt>
              </c:numCache>
            </c:numRef>
          </c:xVal>
          <c:yVal>
            <c:numRef>
              <c:f>'Операции с 2 НМ'!$L$3:$L$4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AF-4049-B72A-53192F29D35D}"/>
            </c:ext>
          </c:extLst>
        </c:ser>
        <c:ser>
          <c:idx val="13"/>
          <c:order val="3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НМ'!$K$5:$K$18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'Операции с 2 НМ'!$L$5:$L$18</c:f>
              <c:numCache>
                <c:formatCode>0.00</c:formatCode>
                <c:ptCount val="14"/>
                <c:pt idx="0">
                  <c:v>4.1509298999999888E-2</c:v>
                </c:pt>
                <c:pt idx="1">
                  <c:v>5.2921439999999875E-2</c:v>
                </c:pt>
                <c:pt idx="2">
                  <c:v>0.11396164499999994</c:v>
                </c:pt>
                <c:pt idx="3">
                  <c:v>0.18009379999999986</c:v>
                </c:pt>
                <c:pt idx="4">
                  <c:v>0.24921715499999997</c:v>
                </c:pt>
                <c:pt idx="5">
                  <c:v>0.31923095999999995</c:v>
                </c:pt>
                <c:pt idx="6">
                  <c:v>0.38803446499999961</c:v>
                </c:pt>
                <c:pt idx="7">
                  <c:v>0.45352692000000017</c:v>
                </c:pt>
                <c:pt idx="8">
                  <c:v>0.51360757499999998</c:v>
                </c:pt>
                <c:pt idx="9">
                  <c:v>0.56617567999999951</c:v>
                </c:pt>
                <c:pt idx="10">
                  <c:v>0.60913048499999989</c:v>
                </c:pt>
                <c:pt idx="11">
                  <c:v>0.64037123999999968</c:v>
                </c:pt>
                <c:pt idx="12">
                  <c:v>0.65779719499999945</c:v>
                </c:pt>
                <c:pt idx="13">
                  <c:v>0.65930759999999955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AF-4049-B72A-53192F29D35D}"/>
            </c:ext>
          </c:extLst>
        </c:ser>
        <c:ser>
          <c:idx val="14"/>
          <c:order val="4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'Операции с 2 НМ'!$K$19:$K$20</c:f>
              <c:numCache>
                <c:formatCode>General</c:formatCode>
                <c:ptCount val="2"/>
                <c:pt idx="0">
                  <c:v>100</c:v>
                </c:pt>
                <c:pt idx="1">
                  <c:v>120</c:v>
                </c:pt>
              </c:numCache>
            </c:numRef>
          </c:xVal>
          <c:yVal>
            <c:numRef>
              <c:f>'Операции с 2 НМ'!$L$19:$L$20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AF-4049-B72A-53192F29D35D}"/>
            </c:ext>
          </c:extLst>
        </c:ser>
        <c:ser>
          <c:idx val="15"/>
          <c:order val="5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НМ'!$K$21:$K$30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201</c:v>
                </c:pt>
              </c:numCache>
            </c:numRef>
          </c:xVal>
          <c:yVal>
            <c:numRef>
              <c:f>'Операции с 2 НМ'!$L$21:$L$30</c:f>
              <c:numCache>
                <c:formatCode>0.00</c:formatCode>
                <c:ptCount val="10"/>
                <c:pt idx="0">
                  <c:v>0.71689383320000033</c:v>
                </c:pt>
                <c:pt idx="1">
                  <c:v>0.57267402319999761</c:v>
                </c:pt>
                <c:pt idx="2">
                  <c:v>0.48374263319999855</c:v>
                </c:pt>
                <c:pt idx="3">
                  <c:v>0.43300206320000001</c:v>
                </c:pt>
                <c:pt idx="4">
                  <c:v>0.40335471319999527</c:v>
                </c:pt>
                <c:pt idx="5">
                  <c:v>0.3777029831999954</c:v>
                </c:pt>
                <c:pt idx="6">
                  <c:v>0.33894927320000434</c:v>
                </c:pt>
                <c:pt idx="7">
                  <c:v>0.26999598320000118</c:v>
                </c:pt>
                <c:pt idx="8">
                  <c:v>0.15374551320000762</c:v>
                </c:pt>
                <c:pt idx="9">
                  <c:v>0.13886086369999617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AF-4049-B72A-53192F29D35D}"/>
            </c:ext>
          </c:extLst>
        </c:ser>
        <c:ser>
          <c:idx val="16"/>
          <c:order val="6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1AF-4049-B72A-53192F29D35D}"/>
              </c:ext>
            </c:extLst>
          </c:dPt>
          <c:xVal>
            <c:numRef>
              <c:f>'Операции с 2 НМ'!$K$31:$K$32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НМ'!$L$31:$L$32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AF-4049-B72A-53192F29D35D}"/>
            </c:ext>
          </c:extLst>
        </c:ser>
        <c:ser>
          <c:idx val="17"/>
          <c:order val="7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1AF-4049-B72A-53192F29D35D}"/>
              </c:ext>
            </c:extLst>
          </c:dPt>
          <c:xVal>
            <c:numRef>
              <c:f>'Операции с 2 НМ'!$N$3:$N$4</c:f>
              <c:numCache>
                <c:formatCode>General</c:formatCode>
                <c:ptCount val="2"/>
                <c:pt idx="0">
                  <c:v>-5</c:v>
                </c:pt>
                <c:pt idx="1">
                  <c:v>79</c:v>
                </c:pt>
              </c:numCache>
            </c:numRef>
          </c:xVal>
          <c:yVal>
            <c:numRef>
              <c:f>'Операции с 2 НМ'!$O$3:$O$4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AF-4049-B72A-53192F29D35D}"/>
            </c:ext>
          </c:extLst>
        </c:ser>
        <c:ser>
          <c:idx val="18"/>
          <c:order val="8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НМ'!$N$5:$N$18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'Операции с 2 НМ'!$O$5:$O$18</c:f>
              <c:numCache>
                <c:formatCode>0.00</c:formatCode>
                <c:ptCount val="14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0.5398940000000001</c:v>
                </c:pt>
                <c:pt idx="7">
                  <c:v>0.62291300000000005</c:v>
                </c:pt>
                <c:pt idx="8">
                  <c:v>0.70083200000000012</c:v>
                </c:pt>
                <c:pt idx="9">
                  <c:v>0.77365100000000009</c:v>
                </c:pt>
                <c:pt idx="10">
                  <c:v>0.84136999999999995</c:v>
                </c:pt>
                <c:pt idx="11">
                  <c:v>0.90398900000000015</c:v>
                </c:pt>
                <c:pt idx="12">
                  <c:v>0.96150800000000025</c:v>
                </c:pt>
                <c:pt idx="13">
                  <c:v>1.0139269999999998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1AF-4049-B72A-53192F29D35D}"/>
            </c:ext>
          </c:extLst>
        </c:ser>
        <c:ser>
          <c:idx val="19"/>
          <c:order val="9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1AF-4049-B72A-53192F29D35D}"/>
              </c:ext>
            </c:extLst>
          </c:dPt>
          <c:xVal>
            <c:numRef>
              <c:f>'Операции с 2 НМ'!$N$19:$N$20</c:f>
              <c:numCache>
                <c:formatCode>General</c:formatCode>
                <c:ptCount val="2"/>
                <c:pt idx="0">
                  <c:v>200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НМ'!$O$19:$O$20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1AF-4049-B72A-53192F29D35D}"/>
            </c:ext>
          </c:extLst>
        </c:ser>
        <c:ser>
          <c:idx val="0"/>
          <c:order val="10"/>
          <c:tx>
            <c:strRef>
              <c:f>'Операции с 2 НМ'!$Q$19</c:f>
              <c:strCache>
                <c:ptCount val="1"/>
                <c:pt idx="0">
                  <c:v>Эквивалентность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61AF-4049-B72A-53192F29D35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61AF-4049-B72A-53192F29D35D}"/>
              </c:ext>
            </c:extLst>
          </c:dPt>
          <c:xVal>
            <c:numRef>
              <c:f>'Операции с 2 НМ'!$Q$20:$Q$21</c:f>
              <c:numCache>
                <c:formatCode>General</c:formatCode>
                <c:ptCount val="2"/>
                <c:pt idx="0">
                  <c:v>25</c:v>
                </c:pt>
                <c:pt idx="1">
                  <c:v>39</c:v>
                </c:pt>
              </c:numCache>
            </c:numRef>
          </c:xVal>
          <c:yVal>
            <c:numRef>
              <c:f>'Операции с 2 НМ'!$R$20:$R$21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1AF-4049-B72A-53192F29D35D}"/>
            </c:ext>
          </c:extLst>
        </c:ser>
        <c:ser>
          <c:idx val="1"/>
          <c:order val="11"/>
          <c:tx>
            <c:strRef>
              <c:f>'Операции с 2 НМ'!$Q$19</c:f>
              <c:strCache>
                <c:ptCount val="1"/>
                <c:pt idx="0">
                  <c:v>Эквивалентность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НМ'!$Q$22:$Q$31</c:f>
              <c:numCache>
                <c:formatCode>General</c:formatCode>
                <c:ptCount val="10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</c:numCache>
            </c:numRef>
          </c:xVal>
          <c:yVal>
            <c:numRef>
              <c:f>'Операции с 2 НМ'!$R$22:$R$31</c:f>
              <c:numCache>
                <c:formatCode>0.00</c:formatCode>
                <c:ptCount val="10"/>
                <c:pt idx="0">
                  <c:v>0.95849070100000011</c:v>
                </c:pt>
                <c:pt idx="1">
                  <c:v>0.94707856000000012</c:v>
                </c:pt>
                <c:pt idx="2">
                  <c:v>0.88603835500000006</c:v>
                </c:pt>
                <c:pt idx="3">
                  <c:v>0.81990620000000014</c:v>
                </c:pt>
                <c:pt idx="4">
                  <c:v>0.75078284500000003</c:v>
                </c:pt>
                <c:pt idx="5">
                  <c:v>0.68076904000000005</c:v>
                </c:pt>
                <c:pt idx="6">
                  <c:v>0.61196553500000039</c:v>
                </c:pt>
                <c:pt idx="7">
                  <c:v>0.54647307999999983</c:v>
                </c:pt>
                <c:pt idx="8">
                  <c:v>0.48639242500000002</c:v>
                </c:pt>
                <c:pt idx="9">
                  <c:v>0.44363610100000028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1AF-4049-B72A-53192F29D35D}"/>
            </c:ext>
          </c:extLst>
        </c:ser>
        <c:ser>
          <c:idx val="2"/>
          <c:order val="12"/>
          <c:tx>
            <c:strRef>
              <c:f>'Операции с 2 НМ'!$Q$19</c:f>
              <c:strCache>
                <c:ptCount val="1"/>
                <c:pt idx="0">
                  <c:v>Эквивалентность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НМ'!$Q$32:$Q$35</c:f>
              <c:numCache>
                <c:formatCode>General</c:formatCode>
                <c:ptCount val="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xVal>
          <c:yVal>
            <c:numRef>
              <c:f>'Операции с 2 НМ'!$R$32:$R$35</c:f>
              <c:numCache>
                <c:formatCode>0.00</c:formatCode>
                <c:ptCount val="4"/>
                <c:pt idx="0">
                  <c:v>0.44363610100000028</c:v>
                </c:pt>
                <c:pt idx="1">
                  <c:v>0.48212332000000058</c:v>
                </c:pt>
                <c:pt idx="2">
                  <c:v>0.51644676000000045</c:v>
                </c:pt>
                <c:pt idx="3">
                  <c:v>0.6009294000000005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1AF-4049-B72A-53192F29D35D}"/>
            </c:ext>
          </c:extLst>
        </c:ser>
        <c:ser>
          <c:idx val="4"/>
          <c:order val="13"/>
          <c:tx>
            <c:strRef>
              <c:f>'Операции с 2 НМ'!$Q$19</c:f>
              <c:strCache>
                <c:ptCount val="1"/>
                <c:pt idx="0">
                  <c:v>Эквивалентность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НМ'!$Q$36:$Q$38</c:f>
              <c:numCache>
                <c:formatCode>General</c:formatCode>
                <c:ptCount val="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'Операции с 2 НМ'!$R$36:$R$38</c:f>
              <c:numCache>
                <c:formatCode>0.00</c:formatCode>
                <c:ptCount val="3"/>
                <c:pt idx="0">
                  <c:v>0.5602370000000001</c:v>
                </c:pt>
                <c:pt idx="1">
                  <c:v>0.65855600000000014</c:v>
                </c:pt>
                <c:pt idx="2">
                  <c:v>0.75177500000000008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1AF-4049-B72A-53192F29D35D}"/>
            </c:ext>
          </c:extLst>
        </c:ser>
        <c:ser>
          <c:idx val="5"/>
          <c:order val="14"/>
          <c:tx>
            <c:strRef>
              <c:f>'Операции с 2 НМ'!$Q$19</c:f>
              <c:strCache>
                <c:ptCount val="1"/>
                <c:pt idx="0">
                  <c:v>Эквивалентность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НМ'!$Q$39:$Q$48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131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</c:numCache>
            </c:numRef>
          </c:xVal>
          <c:yVal>
            <c:numRef>
              <c:f>'Операции с 2 НМ'!$R$39:$R$48</c:f>
              <c:numCache>
                <c:formatCode>0.00</c:formatCode>
                <c:ptCount val="10"/>
                <c:pt idx="0">
                  <c:v>0.73488116679999971</c:v>
                </c:pt>
                <c:pt idx="1">
                  <c:v>0.96721997680000249</c:v>
                </c:pt>
                <c:pt idx="2">
                  <c:v>0.98685038429999561</c:v>
                </c:pt>
                <c:pt idx="3">
                  <c:v>0.8608296331999985</c:v>
                </c:pt>
                <c:pt idx="4">
                  <c:v>0.73217006319999989</c:v>
                </c:pt>
                <c:pt idx="5">
                  <c:v>0.62970371319999519</c:v>
                </c:pt>
                <c:pt idx="6">
                  <c:v>0.53633298319999545</c:v>
                </c:pt>
                <c:pt idx="7">
                  <c:v>0.43496027320000419</c:v>
                </c:pt>
                <c:pt idx="8">
                  <c:v>0.30848798320000093</c:v>
                </c:pt>
                <c:pt idx="9">
                  <c:v>0.13981851320000782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1AF-4049-B72A-53192F29D35D}"/>
            </c:ext>
          </c:extLst>
        </c:ser>
        <c:ser>
          <c:idx val="6"/>
          <c:order val="15"/>
          <c:tx>
            <c:strRef>
              <c:f>'Операции с 2 НМ'!$Q$19</c:f>
              <c:strCache>
                <c:ptCount val="1"/>
                <c:pt idx="0">
                  <c:v>Эквивалентность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НМ'!$Q$49:$Q$50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НМ'!$R$49:$R$50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1AF-4049-B72A-53192F29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73888"/>
        <c:axId val="2130200592"/>
      </c:scatterChart>
      <c:valAx>
        <c:axId val="2134073888"/>
        <c:scaling>
          <c:orientation val="minMax"/>
          <c:max val="21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00592"/>
        <c:crosses val="autoZero"/>
        <c:crossBetween val="midCat"/>
        <c:majorUnit val="10"/>
        <c:minorUnit val="1"/>
      </c:valAx>
      <c:valAx>
        <c:axId val="21302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0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'Операции с 2 НМ'!$E$1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НМ'!$E$3:$E$4</c:f>
            </c:numRef>
          </c:xVal>
          <c:yVal>
            <c:numRef>
              <c:f>'Операции с 2 НМ'!$F$3:$F$4</c:f>
            </c:numRef>
          </c:yVal>
          <c:smooth val="1"/>
          <c:extLst>
            <c:ext xmlns:c16="http://schemas.microsoft.com/office/drawing/2014/chart" uri="{C3380CC4-5D6E-409C-BE32-E72D297353CC}">
              <c16:uniqueId val="{00000000-61AF-4049-B72A-53192F29D35D}"/>
            </c:ext>
          </c:extLst>
        </c:ser>
        <c:ser>
          <c:idx val="8"/>
          <c:order val="1"/>
          <c:tx>
            <c:strRef>
              <c:f>'Операции с 2 НМ'!$H$1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НМ'!$H$3:$H$4</c:f>
            </c:numRef>
          </c:xVal>
          <c:yVal>
            <c:numRef>
              <c:f>'Операции с 2 НМ'!$I$3:$I$4</c:f>
            </c:numRef>
          </c:yVal>
          <c:smooth val="1"/>
          <c:extLst>
            <c:ext xmlns:c16="http://schemas.microsoft.com/office/drawing/2014/chart" uri="{C3380CC4-5D6E-409C-BE32-E72D297353CC}">
              <c16:uniqueId val="{00000002-61AF-4049-B72A-53192F29D35D}"/>
            </c:ext>
          </c:extLst>
        </c:ser>
        <c:ser>
          <c:idx val="12"/>
          <c:order val="2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AF-4049-B72A-53192F29D35D}"/>
              </c:ext>
            </c:extLst>
          </c:dPt>
          <c:xVal>
            <c:numRef>
              <c:f>'Операции с 2 НМ'!$K$3:$K$4</c:f>
              <c:numCache>
                <c:formatCode>General</c:formatCode>
                <c:ptCount val="2"/>
                <c:pt idx="0">
                  <c:v>-5</c:v>
                </c:pt>
                <c:pt idx="1">
                  <c:v>39</c:v>
                </c:pt>
              </c:numCache>
            </c:numRef>
          </c:xVal>
          <c:yVal>
            <c:numRef>
              <c:f>'Операции с 2 НМ'!$L$3:$L$4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AF-4049-B72A-53192F29D35D}"/>
            </c:ext>
          </c:extLst>
        </c:ser>
        <c:ser>
          <c:idx val="13"/>
          <c:order val="3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НМ'!$K$5:$K$18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'Операции с 2 НМ'!$L$5:$L$18</c:f>
              <c:numCache>
                <c:formatCode>0.00</c:formatCode>
                <c:ptCount val="14"/>
                <c:pt idx="0">
                  <c:v>4.1509298999999888E-2</c:v>
                </c:pt>
                <c:pt idx="1">
                  <c:v>5.2921439999999875E-2</c:v>
                </c:pt>
                <c:pt idx="2">
                  <c:v>0.11396164499999994</c:v>
                </c:pt>
                <c:pt idx="3">
                  <c:v>0.18009379999999986</c:v>
                </c:pt>
                <c:pt idx="4">
                  <c:v>0.24921715499999997</c:v>
                </c:pt>
                <c:pt idx="5">
                  <c:v>0.31923095999999995</c:v>
                </c:pt>
                <c:pt idx="6">
                  <c:v>0.38803446499999961</c:v>
                </c:pt>
                <c:pt idx="7">
                  <c:v>0.45352692000000017</c:v>
                </c:pt>
                <c:pt idx="8">
                  <c:v>0.51360757499999998</c:v>
                </c:pt>
                <c:pt idx="9">
                  <c:v>0.56617567999999951</c:v>
                </c:pt>
                <c:pt idx="10">
                  <c:v>0.60913048499999989</c:v>
                </c:pt>
                <c:pt idx="11">
                  <c:v>0.64037123999999968</c:v>
                </c:pt>
                <c:pt idx="12">
                  <c:v>0.65779719499999945</c:v>
                </c:pt>
                <c:pt idx="13">
                  <c:v>0.65930759999999955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AF-4049-B72A-53192F29D35D}"/>
            </c:ext>
          </c:extLst>
        </c:ser>
        <c:ser>
          <c:idx val="14"/>
          <c:order val="4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'Операции с 2 НМ'!$K$19:$K$20</c:f>
              <c:numCache>
                <c:formatCode>General</c:formatCode>
                <c:ptCount val="2"/>
                <c:pt idx="0">
                  <c:v>100</c:v>
                </c:pt>
                <c:pt idx="1">
                  <c:v>120</c:v>
                </c:pt>
              </c:numCache>
            </c:numRef>
          </c:xVal>
          <c:yVal>
            <c:numRef>
              <c:f>'Операции с 2 НМ'!$L$19:$L$20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AF-4049-B72A-53192F29D35D}"/>
            </c:ext>
          </c:extLst>
        </c:ser>
        <c:ser>
          <c:idx val="15"/>
          <c:order val="5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НМ'!$K$21:$K$30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201</c:v>
                </c:pt>
              </c:numCache>
            </c:numRef>
          </c:xVal>
          <c:yVal>
            <c:numRef>
              <c:f>'Операции с 2 НМ'!$L$21:$L$30</c:f>
              <c:numCache>
                <c:formatCode>0.00</c:formatCode>
                <c:ptCount val="10"/>
                <c:pt idx="0">
                  <c:v>0.71689383320000033</c:v>
                </c:pt>
                <c:pt idx="1">
                  <c:v>0.57267402319999761</c:v>
                </c:pt>
                <c:pt idx="2">
                  <c:v>0.48374263319999855</c:v>
                </c:pt>
                <c:pt idx="3">
                  <c:v>0.43300206320000001</c:v>
                </c:pt>
                <c:pt idx="4">
                  <c:v>0.40335471319999527</c:v>
                </c:pt>
                <c:pt idx="5">
                  <c:v>0.3777029831999954</c:v>
                </c:pt>
                <c:pt idx="6">
                  <c:v>0.33894927320000434</c:v>
                </c:pt>
                <c:pt idx="7">
                  <c:v>0.26999598320000118</c:v>
                </c:pt>
                <c:pt idx="8">
                  <c:v>0.15374551320000762</c:v>
                </c:pt>
                <c:pt idx="9">
                  <c:v>0.13886086369999617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AF-4049-B72A-53192F29D35D}"/>
            </c:ext>
          </c:extLst>
        </c:ser>
        <c:ser>
          <c:idx val="16"/>
          <c:order val="6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1AF-4049-B72A-53192F29D35D}"/>
              </c:ext>
            </c:extLst>
          </c:dPt>
          <c:xVal>
            <c:numRef>
              <c:f>'Операции с 2 НМ'!$K$31:$K$32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НМ'!$L$31:$L$32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AF-4049-B72A-53192F29D35D}"/>
            </c:ext>
          </c:extLst>
        </c:ser>
        <c:ser>
          <c:idx val="17"/>
          <c:order val="7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1AF-4049-B72A-53192F29D35D}"/>
              </c:ext>
            </c:extLst>
          </c:dPt>
          <c:xVal>
            <c:numRef>
              <c:f>'Операции с 2 НМ'!$N$3:$N$4</c:f>
              <c:numCache>
                <c:formatCode>General</c:formatCode>
                <c:ptCount val="2"/>
                <c:pt idx="0">
                  <c:v>-5</c:v>
                </c:pt>
                <c:pt idx="1">
                  <c:v>79</c:v>
                </c:pt>
              </c:numCache>
            </c:numRef>
          </c:xVal>
          <c:yVal>
            <c:numRef>
              <c:f>'Операции с 2 НМ'!$O$3:$O$4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AF-4049-B72A-53192F29D35D}"/>
            </c:ext>
          </c:extLst>
        </c:ser>
        <c:ser>
          <c:idx val="18"/>
          <c:order val="8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НМ'!$N$5:$N$18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'Операции с 2 НМ'!$O$5:$O$18</c:f>
              <c:numCache>
                <c:formatCode>0.00</c:formatCode>
                <c:ptCount val="14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0.5398940000000001</c:v>
                </c:pt>
                <c:pt idx="7">
                  <c:v>0.62291300000000005</c:v>
                </c:pt>
                <c:pt idx="8">
                  <c:v>0.70083200000000012</c:v>
                </c:pt>
                <c:pt idx="9">
                  <c:v>0.77365100000000009</c:v>
                </c:pt>
                <c:pt idx="10">
                  <c:v>0.84136999999999995</c:v>
                </c:pt>
                <c:pt idx="11">
                  <c:v>0.90398900000000015</c:v>
                </c:pt>
                <c:pt idx="12">
                  <c:v>0.96150800000000025</c:v>
                </c:pt>
                <c:pt idx="13">
                  <c:v>1.0139269999999998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1AF-4049-B72A-53192F29D35D}"/>
            </c:ext>
          </c:extLst>
        </c:ser>
        <c:ser>
          <c:idx val="19"/>
          <c:order val="9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1AF-4049-B72A-53192F29D35D}"/>
              </c:ext>
            </c:extLst>
          </c:dPt>
          <c:xVal>
            <c:numRef>
              <c:f>'Операции с 2 НМ'!$N$19:$N$20</c:f>
              <c:numCache>
                <c:formatCode>General</c:formatCode>
                <c:ptCount val="2"/>
                <c:pt idx="0">
                  <c:v>200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НМ'!$O$19:$O$20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1AF-4049-B72A-53192F29D35D}"/>
            </c:ext>
          </c:extLst>
        </c:ser>
        <c:ser>
          <c:idx val="0"/>
          <c:order val="10"/>
          <c:tx>
            <c:strRef>
              <c:f>'Операции с 2 НМ'!$X$18:$Y$18</c:f>
              <c:strCache>
                <c:ptCount val="1"/>
                <c:pt idx="0">
                  <c:v>Объединение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НМ'!$X$20:$X$21</c:f>
              <c:numCache>
                <c:formatCode>General</c:formatCode>
                <c:ptCount val="2"/>
                <c:pt idx="0">
                  <c:v>-5</c:v>
                </c:pt>
                <c:pt idx="1">
                  <c:v>39</c:v>
                </c:pt>
              </c:numCache>
            </c:numRef>
          </c:xVal>
          <c:yVal>
            <c:numRef>
              <c:f>'Операции с 2 НМ'!$Y$20:$Y$21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21-4400-B0D5-0BFFA31410F5}"/>
            </c:ext>
          </c:extLst>
        </c:ser>
        <c:ser>
          <c:idx val="1"/>
          <c:order val="11"/>
          <c:tx>
            <c:strRef>
              <c:f>'Операции с 2 НМ'!$X$18:$Y$18</c:f>
              <c:strCache>
                <c:ptCount val="1"/>
                <c:pt idx="0">
                  <c:v>Объединение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НМ'!$X$22:$X$35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'Операции с 2 НМ'!$Y$22:$Y$35</c:f>
              <c:numCache>
                <c:formatCode>0.00</c:formatCode>
                <c:ptCount val="14"/>
                <c:pt idx="0">
                  <c:v>4.1509298999999888E-2</c:v>
                </c:pt>
                <c:pt idx="1">
                  <c:v>5.2921439999999875E-2</c:v>
                </c:pt>
                <c:pt idx="2">
                  <c:v>0.11396164499999994</c:v>
                </c:pt>
                <c:pt idx="3">
                  <c:v>0.18009379999999986</c:v>
                </c:pt>
                <c:pt idx="4">
                  <c:v>0.24921715499999997</c:v>
                </c:pt>
                <c:pt idx="5">
                  <c:v>0.31923095999999995</c:v>
                </c:pt>
                <c:pt idx="6">
                  <c:v>0.38803446499999961</c:v>
                </c:pt>
                <c:pt idx="7">
                  <c:v>0.45352692000000017</c:v>
                </c:pt>
                <c:pt idx="8">
                  <c:v>0.51360757499999998</c:v>
                </c:pt>
                <c:pt idx="9">
                  <c:v>0.56617567999999951</c:v>
                </c:pt>
                <c:pt idx="10">
                  <c:v>0.60913048499999989</c:v>
                </c:pt>
                <c:pt idx="11">
                  <c:v>0.64037123999999968</c:v>
                </c:pt>
                <c:pt idx="12">
                  <c:v>0.65779719499999945</c:v>
                </c:pt>
                <c:pt idx="13">
                  <c:v>0.65930759999999955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21-4400-B0D5-0BFFA31410F5}"/>
            </c:ext>
          </c:extLst>
        </c:ser>
        <c:ser>
          <c:idx val="2"/>
          <c:order val="12"/>
          <c:tx>
            <c:strRef>
              <c:f>'Операции с 2 НМ'!$X$18:$Y$18</c:f>
              <c:strCache>
                <c:ptCount val="1"/>
                <c:pt idx="0">
                  <c:v>Объединение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НМ'!$X$36:$X$37</c:f>
              <c:numCache>
                <c:formatCode>General</c:formatCode>
                <c:ptCount val="2"/>
                <c:pt idx="0">
                  <c:v>100</c:v>
                </c:pt>
                <c:pt idx="1">
                  <c:v>120</c:v>
                </c:pt>
              </c:numCache>
            </c:numRef>
          </c:xVal>
          <c:yVal>
            <c:numRef>
              <c:f>'Операции с 2 НМ'!$Y$36:$Y$37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21-4400-B0D5-0BFFA31410F5}"/>
            </c:ext>
          </c:extLst>
        </c:ser>
        <c:ser>
          <c:idx val="4"/>
          <c:order val="13"/>
          <c:tx>
            <c:strRef>
              <c:f>'Операции с 2 НМ'!$X$38:$X$40</c:f>
              <c:strCache>
                <c:ptCount val="3"/>
                <c:pt idx="0">
                  <c:v>120</c:v>
                </c:pt>
                <c:pt idx="1">
                  <c:v>130</c:v>
                </c:pt>
                <c:pt idx="2">
                  <c:v>131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НМ'!$X$38:$X$40</c:f>
              <c:numCache>
                <c:formatCode>General</c:formatCode>
                <c:ptCount val="3"/>
                <c:pt idx="0">
                  <c:v>120</c:v>
                </c:pt>
                <c:pt idx="1">
                  <c:v>130</c:v>
                </c:pt>
                <c:pt idx="2">
                  <c:v>131</c:v>
                </c:pt>
              </c:numCache>
            </c:numRef>
          </c:xVal>
          <c:yVal>
            <c:numRef>
              <c:f>'Операции с 2 НМ'!$Y$38:$Y$40</c:f>
              <c:numCache>
                <c:formatCode>0.00</c:formatCode>
                <c:ptCount val="3"/>
                <c:pt idx="0">
                  <c:v>0.71689383320000033</c:v>
                </c:pt>
                <c:pt idx="1">
                  <c:v>0.57267402319999761</c:v>
                </c:pt>
                <c:pt idx="2">
                  <c:v>0.56157501570000434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21-4400-B0D5-0BFFA31410F5}"/>
            </c:ext>
          </c:extLst>
        </c:ser>
        <c:ser>
          <c:idx val="5"/>
          <c:order val="14"/>
          <c:tx>
            <c:strRef>
              <c:f>'Операции с 2 НМ'!$X$18:$Y$18</c:f>
              <c:strCache>
                <c:ptCount val="1"/>
                <c:pt idx="0">
                  <c:v>Объединение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НМ'!$X$41:$X$48</c:f>
              <c:numCache>
                <c:formatCode>General</c:formatCode>
                <c:ptCount val="8"/>
                <c:pt idx="0">
                  <c:v>131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</c:numCache>
            </c:numRef>
          </c:xVal>
          <c:yVal>
            <c:numRef>
              <c:f>'Операции с 2 НМ'!$Y$41:$Y$48</c:f>
              <c:numCache>
                <c:formatCode>0.00</c:formatCode>
                <c:ptCount val="8"/>
                <c:pt idx="0">
                  <c:v>0.54842539999999995</c:v>
                </c:pt>
                <c:pt idx="1">
                  <c:v>0.62291300000000005</c:v>
                </c:pt>
                <c:pt idx="2">
                  <c:v>0.70083200000000012</c:v>
                </c:pt>
                <c:pt idx="3">
                  <c:v>0.77365100000000009</c:v>
                </c:pt>
                <c:pt idx="4">
                  <c:v>0.84136999999999995</c:v>
                </c:pt>
                <c:pt idx="5">
                  <c:v>0.90398900000000015</c:v>
                </c:pt>
                <c:pt idx="6">
                  <c:v>0.96150800000000025</c:v>
                </c:pt>
                <c:pt idx="7">
                  <c:v>1.0139269999999998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D21-4400-B0D5-0BFFA31410F5}"/>
            </c:ext>
          </c:extLst>
        </c:ser>
        <c:ser>
          <c:idx val="6"/>
          <c:order val="15"/>
          <c:tx>
            <c:strRef>
              <c:f>'Операции с 2 НМ'!$X$49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D21-4400-B0D5-0BFFA31410F5}"/>
              </c:ext>
            </c:extLst>
          </c:dPt>
          <c:xVal>
            <c:numRef>
              <c:f>'Операции с 2 НМ'!$X$49:$X$50</c:f>
              <c:numCache>
                <c:formatCode>General</c:formatCode>
                <c:ptCount val="2"/>
                <c:pt idx="0">
                  <c:v>200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НМ'!$Y$49:$Y$50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D21-4400-B0D5-0BFFA314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73888"/>
        <c:axId val="2130200592"/>
      </c:scatterChart>
      <c:valAx>
        <c:axId val="2134073888"/>
        <c:scaling>
          <c:orientation val="minMax"/>
          <c:max val="21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00592"/>
        <c:crosses val="autoZero"/>
        <c:crossBetween val="midCat"/>
        <c:majorUnit val="10"/>
        <c:minorUnit val="1"/>
      </c:valAx>
      <c:valAx>
        <c:axId val="21302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0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'Операции с 2 НМ'!$E$1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НМ'!$E$3:$E$4</c:f>
            </c:numRef>
          </c:xVal>
          <c:yVal>
            <c:numRef>
              <c:f>'Операции с 2 НМ'!$F$3:$F$4</c:f>
            </c:numRef>
          </c:yVal>
          <c:smooth val="1"/>
          <c:extLst>
            <c:ext xmlns:c16="http://schemas.microsoft.com/office/drawing/2014/chart" uri="{C3380CC4-5D6E-409C-BE32-E72D297353CC}">
              <c16:uniqueId val="{00000000-61AF-4049-B72A-53192F29D35D}"/>
            </c:ext>
          </c:extLst>
        </c:ser>
        <c:ser>
          <c:idx val="8"/>
          <c:order val="1"/>
          <c:tx>
            <c:strRef>
              <c:f>'Операции с 2 НМ'!$H$1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НМ'!$H$3:$H$4</c:f>
            </c:numRef>
          </c:xVal>
          <c:yVal>
            <c:numRef>
              <c:f>'Операции с 2 НМ'!$I$3:$I$4</c:f>
            </c:numRef>
          </c:yVal>
          <c:smooth val="1"/>
          <c:extLst>
            <c:ext xmlns:c16="http://schemas.microsoft.com/office/drawing/2014/chart" uri="{C3380CC4-5D6E-409C-BE32-E72D297353CC}">
              <c16:uniqueId val="{00000002-61AF-4049-B72A-53192F29D35D}"/>
            </c:ext>
          </c:extLst>
        </c:ser>
        <c:ser>
          <c:idx val="12"/>
          <c:order val="2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AF-4049-B72A-53192F29D35D}"/>
              </c:ext>
            </c:extLst>
          </c:dPt>
          <c:xVal>
            <c:numRef>
              <c:f>'Операции с 2 НМ'!$K$3:$K$4</c:f>
              <c:numCache>
                <c:formatCode>General</c:formatCode>
                <c:ptCount val="2"/>
                <c:pt idx="0">
                  <c:v>-5</c:v>
                </c:pt>
                <c:pt idx="1">
                  <c:v>39</c:v>
                </c:pt>
              </c:numCache>
            </c:numRef>
          </c:xVal>
          <c:yVal>
            <c:numRef>
              <c:f>'Операции с 2 НМ'!$L$3:$L$4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AF-4049-B72A-53192F29D35D}"/>
            </c:ext>
          </c:extLst>
        </c:ser>
        <c:ser>
          <c:idx val="13"/>
          <c:order val="3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НМ'!$K$5:$K$18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'Операции с 2 НМ'!$L$5:$L$18</c:f>
              <c:numCache>
                <c:formatCode>0.00</c:formatCode>
                <c:ptCount val="14"/>
                <c:pt idx="0">
                  <c:v>4.1509298999999888E-2</c:v>
                </c:pt>
                <c:pt idx="1">
                  <c:v>5.2921439999999875E-2</c:v>
                </c:pt>
                <c:pt idx="2">
                  <c:v>0.11396164499999994</c:v>
                </c:pt>
                <c:pt idx="3">
                  <c:v>0.18009379999999986</c:v>
                </c:pt>
                <c:pt idx="4">
                  <c:v>0.24921715499999997</c:v>
                </c:pt>
                <c:pt idx="5">
                  <c:v>0.31923095999999995</c:v>
                </c:pt>
                <c:pt idx="6">
                  <c:v>0.38803446499999961</c:v>
                </c:pt>
                <c:pt idx="7">
                  <c:v>0.45352692000000017</c:v>
                </c:pt>
                <c:pt idx="8">
                  <c:v>0.51360757499999998</c:v>
                </c:pt>
                <c:pt idx="9">
                  <c:v>0.56617567999999951</c:v>
                </c:pt>
                <c:pt idx="10">
                  <c:v>0.60913048499999989</c:v>
                </c:pt>
                <c:pt idx="11">
                  <c:v>0.64037123999999968</c:v>
                </c:pt>
                <c:pt idx="12">
                  <c:v>0.65779719499999945</c:v>
                </c:pt>
                <c:pt idx="13">
                  <c:v>0.65930759999999955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AF-4049-B72A-53192F29D35D}"/>
            </c:ext>
          </c:extLst>
        </c:ser>
        <c:ser>
          <c:idx val="14"/>
          <c:order val="4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'Операции с 2 НМ'!$K$19:$K$20</c:f>
              <c:numCache>
                <c:formatCode>General</c:formatCode>
                <c:ptCount val="2"/>
                <c:pt idx="0">
                  <c:v>100</c:v>
                </c:pt>
                <c:pt idx="1">
                  <c:v>120</c:v>
                </c:pt>
              </c:numCache>
            </c:numRef>
          </c:xVal>
          <c:yVal>
            <c:numRef>
              <c:f>'Операции с 2 НМ'!$L$19:$L$20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AF-4049-B72A-53192F29D35D}"/>
            </c:ext>
          </c:extLst>
        </c:ser>
        <c:ser>
          <c:idx val="15"/>
          <c:order val="5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НМ'!$K$21:$K$30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201</c:v>
                </c:pt>
              </c:numCache>
            </c:numRef>
          </c:xVal>
          <c:yVal>
            <c:numRef>
              <c:f>'Операции с 2 НМ'!$L$21:$L$30</c:f>
              <c:numCache>
                <c:formatCode>0.00</c:formatCode>
                <c:ptCount val="10"/>
                <c:pt idx="0">
                  <c:v>0.71689383320000033</c:v>
                </c:pt>
                <c:pt idx="1">
                  <c:v>0.57267402319999761</c:v>
                </c:pt>
                <c:pt idx="2">
                  <c:v>0.48374263319999855</c:v>
                </c:pt>
                <c:pt idx="3">
                  <c:v>0.43300206320000001</c:v>
                </c:pt>
                <c:pt idx="4">
                  <c:v>0.40335471319999527</c:v>
                </c:pt>
                <c:pt idx="5">
                  <c:v>0.3777029831999954</c:v>
                </c:pt>
                <c:pt idx="6">
                  <c:v>0.33894927320000434</c:v>
                </c:pt>
                <c:pt idx="7">
                  <c:v>0.26999598320000118</c:v>
                </c:pt>
                <c:pt idx="8">
                  <c:v>0.15374551320000762</c:v>
                </c:pt>
                <c:pt idx="9">
                  <c:v>0.13886086369999617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AF-4049-B72A-53192F29D35D}"/>
            </c:ext>
          </c:extLst>
        </c:ser>
        <c:ser>
          <c:idx val="16"/>
          <c:order val="6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1AF-4049-B72A-53192F29D35D}"/>
              </c:ext>
            </c:extLst>
          </c:dPt>
          <c:xVal>
            <c:numRef>
              <c:f>'Операции с 2 НМ'!$K$31:$K$32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НМ'!$L$31:$L$32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AF-4049-B72A-53192F29D35D}"/>
            </c:ext>
          </c:extLst>
        </c:ser>
        <c:ser>
          <c:idx val="17"/>
          <c:order val="7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1AF-4049-B72A-53192F29D35D}"/>
              </c:ext>
            </c:extLst>
          </c:dPt>
          <c:xVal>
            <c:numRef>
              <c:f>'Операции с 2 НМ'!$N$3:$N$4</c:f>
              <c:numCache>
                <c:formatCode>General</c:formatCode>
                <c:ptCount val="2"/>
                <c:pt idx="0">
                  <c:v>-5</c:v>
                </c:pt>
                <c:pt idx="1">
                  <c:v>79</c:v>
                </c:pt>
              </c:numCache>
            </c:numRef>
          </c:xVal>
          <c:yVal>
            <c:numRef>
              <c:f>'Операции с 2 НМ'!$O$3:$O$4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AF-4049-B72A-53192F29D35D}"/>
            </c:ext>
          </c:extLst>
        </c:ser>
        <c:ser>
          <c:idx val="18"/>
          <c:order val="8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НМ'!$N$5:$N$18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'Операции с 2 НМ'!$O$5:$O$18</c:f>
              <c:numCache>
                <c:formatCode>0.00</c:formatCode>
                <c:ptCount val="14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0.5398940000000001</c:v>
                </c:pt>
                <c:pt idx="7">
                  <c:v>0.62291300000000005</c:v>
                </c:pt>
                <c:pt idx="8">
                  <c:v>0.70083200000000012</c:v>
                </c:pt>
                <c:pt idx="9">
                  <c:v>0.77365100000000009</c:v>
                </c:pt>
                <c:pt idx="10">
                  <c:v>0.84136999999999995</c:v>
                </c:pt>
                <c:pt idx="11">
                  <c:v>0.90398900000000015</c:v>
                </c:pt>
                <c:pt idx="12">
                  <c:v>0.96150800000000025</c:v>
                </c:pt>
                <c:pt idx="13">
                  <c:v>1.0139269999999998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1AF-4049-B72A-53192F29D35D}"/>
            </c:ext>
          </c:extLst>
        </c:ser>
        <c:ser>
          <c:idx val="0"/>
          <c:order val="9"/>
          <c:tx>
            <c:strRef>
              <c:f>'Операции с 2 НМ'!$AD$18:$AE$18</c:f>
              <c:strCache>
                <c:ptCount val="1"/>
                <c:pt idx="0">
                  <c:v>Пересечение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НМ'!$AD$20:$AD$21</c:f>
              <c:numCache>
                <c:formatCode>General</c:formatCode>
                <c:ptCount val="2"/>
                <c:pt idx="0">
                  <c:v>-5</c:v>
                </c:pt>
                <c:pt idx="1">
                  <c:v>79</c:v>
                </c:pt>
              </c:numCache>
            </c:numRef>
          </c:xVal>
          <c:yVal>
            <c:numRef>
              <c:f>'Операции с 2 НМ'!$AE$20:$AE$21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21-4400-B0D5-0BFFA31410F5}"/>
            </c:ext>
          </c:extLst>
        </c:ser>
        <c:ser>
          <c:idx val="1"/>
          <c:order val="10"/>
          <c:tx>
            <c:strRef>
              <c:f>'Операции с 2 НМ'!$AD$18:$AE$18</c:f>
              <c:strCache>
                <c:ptCount val="1"/>
                <c:pt idx="0">
                  <c:v>Пересечение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НМ'!$AD$22:$AD$28</c:f>
              <c:numCache>
                <c:formatCode>General</c:formatCode>
                <c:ptCount val="7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131</c:v>
                </c:pt>
              </c:numCache>
            </c:numRef>
          </c:xVal>
          <c:yVal>
            <c:numRef>
              <c:f>'Операции с 2 НМ'!$AE$22:$AE$28</c:f>
              <c:numCache>
                <c:formatCode>0.00</c:formatCode>
                <c:ptCount val="7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0.54842539999999995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21-4400-B0D5-0BFFA31410F5}"/>
            </c:ext>
          </c:extLst>
        </c:ser>
        <c:ser>
          <c:idx val="5"/>
          <c:order val="11"/>
          <c:tx>
            <c:strRef>
              <c:f>'Операции с 2 НМ'!$AD$18:$AE$18</c:f>
              <c:strCache>
                <c:ptCount val="1"/>
                <c:pt idx="0">
                  <c:v>Пересечение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НМ'!$AD$29:$AD$37</c:f>
              <c:numCache>
                <c:formatCode>General</c:formatCode>
                <c:ptCount val="9"/>
                <c:pt idx="0">
                  <c:v>131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201</c:v>
                </c:pt>
              </c:numCache>
            </c:numRef>
          </c:xVal>
          <c:yVal>
            <c:numRef>
              <c:f>'Операции с 2 НМ'!$AE$29:$AE$37</c:f>
              <c:numCache>
                <c:formatCode>0.00</c:formatCode>
                <c:ptCount val="9"/>
                <c:pt idx="0">
                  <c:v>0.56157501570000434</c:v>
                </c:pt>
                <c:pt idx="1">
                  <c:v>0.48374263319999855</c:v>
                </c:pt>
                <c:pt idx="2">
                  <c:v>0.43300206320000001</c:v>
                </c:pt>
                <c:pt idx="3">
                  <c:v>0.40335471319999527</c:v>
                </c:pt>
                <c:pt idx="4">
                  <c:v>0.3777029831999954</c:v>
                </c:pt>
                <c:pt idx="5">
                  <c:v>0.33894927320000434</c:v>
                </c:pt>
                <c:pt idx="6">
                  <c:v>0.26999598320000118</c:v>
                </c:pt>
                <c:pt idx="7">
                  <c:v>0.15374551320000762</c:v>
                </c:pt>
                <c:pt idx="8">
                  <c:v>0.13886086369999617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D21-4400-B0D5-0BFFA31410F5}"/>
            </c:ext>
          </c:extLst>
        </c:ser>
        <c:ser>
          <c:idx val="6"/>
          <c:order val="12"/>
          <c:tx>
            <c:strRef>
              <c:f>'Операции с 2 НМ'!$X$49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НМ'!$AD$38:$AD$39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НМ'!$AE$38:$AE$39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D21-4400-B0D5-0BFFA31410F5}"/>
            </c:ext>
          </c:extLst>
        </c:ser>
        <c:ser>
          <c:idx val="2"/>
          <c:order val="13"/>
          <c:tx>
            <c:strRef>
              <c:f>'Операции с 2 НМ'!$N$1:$O$1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E52-40DD-92F2-CAB75A9C1F58}"/>
              </c:ext>
            </c:extLst>
          </c:dPt>
          <c:xVal>
            <c:numRef>
              <c:f>'Операции с 2 НМ'!$N$19:$N$20</c:f>
              <c:numCache>
                <c:formatCode>General</c:formatCode>
                <c:ptCount val="2"/>
                <c:pt idx="0">
                  <c:v>200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НМ'!$O$19:$O$20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52-40DD-92F2-CAB75A9C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73888"/>
        <c:axId val="2130200592"/>
      </c:scatterChart>
      <c:valAx>
        <c:axId val="2134073888"/>
        <c:scaling>
          <c:orientation val="minMax"/>
          <c:max val="21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00592"/>
        <c:crosses val="autoZero"/>
        <c:crossBetween val="midCat"/>
        <c:majorUnit val="10"/>
        <c:minorUnit val="1"/>
      </c:valAx>
      <c:valAx>
        <c:axId val="21302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0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'Операции с 2 НМ'!$E$1</c:f>
              <c:strCache>
                <c:ptCount val="1"/>
                <c:pt idx="0">
                  <c:v>Junior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НМ'!$E$3:$E$4</c:f>
            </c:numRef>
          </c:xVal>
          <c:yVal>
            <c:numRef>
              <c:f>'Операции с 2 НМ'!$F$3:$F$4</c:f>
            </c:numRef>
          </c:yVal>
          <c:smooth val="1"/>
          <c:extLst>
            <c:ext xmlns:c16="http://schemas.microsoft.com/office/drawing/2014/chart" uri="{C3380CC4-5D6E-409C-BE32-E72D297353CC}">
              <c16:uniqueId val="{00000000-61AF-4049-B72A-53192F29D35D}"/>
            </c:ext>
          </c:extLst>
        </c:ser>
        <c:ser>
          <c:idx val="8"/>
          <c:order val="1"/>
          <c:tx>
            <c:strRef>
              <c:f>'Операции с 2 НМ'!$H$1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НМ'!$H$3:$H$4</c:f>
            </c:numRef>
          </c:xVal>
          <c:yVal>
            <c:numRef>
              <c:f>'Операции с 2 НМ'!$I$3:$I$4</c:f>
            </c:numRef>
          </c:yVal>
          <c:smooth val="1"/>
          <c:extLst>
            <c:ext xmlns:c16="http://schemas.microsoft.com/office/drawing/2014/chart" uri="{C3380CC4-5D6E-409C-BE32-E72D297353CC}">
              <c16:uniqueId val="{00000002-61AF-4049-B72A-53192F29D35D}"/>
            </c:ext>
          </c:extLst>
        </c:ser>
        <c:ser>
          <c:idx val="12"/>
          <c:order val="2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AF-4049-B72A-53192F29D35D}"/>
              </c:ext>
            </c:extLst>
          </c:dPt>
          <c:xVal>
            <c:numRef>
              <c:f>'Операции с 2 НМ'!$K$3:$K$4</c:f>
              <c:numCache>
                <c:formatCode>General</c:formatCode>
                <c:ptCount val="2"/>
                <c:pt idx="0">
                  <c:v>-5</c:v>
                </c:pt>
                <c:pt idx="1">
                  <c:v>39</c:v>
                </c:pt>
              </c:numCache>
            </c:numRef>
          </c:xVal>
          <c:yVal>
            <c:numRef>
              <c:f>'Операции с 2 НМ'!$L$3:$L$4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AF-4049-B72A-53192F29D35D}"/>
            </c:ext>
          </c:extLst>
        </c:ser>
        <c:ser>
          <c:idx val="13"/>
          <c:order val="3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НМ'!$K$5:$K$18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'Операции с 2 НМ'!$L$5:$L$18</c:f>
              <c:numCache>
                <c:formatCode>0.00</c:formatCode>
                <c:ptCount val="14"/>
                <c:pt idx="0">
                  <c:v>4.1509298999999888E-2</c:v>
                </c:pt>
                <c:pt idx="1">
                  <c:v>5.2921439999999875E-2</c:v>
                </c:pt>
                <c:pt idx="2">
                  <c:v>0.11396164499999994</c:v>
                </c:pt>
                <c:pt idx="3">
                  <c:v>0.18009379999999986</c:v>
                </c:pt>
                <c:pt idx="4">
                  <c:v>0.24921715499999997</c:v>
                </c:pt>
                <c:pt idx="5">
                  <c:v>0.31923095999999995</c:v>
                </c:pt>
                <c:pt idx="6">
                  <c:v>0.38803446499999961</c:v>
                </c:pt>
                <c:pt idx="7">
                  <c:v>0.45352692000000017</c:v>
                </c:pt>
                <c:pt idx="8">
                  <c:v>0.51360757499999998</c:v>
                </c:pt>
                <c:pt idx="9">
                  <c:v>0.56617567999999951</c:v>
                </c:pt>
                <c:pt idx="10">
                  <c:v>0.60913048499999989</c:v>
                </c:pt>
                <c:pt idx="11">
                  <c:v>0.64037123999999968</c:v>
                </c:pt>
                <c:pt idx="12">
                  <c:v>0.65779719499999945</c:v>
                </c:pt>
                <c:pt idx="13">
                  <c:v>0.65930759999999955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AF-4049-B72A-53192F29D35D}"/>
            </c:ext>
          </c:extLst>
        </c:ser>
        <c:ser>
          <c:idx val="14"/>
          <c:order val="4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'Операции с 2 НМ'!$K$19:$K$20</c:f>
              <c:numCache>
                <c:formatCode>General</c:formatCode>
                <c:ptCount val="2"/>
                <c:pt idx="0">
                  <c:v>100</c:v>
                </c:pt>
                <c:pt idx="1">
                  <c:v>120</c:v>
                </c:pt>
              </c:numCache>
            </c:numRef>
          </c:xVal>
          <c:yVal>
            <c:numRef>
              <c:f>'Операции с 2 НМ'!$L$19:$L$20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AF-4049-B72A-53192F29D35D}"/>
            </c:ext>
          </c:extLst>
        </c:ser>
        <c:ser>
          <c:idx val="15"/>
          <c:order val="5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НМ'!$K$21:$K$30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201</c:v>
                </c:pt>
              </c:numCache>
            </c:numRef>
          </c:xVal>
          <c:yVal>
            <c:numRef>
              <c:f>'Операции с 2 НМ'!$L$21:$L$30</c:f>
              <c:numCache>
                <c:formatCode>0.00</c:formatCode>
                <c:ptCount val="10"/>
                <c:pt idx="0">
                  <c:v>0.71689383320000033</c:v>
                </c:pt>
                <c:pt idx="1">
                  <c:v>0.57267402319999761</c:v>
                </c:pt>
                <c:pt idx="2">
                  <c:v>0.48374263319999855</c:v>
                </c:pt>
                <c:pt idx="3">
                  <c:v>0.43300206320000001</c:v>
                </c:pt>
                <c:pt idx="4">
                  <c:v>0.40335471319999527</c:v>
                </c:pt>
                <c:pt idx="5">
                  <c:v>0.3777029831999954</c:v>
                </c:pt>
                <c:pt idx="6">
                  <c:v>0.33894927320000434</c:v>
                </c:pt>
                <c:pt idx="7">
                  <c:v>0.26999598320000118</c:v>
                </c:pt>
                <c:pt idx="8">
                  <c:v>0.15374551320000762</c:v>
                </c:pt>
                <c:pt idx="9">
                  <c:v>0.13886086369999617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AF-4049-B72A-53192F29D35D}"/>
            </c:ext>
          </c:extLst>
        </c:ser>
        <c:ser>
          <c:idx val="16"/>
          <c:order val="6"/>
          <c:tx>
            <c:strRef>
              <c:f>'Операции с 2 НМ'!$K$1</c:f>
              <c:strCache>
                <c:ptCount val="1"/>
                <c:pt idx="0">
                  <c:v>Senior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1AF-4049-B72A-53192F29D35D}"/>
              </c:ext>
            </c:extLst>
          </c:dPt>
          <c:xVal>
            <c:numRef>
              <c:f>'Операции с 2 НМ'!$K$31:$K$32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НМ'!$L$31:$L$32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AF-4049-B72A-53192F29D35D}"/>
            </c:ext>
          </c:extLst>
        </c:ser>
        <c:ser>
          <c:idx val="17"/>
          <c:order val="7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1AF-4049-B72A-53192F29D35D}"/>
              </c:ext>
            </c:extLst>
          </c:dPt>
          <c:xVal>
            <c:numRef>
              <c:f>'Операции с 2 НМ'!$N$3:$N$4</c:f>
              <c:numCache>
                <c:formatCode>General</c:formatCode>
                <c:ptCount val="2"/>
                <c:pt idx="0">
                  <c:v>-5</c:v>
                </c:pt>
                <c:pt idx="1">
                  <c:v>79</c:v>
                </c:pt>
              </c:numCache>
            </c:numRef>
          </c:xVal>
          <c:yVal>
            <c:numRef>
              <c:f>'Операции с 2 НМ'!$O$3:$O$4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AF-4049-B72A-53192F29D35D}"/>
            </c:ext>
          </c:extLst>
        </c:ser>
        <c:ser>
          <c:idx val="18"/>
          <c:order val="8"/>
          <c:tx>
            <c:strRef>
              <c:f>'Операции с 2 НМ'!$N$1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НМ'!$N$5:$N$18</c:f>
              <c:numCache>
                <c:formatCode>General</c:formatCode>
                <c:ptCount val="1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</c:numCache>
            </c:numRef>
          </c:xVal>
          <c:yVal>
            <c:numRef>
              <c:f>'Операции с 2 НМ'!$O$5:$O$18</c:f>
              <c:numCache>
                <c:formatCode>0.00</c:formatCode>
                <c:ptCount val="14"/>
                <c:pt idx="0">
                  <c:v>3.7166600000000161E-2</c:v>
                </c:pt>
                <c:pt idx="1">
                  <c:v>4.8299000000000092E-2</c:v>
                </c:pt>
                <c:pt idx="2">
                  <c:v>0.15681800000000012</c:v>
                </c:pt>
                <c:pt idx="3">
                  <c:v>0.26023700000000005</c:v>
                </c:pt>
                <c:pt idx="4">
                  <c:v>0.3585560000000001</c:v>
                </c:pt>
                <c:pt idx="5">
                  <c:v>0.45177500000000004</c:v>
                </c:pt>
                <c:pt idx="6">
                  <c:v>0.5398940000000001</c:v>
                </c:pt>
                <c:pt idx="7">
                  <c:v>0.62291300000000005</c:v>
                </c:pt>
                <c:pt idx="8">
                  <c:v>0.70083200000000012</c:v>
                </c:pt>
                <c:pt idx="9">
                  <c:v>0.77365100000000009</c:v>
                </c:pt>
                <c:pt idx="10">
                  <c:v>0.84136999999999995</c:v>
                </c:pt>
                <c:pt idx="11">
                  <c:v>0.90398900000000015</c:v>
                </c:pt>
                <c:pt idx="12">
                  <c:v>0.96150800000000025</c:v>
                </c:pt>
                <c:pt idx="13">
                  <c:v>1.0139269999999998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1AF-4049-B72A-53192F29D35D}"/>
            </c:ext>
          </c:extLst>
        </c:ser>
        <c:ser>
          <c:idx val="2"/>
          <c:order val="9"/>
          <c:tx>
            <c:strRef>
              <c:f>'Операции с 2 НМ'!$N$1:$O$1</c:f>
              <c:strCache>
                <c:ptCount val="1"/>
                <c:pt idx="0">
                  <c:v>Teamlead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E52-40DD-92F2-CAB75A9C1F58}"/>
              </c:ext>
            </c:extLst>
          </c:dPt>
          <c:xVal>
            <c:numRef>
              <c:f>'Операции с 2 НМ'!$N$19:$N$20</c:f>
              <c:numCache>
                <c:formatCode>General</c:formatCode>
                <c:ptCount val="2"/>
                <c:pt idx="0">
                  <c:v>200</c:v>
                </c:pt>
                <c:pt idx="1">
                  <c:v>210</c:v>
                </c:pt>
              </c:numCache>
            </c:numRef>
          </c:xVal>
          <c:yVal>
            <c:numRef>
              <c:f>'Операции с 2 НМ'!$O$19:$O$20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52-40DD-92F2-CAB75A9C1F58}"/>
            </c:ext>
          </c:extLst>
        </c:ser>
        <c:ser>
          <c:idx val="0"/>
          <c:order val="10"/>
          <c:tx>
            <c:strRef>
              <c:f>'Операции с 2 НМ'!$AK$18:$AL$18</c:f>
              <c:strCache>
                <c:ptCount val="1"/>
                <c:pt idx="0">
                  <c:v>Вычитание S-T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НМ'!$AK$20:$AK$21</c:f>
              <c:numCache>
                <c:formatCode>General</c:formatCode>
                <c:ptCount val="2"/>
                <c:pt idx="0">
                  <c:v>-5</c:v>
                </c:pt>
                <c:pt idx="1">
                  <c:v>39</c:v>
                </c:pt>
              </c:numCache>
            </c:numRef>
          </c:xVal>
          <c:yVal>
            <c:numRef>
              <c:f>'Операции с 2 НМ'!$AL$20:$AL$21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80-4045-A6E7-2E79F6D7CE82}"/>
            </c:ext>
          </c:extLst>
        </c:ser>
        <c:ser>
          <c:idx val="1"/>
          <c:order val="11"/>
          <c:tx>
            <c:strRef>
              <c:f>'Операции с 2 НМ'!$AK$18:$AL$18</c:f>
              <c:strCache>
                <c:ptCount val="1"/>
                <c:pt idx="0">
                  <c:v>Вычитание S-T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НМ'!$AK$22:$AK$31</c:f>
              <c:numCache>
                <c:formatCode>General</c:formatCode>
                <c:ptCount val="10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</c:numCache>
            </c:numRef>
          </c:xVal>
          <c:yVal>
            <c:numRef>
              <c:f>'Операции с 2 НМ'!$AL$22:$AL$31</c:f>
              <c:numCache>
                <c:formatCode>0.00</c:formatCode>
                <c:ptCount val="10"/>
                <c:pt idx="0">
                  <c:v>4.1509298999999888E-2</c:v>
                </c:pt>
                <c:pt idx="1">
                  <c:v>5.2921439999999875E-2</c:v>
                </c:pt>
                <c:pt idx="2">
                  <c:v>0.11396164499999994</c:v>
                </c:pt>
                <c:pt idx="3">
                  <c:v>0.18009379999999986</c:v>
                </c:pt>
                <c:pt idx="4">
                  <c:v>0.24921715499999997</c:v>
                </c:pt>
                <c:pt idx="5">
                  <c:v>0.31923095999999995</c:v>
                </c:pt>
                <c:pt idx="6">
                  <c:v>0.38803446499999961</c:v>
                </c:pt>
                <c:pt idx="7">
                  <c:v>0.45352692000000017</c:v>
                </c:pt>
                <c:pt idx="8">
                  <c:v>0.51360757499999998</c:v>
                </c:pt>
                <c:pt idx="9">
                  <c:v>0.55636389899999972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80-4045-A6E7-2E79F6D7CE82}"/>
            </c:ext>
          </c:extLst>
        </c:ser>
        <c:ser>
          <c:idx val="4"/>
          <c:order val="12"/>
          <c:tx>
            <c:strRef>
              <c:f>'Операции с 2 НМ'!$AK$32:$AK$35</c:f>
              <c:strCache>
                <c:ptCount val="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НМ'!$AK$32:$AK$35</c:f>
              <c:numCache>
                <c:formatCode>General</c:formatCode>
                <c:ptCount val="4"/>
                <c:pt idx="0">
                  <c:v>79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xVal>
          <c:yVal>
            <c:numRef>
              <c:f>'Операции с 2 НМ'!$AL$32:$AL$35</c:f>
              <c:numCache>
                <c:formatCode>0.00</c:formatCode>
                <c:ptCount val="4"/>
                <c:pt idx="0">
                  <c:v>0.55636389899999972</c:v>
                </c:pt>
                <c:pt idx="1">
                  <c:v>0.51787667999999942</c:v>
                </c:pt>
                <c:pt idx="2">
                  <c:v>0.48355323999999955</c:v>
                </c:pt>
                <c:pt idx="3">
                  <c:v>0.3990705999999995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80-4045-A6E7-2E79F6D7CE82}"/>
            </c:ext>
          </c:extLst>
        </c:ser>
        <c:ser>
          <c:idx val="5"/>
          <c:order val="13"/>
          <c:tx>
            <c:strRef>
              <c:f>'Операции с 2 НМ'!$AK$36:$AK$38</c:f>
              <c:strCache>
                <c:ptCount val="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НМ'!$AK$36:$AK$38</c:f>
              <c:numCache>
                <c:formatCode>General</c:formatCode>
                <c:ptCount val="3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'Операции с 2 НМ'!$AL$36:$AL$38</c:f>
              <c:numCache>
                <c:formatCode>0.00</c:formatCode>
                <c:ptCount val="3"/>
                <c:pt idx="0">
                  <c:v>0.3990705999999995</c:v>
                </c:pt>
                <c:pt idx="1">
                  <c:v>0.34144399999999986</c:v>
                </c:pt>
                <c:pt idx="2">
                  <c:v>0.24822499999999992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80-4045-A6E7-2E79F6D7CE82}"/>
            </c:ext>
          </c:extLst>
        </c:ser>
        <c:ser>
          <c:idx val="6"/>
          <c:order val="14"/>
          <c:tx>
            <c:strRef>
              <c:f>'Операции с 2 НМ'!$AK$39:$AK$41</c:f>
              <c:strCache>
                <c:ptCount val="3"/>
                <c:pt idx="0">
                  <c:v>120</c:v>
                </c:pt>
                <c:pt idx="1">
                  <c:v>130</c:v>
                </c:pt>
                <c:pt idx="2">
                  <c:v>131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НМ'!$AK$39:$AK$41</c:f>
              <c:numCache>
                <c:formatCode>General</c:formatCode>
                <c:ptCount val="3"/>
                <c:pt idx="0">
                  <c:v>120</c:v>
                </c:pt>
                <c:pt idx="1">
                  <c:v>130</c:v>
                </c:pt>
                <c:pt idx="2">
                  <c:v>131</c:v>
                </c:pt>
              </c:numCache>
            </c:numRef>
          </c:xVal>
          <c:yVal>
            <c:numRef>
              <c:f>'Операции с 2 НМ'!$AL$39:$AL$41</c:f>
              <c:numCache>
                <c:formatCode>0.00</c:formatCode>
                <c:ptCount val="3"/>
                <c:pt idx="0">
                  <c:v>0.26511883320000029</c:v>
                </c:pt>
                <c:pt idx="1">
                  <c:v>3.278002319999751E-2</c:v>
                </c:pt>
                <c:pt idx="2">
                  <c:v>1.3149615700004391E-2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80-4045-A6E7-2E79F6D7CE82}"/>
            </c:ext>
          </c:extLst>
        </c:ser>
        <c:ser>
          <c:idx val="7"/>
          <c:order val="15"/>
          <c:tx>
            <c:strRef>
              <c:f>'Операции с 2 НМ'!$AK$41</c:f>
              <c:strCache>
                <c:ptCount val="1"/>
                <c:pt idx="0">
                  <c:v>131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'Операции с 2 НМ'!$AK$41:$AK$43</c:f>
              <c:numCache>
                <c:formatCode>General</c:formatCode>
                <c:ptCount val="3"/>
                <c:pt idx="0">
                  <c:v>131</c:v>
                </c:pt>
                <c:pt idx="1">
                  <c:v>140</c:v>
                </c:pt>
                <c:pt idx="2">
                  <c:v>210</c:v>
                </c:pt>
              </c:numCache>
            </c:numRef>
          </c:xVal>
          <c:yVal>
            <c:numRef>
              <c:f>'Операции с 2 НМ'!$AL$41:$AL$43</c:f>
              <c:numCache>
                <c:formatCode>0.00</c:formatCode>
                <c:ptCount val="3"/>
                <c:pt idx="0">
                  <c:v>1.3149615700004391E-2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80-4045-A6E7-2E79F6D7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73888"/>
        <c:axId val="2130200592"/>
      </c:scatterChart>
      <c:valAx>
        <c:axId val="2134073888"/>
        <c:scaling>
          <c:orientation val="minMax"/>
          <c:max val="21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200592"/>
        <c:crosses val="autoZero"/>
        <c:crossBetween val="midCat"/>
        <c:majorUnit val="10"/>
        <c:minorUnit val="1"/>
      </c:valAx>
      <c:valAx>
        <c:axId val="21302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0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µ(x)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Стажер!$C$18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Стажер!$B$19:$B$20</c:f>
              <c:numCache>
                <c:formatCode>General</c:formatCode>
                <c:ptCount val="2"/>
                <c:pt idx="0">
                  <c:v>-5</c:v>
                </c:pt>
                <c:pt idx="1">
                  <c:v>1</c:v>
                </c:pt>
              </c:numCache>
            </c:numRef>
          </c:xVal>
          <c:yVal>
            <c:numRef>
              <c:f>Стажер!$C$19:$C$20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C-43BC-93E4-9B411EF29C4A}"/>
            </c:ext>
          </c:extLst>
        </c:ser>
        <c:ser>
          <c:idx val="1"/>
          <c:order val="1"/>
          <c:tx>
            <c:strRef>
              <c:f>Стажер!$C$18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Стажер!$B$21:$B$29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31</c:v>
                </c:pt>
              </c:numCache>
            </c:numRef>
          </c:xVal>
          <c:yVal>
            <c:numRef>
              <c:f>Стажер!$C$21:$C$29</c:f>
              <c:numCache>
                <c:formatCode>0.00</c:formatCode>
                <c:ptCount val="9"/>
                <c:pt idx="0">
                  <c:v>0.99825800000000009</c:v>
                </c:pt>
                <c:pt idx="1">
                  <c:v>0.96339800000000009</c:v>
                </c:pt>
                <c:pt idx="2">
                  <c:v>0.89919400000000005</c:v>
                </c:pt>
                <c:pt idx="3">
                  <c:v>0.80564600000000008</c:v>
                </c:pt>
                <c:pt idx="4">
                  <c:v>0.68275400000000008</c:v>
                </c:pt>
                <c:pt idx="5">
                  <c:v>0.53051800000000005</c:v>
                </c:pt>
                <c:pt idx="6">
                  <c:v>0.34893800000000019</c:v>
                </c:pt>
                <c:pt idx="7">
                  <c:v>0.13801400000000008</c:v>
                </c:pt>
                <c:pt idx="8">
                  <c:v>2.1548000000000123E-2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A-4640-9E43-7789B836994E}"/>
            </c:ext>
          </c:extLst>
        </c:ser>
        <c:ser>
          <c:idx val="2"/>
          <c:order val="2"/>
          <c:tx>
            <c:strRef>
              <c:f>Стажер!$C$18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Стажер!$B$30:$B$31</c:f>
              <c:numCache>
                <c:formatCode>General</c:formatCode>
                <c:ptCount val="2"/>
                <c:pt idx="0">
                  <c:v>31</c:v>
                </c:pt>
                <c:pt idx="1">
                  <c:v>35</c:v>
                </c:pt>
              </c:numCache>
            </c:numRef>
          </c:xVal>
          <c:yVal>
            <c:numRef>
              <c:f>Стажер!$C$30:$C$31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BBA-4640-9E43-7789B836994E}"/>
            </c:ext>
          </c:extLst>
        </c:ser>
        <c:ser>
          <c:idx val="3"/>
          <c:order val="3"/>
          <c:tx>
            <c:strRef>
              <c:f>Стажер!$C$6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Стажер!$B$7:$B$13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31</c:v>
                </c:pt>
              </c:numCache>
            </c:numRef>
          </c:xVal>
          <c:yVal>
            <c:numRef>
              <c:f>Стажер!$C$7:$C$13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0.6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BBA-4640-9E43-7789B836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  <c:max val="3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Аппроксимация точек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Junior!$C$5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4.9060386620213323E-2"/>
                  <c:y val="-2.266389060759422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Junior!$B$6:$B$10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Junior!$C$6:$C$10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C-412B-BD19-68D5A4A9A393}"/>
            </c:ext>
          </c:extLst>
        </c:ser>
        <c:ser>
          <c:idx val="1"/>
          <c:order val="1"/>
          <c:tx>
            <c:strRef>
              <c:f>Junior!$C$5</c:f>
              <c:strCache>
                <c:ptCount val="1"/>
                <c:pt idx="0">
                  <c:v>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4378927746768769"/>
                  <c:y val="-0.6516745789327477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Junior!$B$12:$B$18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42</c:v>
                </c:pt>
                <c:pt idx="3">
                  <c:v>45</c:v>
                </c:pt>
                <c:pt idx="4">
                  <c:v>50</c:v>
                </c:pt>
                <c:pt idx="5">
                  <c:v>60</c:v>
                </c:pt>
                <c:pt idx="6">
                  <c:v>61</c:v>
                </c:pt>
              </c:numCache>
            </c:numRef>
          </c:xVal>
          <c:yVal>
            <c:numRef>
              <c:f>Junior!$C$12:$C$18</c:f>
              <c:numCache>
                <c:formatCode>General</c:formatCode>
                <c:ptCount val="7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9-4B5B-95A1-C243093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µ(x)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Junior!$C$23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Junior!$B$24:$B$25</c:f>
              <c:numCache>
                <c:formatCode>General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Junior!$C$24:$C$25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7-4E27-B0D7-DA34DAD8D605}"/>
            </c:ext>
          </c:extLst>
        </c:ser>
        <c:ser>
          <c:idx val="1"/>
          <c:order val="1"/>
          <c:tx>
            <c:strRef>
              <c:f>Junior!$C$23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Junior!$B$26:$B$36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Junior!$C$26:$C$36</c:f>
              <c:numCache>
                <c:formatCode>0.00</c:formatCode>
                <c:ptCount val="11"/>
                <c:pt idx="0">
                  <c:v>0</c:v>
                </c:pt>
                <c:pt idx="1">
                  <c:v>0.1662544</c:v>
                </c:pt>
                <c:pt idx="2">
                  <c:v>0.25819119999999995</c:v>
                </c:pt>
                <c:pt idx="3">
                  <c:v>0.29732880000000006</c:v>
                </c:pt>
                <c:pt idx="4">
                  <c:v>0.30518559999999995</c:v>
                </c:pt>
                <c:pt idx="5">
                  <c:v>0.30327999999999977</c:v>
                </c:pt>
                <c:pt idx="6">
                  <c:v>0.31313040000000014</c:v>
                </c:pt>
                <c:pt idx="7">
                  <c:v>0.35625520000000011</c:v>
                </c:pt>
                <c:pt idx="8">
                  <c:v>0.45417279999999982</c:v>
                </c:pt>
                <c:pt idx="9">
                  <c:v>0.62840159999999945</c:v>
                </c:pt>
                <c:pt idx="10">
                  <c:v>0.90045999999999937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57-4E27-B0D7-DA34DAD8D605}"/>
            </c:ext>
          </c:extLst>
        </c:ser>
        <c:ser>
          <c:idx val="2"/>
          <c:order val="2"/>
          <c:tx>
            <c:strRef>
              <c:f>Junior!$C$23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Junior!$B$37:$B$39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Junior!$C$37:$C$39</c:f>
              <c:numCache>
                <c:formatCode>General</c:formatCode>
                <c:ptCount val="3"/>
                <c:pt idx="0" formatCode="0.00">
                  <c:v>0.90045999999999937</c:v>
                </c:pt>
                <c:pt idx="1">
                  <c:v>0.9</c:v>
                </c:pt>
                <c:pt idx="2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57-4E27-B0D7-DA34DAD8D605}"/>
            </c:ext>
          </c:extLst>
        </c:ser>
        <c:ser>
          <c:idx val="3"/>
          <c:order val="3"/>
          <c:tx>
            <c:strRef>
              <c:f>Junior!$C$5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Junior!$B$6:$B$18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42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61</c:v>
                </c:pt>
              </c:numCache>
            </c:numRef>
          </c:xVal>
          <c:yVal>
            <c:numRef>
              <c:f>Junior!$C$6:$C$18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57-4E27-B0D7-DA34DAD8D605}"/>
            </c:ext>
          </c:extLst>
        </c:ser>
        <c:ser>
          <c:idx val="4"/>
          <c:order val="4"/>
          <c:tx>
            <c:strRef>
              <c:f>Junior!$B$40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Junior!$B$40:$B$47</c:f>
              <c:numCache>
                <c:formatCode>General</c:formatCod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61</c:v>
                </c:pt>
              </c:numCache>
            </c:numRef>
          </c:xVal>
          <c:yVal>
            <c:numRef>
              <c:f>Junior!$C$40:$C$47</c:f>
              <c:numCache>
                <c:formatCode>General</c:formatCode>
                <c:ptCount val="8"/>
                <c:pt idx="0">
                  <c:v>0.89164192560000544</c:v>
                </c:pt>
                <c:pt idx="1">
                  <c:v>0.72696216960000015</c:v>
                </c:pt>
                <c:pt idx="2">
                  <c:v>0.5280159385999994</c:v>
                </c:pt>
                <c:pt idx="3">
                  <c:v>0.39323075759998005</c:v>
                </c:pt>
                <c:pt idx="4">
                  <c:v>0.33897815159997435</c:v>
                </c:pt>
                <c:pt idx="5">
                  <c:v>0.29957364559997757</c:v>
                </c:pt>
                <c:pt idx="6">
                  <c:v>0.12727676460001192</c:v>
                </c:pt>
                <c:pt idx="7">
                  <c:v>5.8092399200006639E-2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F-45C4-94A1-D86FCE443734}"/>
            </c:ext>
          </c:extLst>
        </c:ser>
        <c:ser>
          <c:idx val="5"/>
          <c:order val="5"/>
          <c:tx>
            <c:strRef>
              <c:f>Junior!$B$48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Junior!$B$48:$B$49</c:f>
              <c:numCache>
                <c:formatCode>General</c:formatCode>
                <c:ptCount val="2"/>
                <c:pt idx="0">
                  <c:v>61</c:v>
                </c:pt>
                <c:pt idx="1">
                  <c:v>70</c:v>
                </c:pt>
              </c:numCache>
            </c:numRef>
          </c:xVal>
          <c:yVal>
            <c:numRef>
              <c:f>Junior!$C$48:$C$49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5F-45C4-94A1-D86FCE44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  <c:max val="70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Аппроксимация точек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Middle!$C$5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3.0164411726294152E-2"/>
                  <c:y val="-2.2115175467158674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Middle!$B$6:$B$13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60</c:v>
                </c:pt>
              </c:numCache>
            </c:numRef>
          </c:xVal>
          <c:yVal>
            <c:numRef>
              <c:f>Middle!$C$6:$C$13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9-4C9F-B732-8B9A1A42A74B}"/>
            </c:ext>
          </c:extLst>
        </c:ser>
        <c:ser>
          <c:idx val="1"/>
          <c:order val="1"/>
          <c:tx>
            <c:strRef>
              <c:f>Middle!$C$5</c:f>
              <c:strCache>
                <c:ptCount val="1"/>
                <c:pt idx="0">
                  <c:v>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519785881573695"/>
                  <c:y val="-0.60782886696320304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Middle!$B$13:$B$20</c:f>
              <c:numCache>
                <c:formatCode>General</c:formatCode>
                <c:ptCount val="8"/>
                <c:pt idx="0">
                  <c:v>60</c:v>
                </c:pt>
                <c:pt idx="1">
                  <c:v>69</c:v>
                </c:pt>
                <c:pt idx="2">
                  <c:v>70</c:v>
                </c:pt>
                <c:pt idx="3">
                  <c:v>80</c:v>
                </c:pt>
                <c:pt idx="4">
                  <c:v>85</c:v>
                </c:pt>
                <c:pt idx="5">
                  <c:v>100</c:v>
                </c:pt>
                <c:pt idx="6">
                  <c:v>120</c:v>
                </c:pt>
                <c:pt idx="7">
                  <c:v>121</c:v>
                </c:pt>
              </c:numCache>
            </c:numRef>
          </c:xVal>
          <c:yVal>
            <c:numRef>
              <c:f>Middle!$C$13:$C$20</c:f>
              <c:numCache>
                <c:formatCode>General</c:formatCode>
                <c:ptCount val="8"/>
                <c:pt idx="0">
                  <c:v>0.9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9-4C9F-B732-8B9A1A42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µ(x)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Middle!$C$25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Middle!$B$26:$B$27</c:f>
              <c:numCache>
                <c:formatCode>General</c:formatCode>
                <c:ptCount val="2"/>
                <c:pt idx="0">
                  <c:v>15</c:v>
                </c:pt>
                <c:pt idx="1">
                  <c:v>24</c:v>
                </c:pt>
              </c:numCache>
            </c:numRef>
          </c:xVal>
          <c:yVal>
            <c:numRef>
              <c:f>Middle!$C$26:$C$27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3-4E4A-ACE1-275C57C7F018}"/>
            </c:ext>
          </c:extLst>
        </c:ser>
        <c:ser>
          <c:idx val="1"/>
          <c:order val="1"/>
          <c:tx>
            <c:strRef>
              <c:f>Middle!$C$25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Middle!$B$28:$B$36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Middle!$C$28:$C$36</c:f>
              <c:numCache>
                <c:formatCode>0.00</c:formatCode>
                <c:ptCount val="9"/>
                <c:pt idx="0">
                  <c:v>3.5108421599999495E-2</c:v>
                </c:pt>
                <c:pt idx="1">
                  <c:v>7.9401797499999205E-2</c:v>
                </c:pt>
                <c:pt idx="2">
                  <c:v>0.2848341569999997</c:v>
                </c:pt>
                <c:pt idx="3">
                  <c:v>0.44591949150000021</c:v>
                </c:pt>
                <c:pt idx="4">
                  <c:v>0.5533290760000007</c:v>
                </c:pt>
                <c:pt idx="5">
                  <c:v>0.6161121854999978</c:v>
                </c:pt>
                <c:pt idx="6">
                  <c:v>0.66169609499999549</c:v>
                </c:pt>
                <c:pt idx="7">
                  <c:v>0.7358860794999984</c:v>
                </c:pt>
                <c:pt idx="8">
                  <c:v>0.90286541399999898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3-4E4A-ACE1-275C57C7F018}"/>
            </c:ext>
          </c:extLst>
        </c:ser>
        <c:ser>
          <c:idx val="3"/>
          <c:order val="2"/>
          <c:tx>
            <c:strRef>
              <c:f>Middle!$C$5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Middle!$B$6:$B$20</c:f>
              <c:numCache>
                <c:formatCode>General</c:formatCode>
                <c:ptCount val="15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60</c:v>
                </c:pt>
                <c:pt idx="8">
                  <c:v>69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100</c:v>
                </c:pt>
                <c:pt idx="13">
                  <c:v>120</c:v>
                </c:pt>
                <c:pt idx="14">
                  <c:v>121</c:v>
                </c:pt>
              </c:numCache>
            </c:numRef>
          </c:xVal>
          <c:yVal>
            <c:numRef>
              <c:f>Middle!$C$6:$C$20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0.7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F3-4E4A-ACE1-275C57C7F018}"/>
            </c:ext>
          </c:extLst>
        </c:ser>
        <c:ser>
          <c:idx val="4"/>
          <c:order val="3"/>
          <c:tx>
            <c:strRef>
              <c:f>Middle!$B$37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Middle!$B$37:$B$50</c:f>
              <c:numCache>
                <c:formatCode>General</c:formatCode>
                <c:ptCount val="1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121</c:v>
                </c:pt>
              </c:numCache>
            </c:numRef>
          </c:xVal>
          <c:yVal>
            <c:numRef>
              <c:f>Middle!$C$37:$C$50</c:f>
              <c:numCache>
                <c:formatCode>0.00</c:formatCode>
                <c:ptCount val="14"/>
                <c:pt idx="0">
                  <c:v>0.9049186260000015</c:v>
                </c:pt>
                <c:pt idx="1">
                  <c:v>0.75658707100000022</c:v>
                </c:pt>
                <c:pt idx="2">
                  <c:v>0.63859766600000079</c:v>
                </c:pt>
                <c:pt idx="3">
                  <c:v>0.54629666100000129</c:v>
                </c:pt>
                <c:pt idx="4">
                  <c:v>0.47503030600000251</c:v>
                </c:pt>
                <c:pt idx="5">
                  <c:v>0.42014485100000165</c:v>
                </c:pt>
                <c:pt idx="6">
                  <c:v>0.37698654600000125</c:v>
                </c:pt>
                <c:pt idx="7">
                  <c:v>0.34090164100000209</c:v>
                </c:pt>
                <c:pt idx="8">
                  <c:v>0.30723638600000136</c:v>
                </c:pt>
                <c:pt idx="9">
                  <c:v>0.27133703100000162</c:v>
                </c:pt>
                <c:pt idx="10">
                  <c:v>0.22854982599999829</c:v>
                </c:pt>
                <c:pt idx="11">
                  <c:v>0.17422102100000281</c:v>
                </c:pt>
                <c:pt idx="12">
                  <c:v>0.1036968660000035</c:v>
                </c:pt>
                <c:pt idx="13">
                  <c:v>8.7239063000000172E-2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F3-4E4A-ACE1-275C57C7F018}"/>
            </c:ext>
          </c:extLst>
        </c:ser>
        <c:ser>
          <c:idx val="5"/>
          <c:order val="4"/>
          <c:tx>
            <c:strRef>
              <c:f>Middle!$B$51</c:f>
              <c:strCache>
                <c:ptCount val="1"/>
                <c:pt idx="0">
                  <c:v>121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Middle!$B$51:$B$52</c:f>
              <c:numCache>
                <c:formatCode>General</c:formatCode>
                <c:ptCount val="2"/>
                <c:pt idx="0">
                  <c:v>121</c:v>
                </c:pt>
                <c:pt idx="1">
                  <c:v>130</c:v>
                </c:pt>
              </c:numCache>
            </c:numRef>
          </c:xVal>
          <c:yVal>
            <c:numRef>
              <c:f>Middle!$C$51:$C$52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F3-4E4A-ACE1-275C57C7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  <c:max val="1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Операция дополнение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Middle!$G$41</c:f>
              <c:strCache>
                <c:ptCount val="1"/>
                <c:pt idx="0">
                  <c:v>не µ(x)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Middle!$F$42:$F$43</c:f>
              <c:numCache>
                <c:formatCode>General</c:formatCode>
                <c:ptCount val="2"/>
                <c:pt idx="0">
                  <c:v>15</c:v>
                </c:pt>
                <c:pt idx="1">
                  <c:v>24</c:v>
                </c:pt>
              </c:numCache>
            </c:numRef>
          </c:xVal>
          <c:yVal>
            <c:numRef>
              <c:f>Middle!$G$42:$G$43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B7-4612-8570-C83B45C62AD9}"/>
            </c:ext>
          </c:extLst>
        </c:ser>
        <c:ser>
          <c:idx val="3"/>
          <c:order val="1"/>
          <c:tx>
            <c:strRef>
              <c:f>Middle!$C$25</c:f>
              <c:strCache>
                <c:ptCount val="1"/>
                <c:pt idx="0">
                  <c:v>µ(x)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Middle!$F$44:$F$52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Middle!$G$44:$G$52</c:f>
              <c:numCache>
                <c:formatCode>General</c:formatCode>
                <c:ptCount val="9"/>
                <c:pt idx="0">
                  <c:v>0.9648915784000005</c:v>
                </c:pt>
                <c:pt idx="1">
                  <c:v>0.9205982025000008</c:v>
                </c:pt>
                <c:pt idx="2">
                  <c:v>0.7151658430000003</c:v>
                </c:pt>
                <c:pt idx="3">
                  <c:v>0.55408050849999979</c:v>
                </c:pt>
                <c:pt idx="4">
                  <c:v>0.4466709239999993</c:v>
                </c:pt>
                <c:pt idx="5">
                  <c:v>0.3838878145000022</c:v>
                </c:pt>
                <c:pt idx="6">
                  <c:v>0.33830390500000451</c:v>
                </c:pt>
                <c:pt idx="7">
                  <c:v>0.2641139205000016</c:v>
                </c:pt>
                <c:pt idx="8">
                  <c:v>9.7134586000001022E-2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B7-4612-8570-C83B45C62AD9}"/>
            </c:ext>
          </c:extLst>
        </c:ser>
        <c:ser>
          <c:idx val="6"/>
          <c:order val="2"/>
          <c:tx>
            <c:strRef>
              <c:f>Middle!$B$37</c:f>
              <c:strCache>
                <c:ptCount val="1"/>
                <c:pt idx="0">
                  <c:v>60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Middle!$F$53:$F$66</c:f>
              <c:numCache>
                <c:formatCode>General</c:formatCode>
                <c:ptCount val="1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121</c:v>
                </c:pt>
              </c:numCache>
            </c:numRef>
          </c:xVal>
          <c:yVal>
            <c:numRef>
              <c:f>Middle!$G$53:$G$66</c:f>
              <c:numCache>
                <c:formatCode>General</c:formatCode>
                <c:ptCount val="14"/>
                <c:pt idx="0">
                  <c:v>9.5081373999998497E-2</c:v>
                </c:pt>
                <c:pt idx="1">
                  <c:v>0.24341292899999978</c:v>
                </c:pt>
                <c:pt idx="2">
                  <c:v>0.36140233399999921</c:v>
                </c:pt>
                <c:pt idx="3">
                  <c:v>0.45370333899999871</c:v>
                </c:pt>
                <c:pt idx="4">
                  <c:v>0.52496969399999749</c:v>
                </c:pt>
                <c:pt idx="5">
                  <c:v>0.57985514899999835</c:v>
                </c:pt>
                <c:pt idx="6">
                  <c:v>0.62301345399999875</c:v>
                </c:pt>
                <c:pt idx="7">
                  <c:v>0.65909835899999791</c:v>
                </c:pt>
                <c:pt idx="8">
                  <c:v>0.69276361399999864</c:v>
                </c:pt>
                <c:pt idx="9">
                  <c:v>0.72866296899999838</c:v>
                </c:pt>
                <c:pt idx="10">
                  <c:v>0.77145017400000171</c:v>
                </c:pt>
                <c:pt idx="11">
                  <c:v>0.82577897899999719</c:v>
                </c:pt>
                <c:pt idx="12">
                  <c:v>0.8963031339999965</c:v>
                </c:pt>
                <c:pt idx="13">
                  <c:v>0.91276093699999983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B7-4612-8570-C83B45C62AD9}"/>
            </c:ext>
          </c:extLst>
        </c:ser>
        <c:ser>
          <c:idx val="7"/>
          <c:order val="3"/>
          <c:tx>
            <c:strRef>
              <c:f>Middle!$F$66</c:f>
              <c:strCache>
                <c:ptCount val="1"/>
                <c:pt idx="0">
                  <c:v>121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Middle!$F$67:$F$68</c:f>
              <c:numCache>
                <c:formatCode>General</c:formatCode>
                <c:ptCount val="2"/>
                <c:pt idx="0">
                  <c:v>121</c:v>
                </c:pt>
                <c:pt idx="1">
                  <c:v>130</c:v>
                </c:pt>
              </c:numCache>
            </c:numRef>
          </c:xVal>
          <c:yVal>
            <c:numRef>
              <c:f>Middle!$G$67:$G$68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B7-4612-8570-C83B45C62AD9}"/>
            </c:ext>
          </c:extLst>
        </c:ser>
        <c:ser>
          <c:idx val="0"/>
          <c:order val="4"/>
          <c:tx>
            <c:strRef>
              <c:f>Middle!$G$41</c:f>
              <c:strCache>
                <c:ptCount val="1"/>
                <c:pt idx="0">
                  <c:v>не µ(x)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Middle!$B$26:$B$27</c:f>
              <c:numCache>
                <c:formatCode>General</c:formatCode>
                <c:ptCount val="2"/>
                <c:pt idx="0">
                  <c:v>15</c:v>
                </c:pt>
                <c:pt idx="1">
                  <c:v>24</c:v>
                </c:pt>
              </c:numCache>
            </c:numRef>
          </c:xVal>
          <c:yVal>
            <c:numRef>
              <c:f>Middle!$C$26:$C$27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7-4612-8570-C83B45C62AD9}"/>
            </c:ext>
          </c:extLst>
        </c:ser>
        <c:ser>
          <c:idx val="1"/>
          <c:order val="5"/>
          <c:tx>
            <c:strRef>
              <c:f>Middle!$C$25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Middle!$B$28:$B$36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Middle!$C$28:$C$36</c:f>
              <c:numCache>
                <c:formatCode>0.00</c:formatCode>
                <c:ptCount val="9"/>
                <c:pt idx="0">
                  <c:v>3.5108421599999495E-2</c:v>
                </c:pt>
                <c:pt idx="1">
                  <c:v>7.9401797499999205E-2</c:v>
                </c:pt>
                <c:pt idx="2">
                  <c:v>0.2848341569999997</c:v>
                </c:pt>
                <c:pt idx="3">
                  <c:v>0.44591949150000021</c:v>
                </c:pt>
                <c:pt idx="4">
                  <c:v>0.5533290760000007</c:v>
                </c:pt>
                <c:pt idx="5">
                  <c:v>0.6161121854999978</c:v>
                </c:pt>
                <c:pt idx="6">
                  <c:v>0.66169609499999549</c:v>
                </c:pt>
                <c:pt idx="7">
                  <c:v>0.7358860794999984</c:v>
                </c:pt>
                <c:pt idx="8">
                  <c:v>0.90286541399999898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B7-4612-8570-C83B45C62AD9}"/>
            </c:ext>
          </c:extLst>
        </c:ser>
        <c:ser>
          <c:idx val="4"/>
          <c:order val="6"/>
          <c:tx>
            <c:strRef>
              <c:f>Middle!$B$37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Middle!$B$37:$B$50</c:f>
              <c:numCache>
                <c:formatCode>General</c:formatCode>
                <c:ptCount val="1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121</c:v>
                </c:pt>
              </c:numCache>
            </c:numRef>
          </c:xVal>
          <c:yVal>
            <c:numRef>
              <c:f>Middle!$C$37:$C$50</c:f>
              <c:numCache>
                <c:formatCode>0.00</c:formatCode>
                <c:ptCount val="14"/>
                <c:pt idx="0">
                  <c:v>0.9049186260000015</c:v>
                </c:pt>
                <c:pt idx="1">
                  <c:v>0.75658707100000022</c:v>
                </c:pt>
                <c:pt idx="2">
                  <c:v>0.63859766600000079</c:v>
                </c:pt>
                <c:pt idx="3">
                  <c:v>0.54629666100000129</c:v>
                </c:pt>
                <c:pt idx="4">
                  <c:v>0.47503030600000251</c:v>
                </c:pt>
                <c:pt idx="5">
                  <c:v>0.42014485100000165</c:v>
                </c:pt>
                <c:pt idx="6">
                  <c:v>0.37698654600000125</c:v>
                </c:pt>
                <c:pt idx="7">
                  <c:v>0.34090164100000209</c:v>
                </c:pt>
                <c:pt idx="8">
                  <c:v>0.30723638600000136</c:v>
                </c:pt>
                <c:pt idx="9">
                  <c:v>0.27133703100000162</c:v>
                </c:pt>
                <c:pt idx="10">
                  <c:v>0.22854982599999829</c:v>
                </c:pt>
                <c:pt idx="11">
                  <c:v>0.17422102100000281</c:v>
                </c:pt>
                <c:pt idx="12">
                  <c:v>0.1036968660000035</c:v>
                </c:pt>
                <c:pt idx="13">
                  <c:v>8.7239063000000172E-2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B7-4612-8570-C83B45C62AD9}"/>
            </c:ext>
          </c:extLst>
        </c:ser>
        <c:ser>
          <c:idx val="5"/>
          <c:order val="7"/>
          <c:tx>
            <c:strRef>
              <c:f>Middle!$B$50</c:f>
              <c:strCache>
                <c:ptCount val="1"/>
                <c:pt idx="0">
                  <c:v>121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Middle!$B$51:$B$52</c:f>
              <c:numCache>
                <c:formatCode>General</c:formatCode>
                <c:ptCount val="2"/>
                <c:pt idx="0">
                  <c:v>121</c:v>
                </c:pt>
                <c:pt idx="1">
                  <c:v>130</c:v>
                </c:pt>
              </c:numCache>
            </c:numRef>
          </c:xVal>
          <c:yVal>
            <c:numRef>
              <c:f>Middle!$C$51:$C$52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B7-4612-8570-C83B45C6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  <c:max val="1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Аппроксимация точек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Senior!$C$5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2.9235949109729306E-2"/>
                  <c:y val="-7.3741504842113767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Senior!$B$6:$B$14</c:f>
              <c:numCache>
                <c:formatCode>General</c:formatCode>
                <c:ptCount val="9"/>
                <c:pt idx="0">
                  <c:v>39</c:v>
                </c:pt>
                <c:pt idx="1">
                  <c:v>40</c:v>
                </c:pt>
                <c:pt idx="2">
                  <c:v>60</c:v>
                </c:pt>
                <c:pt idx="3">
                  <c:v>69</c:v>
                </c:pt>
                <c:pt idx="4">
                  <c:v>70</c:v>
                </c:pt>
                <c:pt idx="5">
                  <c:v>80</c:v>
                </c:pt>
                <c:pt idx="6">
                  <c:v>85</c:v>
                </c:pt>
                <c:pt idx="7">
                  <c:v>96</c:v>
                </c:pt>
                <c:pt idx="8">
                  <c:v>100</c:v>
                </c:pt>
              </c:numCache>
            </c:numRef>
          </c:xVal>
          <c:yVal>
            <c:numRef>
              <c:f>Senior!$C$6:$C$14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E-483D-8D2B-FEC612AE909E}"/>
            </c:ext>
          </c:extLst>
        </c:ser>
        <c:ser>
          <c:idx val="1"/>
          <c:order val="1"/>
          <c:tx>
            <c:strRef>
              <c:f>Senior!$C$5</c:f>
              <c:strCache>
                <c:ptCount val="1"/>
                <c:pt idx="0">
                  <c:v>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8519033037906207"/>
                  <c:y val="-0.5881262181021337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Senior!$B$15:$B$20</c:f>
              <c:numCache>
                <c:formatCode>General</c:formatCode>
                <c:ptCount val="6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200</c:v>
                </c:pt>
                <c:pt idx="5">
                  <c:v>201</c:v>
                </c:pt>
              </c:numCache>
            </c:numRef>
          </c:xVal>
          <c:yVal>
            <c:numRef>
              <c:f>Senior!$C$15:$C$20</c:f>
              <c:numCache>
                <c:formatCode>General</c:formatCode>
                <c:ptCount val="6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E-483D-8D2B-FEC612AE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µ(x)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Senior!$C$25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Senior!$B$26:$B$27</c:f>
              <c:numCache>
                <c:formatCode>General</c:formatCode>
                <c:ptCount val="2"/>
                <c:pt idx="0">
                  <c:v>30</c:v>
                </c:pt>
                <c:pt idx="1">
                  <c:v>39</c:v>
                </c:pt>
              </c:numCache>
            </c:numRef>
          </c:xVal>
          <c:yVal>
            <c:numRef>
              <c:f>Senior!$C$26:$C$27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5-493F-AA9E-F904A4F9AF69}"/>
            </c:ext>
          </c:extLst>
        </c:ser>
        <c:ser>
          <c:idx val="1"/>
          <c:order val="1"/>
          <c:tx>
            <c:strRef>
              <c:f>Senior!$C$25</c:f>
              <c:strCache>
                <c:ptCount val="1"/>
                <c:pt idx="0">
                  <c:v>µ(x)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Senior!$B$28:$B$41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Senior!$C$28:$C$41</c:f>
              <c:numCache>
                <c:formatCode>0.00</c:formatCode>
                <c:ptCount val="14"/>
                <c:pt idx="0">
                  <c:v>4.1509298999999888E-2</c:v>
                </c:pt>
                <c:pt idx="1">
                  <c:v>5.2921439999999875E-2</c:v>
                </c:pt>
                <c:pt idx="2">
                  <c:v>0.11396164499999994</c:v>
                </c:pt>
                <c:pt idx="3">
                  <c:v>0.18009379999999986</c:v>
                </c:pt>
                <c:pt idx="4">
                  <c:v>0.24921715499999997</c:v>
                </c:pt>
                <c:pt idx="5">
                  <c:v>0.31923095999999995</c:v>
                </c:pt>
                <c:pt idx="6">
                  <c:v>0.38803446499999961</c:v>
                </c:pt>
                <c:pt idx="7">
                  <c:v>0.45352692000000017</c:v>
                </c:pt>
                <c:pt idx="8">
                  <c:v>0.51360757499999998</c:v>
                </c:pt>
                <c:pt idx="9">
                  <c:v>0.56617567999999951</c:v>
                </c:pt>
                <c:pt idx="10">
                  <c:v>0.60913048499999989</c:v>
                </c:pt>
                <c:pt idx="11">
                  <c:v>0.64037123999999968</c:v>
                </c:pt>
                <c:pt idx="12">
                  <c:v>0.65779719499999945</c:v>
                </c:pt>
                <c:pt idx="13">
                  <c:v>0.65930759999999955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D5-493F-AA9E-F904A4F9AF69}"/>
            </c:ext>
          </c:extLst>
        </c:ser>
        <c:ser>
          <c:idx val="3"/>
          <c:order val="2"/>
          <c:tx>
            <c:strRef>
              <c:f>Senior!$C$5</c:f>
              <c:strCache>
                <c:ptCount val="1"/>
                <c:pt idx="0">
                  <c:v>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Senior!$B$6:$B$20</c:f>
              <c:numCache>
                <c:formatCode>General</c:formatCode>
                <c:ptCount val="15"/>
                <c:pt idx="0">
                  <c:v>39</c:v>
                </c:pt>
                <c:pt idx="1">
                  <c:v>40</c:v>
                </c:pt>
                <c:pt idx="2">
                  <c:v>60</c:v>
                </c:pt>
                <c:pt idx="3">
                  <c:v>69</c:v>
                </c:pt>
                <c:pt idx="4">
                  <c:v>70</c:v>
                </c:pt>
                <c:pt idx="5">
                  <c:v>80</c:v>
                </c:pt>
                <c:pt idx="6">
                  <c:v>85</c:v>
                </c:pt>
                <c:pt idx="7">
                  <c:v>96</c:v>
                </c:pt>
                <c:pt idx="8">
                  <c:v>100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200</c:v>
                </c:pt>
                <c:pt idx="14">
                  <c:v>201</c:v>
                </c:pt>
              </c:numCache>
            </c:numRef>
          </c:xVal>
          <c:yVal>
            <c:numRef>
              <c:f>Senior!$C$6:$C$20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5-493F-AA9E-F904A4F9AF69}"/>
            </c:ext>
          </c:extLst>
        </c:ser>
        <c:ser>
          <c:idx val="4"/>
          <c:order val="3"/>
          <c:tx>
            <c:strRef>
              <c:f>Senior!$B$44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Senior!$B$44:$B$53</c:f>
              <c:numCache>
                <c:formatCode>General</c:formatCode>
                <c:ptCount val="10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201</c:v>
                </c:pt>
              </c:numCache>
            </c:numRef>
          </c:xVal>
          <c:yVal>
            <c:numRef>
              <c:f>Senior!$C$44:$C$53</c:f>
              <c:numCache>
                <c:formatCode>0.00</c:formatCode>
                <c:ptCount val="10"/>
                <c:pt idx="0">
                  <c:v>0.71689383320000033</c:v>
                </c:pt>
                <c:pt idx="1">
                  <c:v>0.57267402319999761</c:v>
                </c:pt>
                <c:pt idx="2">
                  <c:v>0.48374263319999855</c:v>
                </c:pt>
                <c:pt idx="3">
                  <c:v>0.43300206320000001</c:v>
                </c:pt>
                <c:pt idx="4">
                  <c:v>0.40335471319999527</c:v>
                </c:pt>
                <c:pt idx="5">
                  <c:v>0.3777029831999954</c:v>
                </c:pt>
                <c:pt idx="6">
                  <c:v>0.33894927320000434</c:v>
                </c:pt>
                <c:pt idx="7">
                  <c:v>0.26999598320000118</c:v>
                </c:pt>
                <c:pt idx="8">
                  <c:v>0.15374551320000762</c:v>
                </c:pt>
                <c:pt idx="9">
                  <c:v>0.13886086369999617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D5-493F-AA9E-F904A4F9AF69}"/>
            </c:ext>
          </c:extLst>
        </c:ser>
        <c:ser>
          <c:idx val="5"/>
          <c:order val="4"/>
          <c:tx>
            <c:strRef>
              <c:f>Senior!$B$54</c:f>
              <c:strCache>
                <c:ptCount val="1"/>
                <c:pt idx="0">
                  <c:v>201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Senior!$B$54:$B$55</c:f>
              <c:numCache>
                <c:formatCode>General</c:formatCode>
                <c:ptCount val="2"/>
                <c:pt idx="0">
                  <c:v>201</c:v>
                </c:pt>
                <c:pt idx="1">
                  <c:v>210</c:v>
                </c:pt>
              </c:numCache>
            </c:numRef>
          </c:xVal>
          <c:yVal>
            <c:numRef>
              <c:f>Senior!$C$54:$C$55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D5-493F-AA9E-F904A4F9AF69}"/>
            </c:ext>
          </c:extLst>
        </c:ser>
        <c:ser>
          <c:idx val="2"/>
          <c:order val="5"/>
          <c:tx>
            <c:strRef>
              <c:f>Senior!$C$42</c:f>
              <c:strCache>
                <c:ptCount val="1"/>
                <c:pt idx="0">
                  <c:v>0,70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Senior!$B$42:$B$43</c:f>
              <c:numCache>
                <c:formatCode>General</c:formatCode>
                <c:ptCount val="2"/>
                <c:pt idx="0">
                  <c:v>100</c:v>
                </c:pt>
                <c:pt idx="1">
                  <c:v>120</c:v>
                </c:pt>
              </c:numCache>
            </c:numRef>
          </c:xVal>
          <c:yVal>
            <c:numRef>
              <c:f>Senior!$C$42:$C$43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D5-493F-AA9E-F904A4F9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6303"/>
        <c:axId val="747397679"/>
      </c:scatterChart>
      <c:valAx>
        <c:axId val="752716303"/>
        <c:scaling>
          <c:orientation val="minMax"/>
          <c:max val="21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397679"/>
        <c:crosses val="autoZero"/>
        <c:crossBetween val="midCat"/>
      </c:valAx>
      <c:valAx>
        <c:axId val="7473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71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102870</xdr:rowOff>
    </xdr:from>
    <xdr:to>
      <xdr:col>16</xdr:col>
      <xdr:colOff>152400</xdr:colOff>
      <xdr:row>14</xdr:row>
      <xdr:rowOff>80010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25EC29-2182-4C59-A5D9-345E1A4F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144779</xdr:colOff>
      <xdr:row>18</xdr:row>
      <xdr:rowOff>114300</xdr:rowOff>
    </xdr:from>
    <xdr:to>
      <xdr:col>8</xdr:col>
      <xdr:colOff>113416</xdr:colOff>
      <xdr:row>23</xdr:row>
      <xdr:rowOff>160020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45A391-9276-4301-8B3A-D7248622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3619" y="3429000"/>
          <a:ext cx="3016637" cy="960120"/>
        </a:xfrm>
        <a:prstGeom prst="rect">
          <a:avLst/>
        </a:prstGeom>
      </xdr:spPr>
    </xdr:pic>
    <xdr:clientData/>
  </xdr:twoCellAnchor>
  <xdr:twoCellAnchor>
    <xdr:from>
      <xdr:col>8</xdr:col>
      <xdr:colOff>441960</xdr:colOff>
      <xdr:row>16</xdr:row>
      <xdr:rowOff>102870</xdr:rowOff>
    </xdr:from>
    <xdr:to>
      <xdr:col>16</xdr:col>
      <xdr:colOff>137160</xdr:colOff>
      <xdr:row>30</xdr:row>
      <xdr:rowOff>102870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4860BBE-6C14-4CE5-BC88-AFB521DC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3</xdr:row>
      <xdr:rowOff>49530</xdr:rowOff>
    </xdr:from>
    <xdr:to>
      <xdr:col>19</xdr:col>
      <xdr:colOff>287692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9BF0F2-78C9-4CF1-AF2E-48206388D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453000</xdr:colOff>
      <xdr:row>21</xdr:row>
      <xdr:rowOff>155743</xdr:rowOff>
    </xdr:from>
    <xdr:to>
      <xdr:col>16</xdr:col>
      <xdr:colOff>151311</xdr:colOff>
      <xdr:row>36</xdr:row>
      <xdr:rowOff>155743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6DB71B-D4E2-4486-8AAB-28B1C76BE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295469</xdr:colOff>
      <xdr:row>25</xdr:row>
      <xdr:rowOff>53498</xdr:rowOff>
    </xdr:from>
    <xdr:to>
      <xdr:col>8</xdr:col>
      <xdr:colOff>225490</xdr:colOff>
      <xdr:row>31</xdr:row>
      <xdr:rowOff>137317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ABED344-6094-4A32-A19E-6198B14308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929" r="18955"/>
        <a:stretch/>
      </xdr:blipFill>
      <xdr:spPr>
        <a:xfrm>
          <a:off x="2441510" y="4734355"/>
          <a:ext cx="2962470" cy="1203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415211</xdr:colOff>
      <xdr:row>3</xdr:row>
      <xdr:rowOff>49529</xdr:rowOff>
    </xdr:from>
    <xdr:to>
      <xdr:col>19</xdr:col>
      <xdr:colOff>474304</xdr:colOff>
      <xdr:row>23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24896-FF79-417E-ADFA-72FF61F7C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453000</xdr:colOff>
      <xdr:row>23</xdr:row>
      <xdr:rowOff>155743</xdr:rowOff>
    </xdr:from>
    <xdr:to>
      <xdr:col>16</xdr:col>
      <xdr:colOff>151311</xdr:colOff>
      <xdr:row>38</xdr:row>
      <xdr:rowOff>155743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29652A-D1E6-4074-9E2D-E217CD2B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334347</xdr:colOff>
      <xdr:row>22</xdr:row>
      <xdr:rowOff>155510</xdr:rowOff>
    </xdr:from>
    <xdr:to>
      <xdr:col>7</xdr:col>
      <xdr:colOff>324137</xdr:colOff>
      <xdr:row>28</xdr:row>
      <xdr:rowOff>11281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7801635-0795-4FA4-B373-26F4CDAC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80388" y="4276530"/>
          <a:ext cx="2415749" cy="975445"/>
        </a:xfrm>
        <a:prstGeom prst="rect">
          <a:avLst/>
        </a:prstGeom>
      </xdr:spPr>
    </xdr:pic>
    <xdr:clientData/>
  </xdr:twoCellAnchor>
  <xdr:twoCellAnchor>
    <xdr:from>
      <xdr:col>8</xdr:col>
      <xdr:colOff>496543</xdr:colOff>
      <xdr:row>39</xdr:row>
      <xdr:rowOff>90429</xdr:rowOff>
    </xdr:from>
    <xdr:to>
      <xdr:col>16</xdr:col>
      <xdr:colOff>194854</xdr:colOff>
      <xdr:row>54</xdr:row>
      <xdr:rowOff>90429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68A3529-C2DF-4165-905A-93B33BDAD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236375</xdr:colOff>
      <xdr:row>3</xdr:row>
      <xdr:rowOff>158386</xdr:rowOff>
    </xdr:from>
    <xdr:to>
      <xdr:col>19</xdr:col>
      <xdr:colOff>295468</xdr:colOff>
      <xdr:row>24</xdr:row>
      <xdr:rowOff>185058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D2B8C5-8044-4E1A-B8F2-5C63A58E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453000</xdr:colOff>
      <xdr:row>23</xdr:row>
      <xdr:rowOff>155743</xdr:rowOff>
    </xdr:from>
    <xdr:to>
      <xdr:col>16</xdr:col>
      <xdr:colOff>151311</xdr:colOff>
      <xdr:row>38</xdr:row>
      <xdr:rowOff>155743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394255-0DDC-4768-ADCA-87D37585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166085</xdr:colOff>
      <xdr:row>23</xdr:row>
      <xdr:rowOff>150689</xdr:rowOff>
    </xdr:from>
    <xdr:to>
      <xdr:col>8</xdr:col>
      <xdr:colOff>96106</xdr:colOff>
      <xdr:row>30</xdr:row>
      <xdr:rowOff>47897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3FB6B63-8DF5-4E62-B872-DB6C7F15E7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929" r="18955"/>
        <a:stretch/>
      </xdr:blipFill>
      <xdr:spPr>
        <a:xfrm>
          <a:off x="2312126" y="4458322"/>
          <a:ext cx="2962470" cy="12034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163830</xdr:rowOff>
    </xdr:from>
    <xdr:to>
      <xdr:col>17</xdr:col>
      <xdr:colOff>350520</xdr:colOff>
      <xdr:row>15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3C26B3-B48A-460C-B0D5-92B131714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16</xdr:row>
      <xdr:rowOff>118110</xdr:rowOff>
    </xdr:from>
    <xdr:to>
      <xdr:col>15</xdr:col>
      <xdr:colOff>373380</xdr:colOff>
      <xdr:row>30</xdr:row>
      <xdr:rowOff>118110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BFE136D-CE23-4468-9B97-F1D87D9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182880</xdr:colOff>
      <xdr:row>20</xdr:row>
      <xdr:rowOff>38100</xdr:rowOff>
    </xdr:from>
    <xdr:to>
      <xdr:col>7</xdr:col>
      <xdr:colOff>586986</xdr:colOff>
      <xdr:row>26</xdr:row>
      <xdr:rowOff>30574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7FB2510-627D-402A-882A-E94D9320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1720" y="3718560"/>
          <a:ext cx="2842506" cy="1089754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31</xdr:row>
      <xdr:rowOff>87630</xdr:rowOff>
    </xdr:from>
    <xdr:to>
      <xdr:col>16</xdr:col>
      <xdr:colOff>121920</xdr:colOff>
      <xdr:row>49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3DAC615-7C9D-4BA7-A3CA-20749A2DB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1</xdr:row>
      <xdr:rowOff>102870</xdr:rowOff>
    </xdr:from>
    <xdr:to>
      <xdr:col>22</xdr:col>
      <xdr:colOff>556260</xdr:colOff>
      <xdr:row>16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B1D95B-7739-4B30-87EC-6BE41534D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1</xdr:row>
      <xdr:rowOff>19050</xdr:rowOff>
    </xdr:from>
    <xdr:to>
      <xdr:col>22</xdr:col>
      <xdr:colOff>129540</xdr:colOff>
      <xdr:row>17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186E66-248A-436B-98C6-53441ECAB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175260</xdr:colOff>
      <xdr:row>1</xdr:row>
      <xdr:rowOff>64770</xdr:rowOff>
    </xdr:from>
    <xdr:to>
      <xdr:col>28</xdr:col>
      <xdr:colOff>510540</xdr:colOff>
      <xdr:row>16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C3DC59-A379-4B4C-9B61-ACFE9D43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601980</xdr:colOff>
      <xdr:row>1</xdr:row>
      <xdr:rowOff>57150</xdr:rowOff>
    </xdr:from>
    <xdr:to>
      <xdr:col>35</xdr:col>
      <xdr:colOff>160020</xdr:colOff>
      <xdr:row>16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21B06F-6708-4A0E-BABC-140FAB961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228600</xdr:colOff>
      <xdr:row>1</xdr:row>
      <xdr:rowOff>64770</xdr:rowOff>
    </xdr:from>
    <xdr:to>
      <xdr:col>41</xdr:col>
      <xdr:colOff>396240</xdr:colOff>
      <xdr:row>16</xdr:row>
      <xdr:rowOff>83820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811058A-C64A-474A-85AE-0A62EB1A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2C2A-8538-483A-B1F6-D89FCA4D2D89}">
  <dimension ref="A1:S35"/>
  <sheetViews>
    <sheetView workbookViewId="0">
      <selection activeCell="M14" sqref="M14"/>
    </sheetView>
  </sheetViews>
  <sheetFormatPr defaultRowHeight="14.4" x14ac:dyDescent="0.3"/>
  <cols>
    <col min="1" max="1" width="7.77734375" customWidth="1"/>
    <col min="2" max="2" width="32" customWidth="1"/>
    <col min="3" max="12" width="8.88671875" style="21"/>
  </cols>
  <sheetData>
    <row r="1" spans="1:19" ht="15" thickBot="1" x14ac:dyDescent="0.35">
      <c r="B1" s="2" t="s">
        <v>10</v>
      </c>
      <c r="C1" s="9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1">
        <v>10</v>
      </c>
      <c r="O1" s="25"/>
      <c r="P1" s="25"/>
      <c r="Q1" s="25"/>
      <c r="S1" s="25"/>
    </row>
    <row r="2" spans="1:19" ht="15" thickBot="1" x14ac:dyDescent="0.35">
      <c r="B2" s="2" t="s">
        <v>15</v>
      </c>
      <c r="C2" s="12">
        <v>20</v>
      </c>
      <c r="D2" s="13">
        <v>30</v>
      </c>
      <c r="E2" s="13">
        <v>20</v>
      </c>
      <c r="F2" s="13">
        <v>1</v>
      </c>
      <c r="G2" s="13">
        <v>20</v>
      </c>
      <c r="H2" s="13">
        <v>10</v>
      </c>
      <c r="I2" s="13">
        <v>20</v>
      </c>
      <c r="J2" s="13">
        <v>10</v>
      </c>
      <c r="K2" s="13">
        <v>20</v>
      </c>
      <c r="L2" s="14">
        <v>15</v>
      </c>
      <c r="O2" s="25"/>
      <c r="P2" s="25"/>
      <c r="Q2" s="7"/>
      <c r="S2" s="25"/>
    </row>
    <row r="3" spans="1:19" x14ac:dyDescent="0.3">
      <c r="A3" s="47" t="s">
        <v>0</v>
      </c>
      <c r="B3" s="4" t="s">
        <v>3</v>
      </c>
      <c r="C3" s="15">
        <v>20</v>
      </c>
      <c r="D3" s="16">
        <v>30</v>
      </c>
      <c r="E3" s="16">
        <v>20</v>
      </c>
      <c r="F3" s="16">
        <v>1</v>
      </c>
      <c r="G3" s="16">
        <v>20</v>
      </c>
      <c r="H3" s="16">
        <v>10</v>
      </c>
      <c r="I3" s="16">
        <v>20</v>
      </c>
      <c r="J3" s="16">
        <v>10</v>
      </c>
      <c r="K3" s="16">
        <v>20</v>
      </c>
      <c r="L3" s="17">
        <v>15</v>
      </c>
      <c r="O3" s="25"/>
      <c r="P3" s="25"/>
      <c r="Q3" s="7"/>
      <c r="S3" s="25"/>
    </row>
    <row r="4" spans="1:19" ht="15" thickBot="1" x14ac:dyDescent="0.35">
      <c r="A4" s="47"/>
      <c r="B4" s="5" t="s">
        <v>4</v>
      </c>
      <c r="C4" s="18">
        <v>60</v>
      </c>
      <c r="D4" s="19">
        <v>42</v>
      </c>
      <c r="E4" s="19">
        <v>45</v>
      </c>
      <c r="F4" s="19">
        <v>35</v>
      </c>
      <c r="G4" s="19">
        <v>30</v>
      </c>
      <c r="H4" s="19">
        <v>25</v>
      </c>
      <c r="I4" s="19">
        <v>35</v>
      </c>
      <c r="J4" s="19">
        <v>50</v>
      </c>
      <c r="K4" s="19">
        <v>60</v>
      </c>
      <c r="L4" s="20">
        <v>30</v>
      </c>
      <c r="O4" s="25"/>
      <c r="P4" s="25"/>
      <c r="Q4" s="7"/>
      <c r="S4" s="25"/>
    </row>
    <row r="5" spans="1:19" x14ac:dyDescent="0.3">
      <c r="A5" s="47" t="s">
        <v>1</v>
      </c>
      <c r="B5" s="4" t="s">
        <v>5</v>
      </c>
      <c r="C5" s="15">
        <v>60</v>
      </c>
      <c r="D5" s="16">
        <v>42</v>
      </c>
      <c r="E5" s="16">
        <v>45</v>
      </c>
      <c r="F5" s="16">
        <v>35</v>
      </c>
      <c r="G5" s="16">
        <v>30</v>
      </c>
      <c r="H5" s="16">
        <v>25</v>
      </c>
      <c r="I5" s="16">
        <v>35</v>
      </c>
      <c r="J5" s="16">
        <v>45</v>
      </c>
      <c r="K5" s="16">
        <v>60</v>
      </c>
      <c r="L5" s="17">
        <v>30</v>
      </c>
      <c r="O5" s="25"/>
      <c r="P5" s="25"/>
      <c r="Q5" s="7"/>
      <c r="S5" s="25"/>
    </row>
    <row r="6" spans="1:19" ht="15" thickBot="1" x14ac:dyDescent="0.35">
      <c r="A6" s="47"/>
      <c r="B6" s="5" t="s">
        <v>6</v>
      </c>
      <c r="C6" s="18">
        <v>120</v>
      </c>
      <c r="D6" s="19">
        <v>69</v>
      </c>
      <c r="E6" s="19">
        <v>85</v>
      </c>
      <c r="F6" s="19">
        <v>70</v>
      </c>
      <c r="G6" s="19">
        <v>60</v>
      </c>
      <c r="H6" s="19">
        <v>40</v>
      </c>
      <c r="I6" s="19">
        <v>60</v>
      </c>
      <c r="J6" s="19">
        <v>120</v>
      </c>
      <c r="K6" s="19">
        <v>100</v>
      </c>
      <c r="L6" s="20">
        <v>80</v>
      </c>
      <c r="O6" s="7"/>
      <c r="P6" s="25"/>
      <c r="Q6" s="7"/>
      <c r="S6" s="25"/>
    </row>
    <row r="7" spans="1:19" x14ac:dyDescent="0.3">
      <c r="A7" s="47" t="s">
        <v>2</v>
      </c>
      <c r="B7" s="4" t="s">
        <v>7</v>
      </c>
      <c r="C7" s="15">
        <v>120</v>
      </c>
      <c r="D7" s="16">
        <v>69</v>
      </c>
      <c r="E7" s="16">
        <v>85</v>
      </c>
      <c r="F7" s="16">
        <v>70</v>
      </c>
      <c r="G7" s="16">
        <v>60</v>
      </c>
      <c r="H7" s="16">
        <v>40</v>
      </c>
      <c r="I7" s="16">
        <v>60</v>
      </c>
      <c r="J7" s="16">
        <v>100</v>
      </c>
      <c r="K7" s="16">
        <v>100</v>
      </c>
      <c r="L7" s="17">
        <v>80</v>
      </c>
      <c r="O7" s="7"/>
      <c r="P7" s="7"/>
      <c r="Q7" s="7"/>
      <c r="S7" s="25"/>
    </row>
    <row r="8" spans="1:19" ht="15" thickBot="1" x14ac:dyDescent="0.35">
      <c r="A8" s="47"/>
      <c r="B8" s="5" t="s">
        <v>8</v>
      </c>
      <c r="C8" s="18">
        <v>200</v>
      </c>
      <c r="D8" s="19">
        <v>96</v>
      </c>
      <c r="E8" s="19">
        <v>140</v>
      </c>
      <c r="F8" s="19">
        <v>130</v>
      </c>
      <c r="G8" s="19">
        <v>120</v>
      </c>
      <c r="H8" s="19">
        <v>100</v>
      </c>
      <c r="I8" s="19">
        <v>80</v>
      </c>
      <c r="J8" s="19">
        <v>200</v>
      </c>
      <c r="K8" s="19">
        <v>200</v>
      </c>
      <c r="L8" s="20">
        <v>150</v>
      </c>
      <c r="O8" s="7"/>
      <c r="P8" s="25"/>
      <c r="Q8" s="7"/>
      <c r="S8" s="25"/>
    </row>
    <row r="9" spans="1:19" ht="15" thickBot="1" x14ac:dyDescent="0.35">
      <c r="B9" s="2" t="s">
        <v>9</v>
      </c>
      <c r="C9" s="12">
        <v>200</v>
      </c>
      <c r="D9" s="13">
        <v>96</v>
      </c>
      <c r="E9" s="13">
        <v>140</v>
      </c>
      <c r="F9" s="13">
        <v>130</v>
      </c>
      <c r="G9" s="13">
        <v>120</v>
      </c>
      <c r="H9" s="13">
        <v>100</v>
      </c>
      <c r="I9" s="13">
        <v>80</v>
      </c>
      <c r="J9" s="13">
        <v>150</v>
      </c>
      <c r="K9" s="13">
        <v>200</v>
      </c>
      <c r="L9" s="14">
        <v>150</v>
      </c>
      <c r="P9" s="25"/>
      <c r="Q9" s="7"/>
      <c r="S9" s="25"/>
    </row>
    <row r="10" spans="1:19" x14ac:dyDescent="0.3">
      <c r="P10" s="25"/>
      <c r="Q10" s="7"/>
    </row>
    <row r="11" spans="1:19" x14ac:dyDescent="0.3">
      <c r="P11" s="25"/>
      <c r="Q11" s="7"/>
      <c r="S11" s="25"/>
    </row>
    <row r="12" spans="1:19" x14ac:dyDescent="0.3">
      <c r="B12" s="1" t="s">
        <v>30</v>
      </c>
      <c r="P12" s="7"/>
      <c r="Q12" s="7"/>
      <c r="S12" s="25"/>
    </row>
    <row r="13" spans="1:19" x14ac:dyDescent="0.3">
      <c r="B13" s="3" t="s">
        <v>11</v>
      </c>
      <c r="C13" s="23">
        <v>0</v>
      </c>
      <c r="D13" s="23">
        <v>1</v>
      </c>
      <c r="E13" s="23">
        <v>10</v>
      </c>
      <c r="F13" s="23">
        <v>15</v>
      </c>
      <c r="G13" s="23">
        <v>20</v>
      </c>
      <c r="H13" s="23">
        <v>30</v>
      </c>
      <c r="I13" s="24">
        <v>31</v>
      </c>
      <c r="P13" s="25"/>
      <c r="Q13" s="7"/>
      <c r="S13" s="7"/>
    </row>
    <row r="14" spans="1:19" x14ac:dyDescent="0.3">
      <c r="B14" s="3" t="s">
        <v>12</v>
      </c>
      <c r="C14" s="21">
        <f>COUNTIF(C2:L2,"&gt;="&amp;C13)</f>
        <v>10</v>
      </c>
      <c r="D14" s="21">
        <f>COUNTIF(C2:L2,"&gt;="&amp;D13)</f>
        <v>10</v>
      </c>
      <c r="E14" s="21">
        <f>COUNTIF(C2:L2,"&gt;="&amp;E13)</f>
        <v>9</v>
      </c>
      <c r="F14" s="21">
        <f>COUNTIF(C2:L2,"&gt;="&amp;F13)</f>
        <v>7</v>
      </c>
      <c r="G14" s="21">
        <f>COUNTIF(C2:L2,"&gt;="&amp;G13)</f>
        <v>6</v>
      </c>
      <c r="H14" s="21">
        <f>COUNTIF(C2:L2,"&gt;="&amp;H13)</f>
        <v>1</v>
      </c>
      <c r="I14" s="21">
        <f>COUNTIF(C2:L2,"&gt;="&amp;I13)</f>
        <v>0</v>
      </c>
    </row>
    <row r="15" spans="1:19" x14ac:dyDescent="0.3">
      <c r="B15" s="6" t="s">
        <v>13</v>
      </c>
      <c r="C15" s="8">
        <f>C14/10</f>
        <v>1</v>
      </c>
      <c r="D15" s="8">
        <f t="shared" ref="D15:I15" si="0">D14/10</f>
        <v>1</v>
      </c>
      <c r="E15" s="8">
        <f t="shared" si="0"/>
        <v>0.9</v>
      </c>
      <c r="F15" s="8">
        <f t="shared" si="0"/>
        <v>0.7</v>
      </c>
      <c r="G15" s="8">
        <f t="shared" si="0"/>
        <v>0.6</v>
      </c>
      <c r="H15" s="8">
        <f>H14/10</f>
        <v>0.1</v>
      </c>
      <c r="I15" s="8">
        <f t="shared" si="0"/>
        <v>0</v>
      </c>
    </row>
    <row r="17" spans="2:17" x14ac:dyDescent="0.3">
      <c r="B17" s="1" t="s">
        <v>31</v>
      </c>
    </row>
    <row r="18" spans="2:17" x14ac:dyDescent="0.3">
      <c r="B18" s="3" t="s">
        <v>11</v>
      </c>
      <c r="C18" s="26">
        <v>0</v>
      </c>
      <c r="D18" s="23">
        <v>1</v>
      </c>
      <c r="E18" s="23">
        <v>10</v>
      </c>
      <c r="F18" s="23">
        <v>15</v>
      </c>
      <c r="G18" s="23">
        <v>20</v>
      </c>
      <c r="H18" s="23">
        <v>25</v>
      </c>
      <c r="I18" s="23">
        <v>30</v>
      </c>
      <c r="J18" s="23">
        <v>35</v>
      </c>
      <c r="K18" s="23">
        <v>42</v>
      </c>
      <c r="L18" s="23">
        <v>45</v>
      </c>
      <c r="M18" s="27">
        <v>50</v>
      </c>
      <c r="N18" s="27">
        <v>60</v>
      </c>
      <c r="O18" s="28">
        <v>61</v>
      </c>
    </row>
    <row r="19" spans="2:17" x14ac:dyDescent="0.3">
      <c r="B19" s="3" t="s">
        <v>12</v>
      </c>
      <c r="C19" s="21">
        <f t="shared" ref="C19:O19" si="1">COUNTIF($C3:$L3,"&lt;="&amp;C18)-COUNTIF($C4:$L4,"&lt;"&amp;C18)</f>
        <v>0</v>
      </c>
      <c r="D19" s="21">
        <f t="shared" si="1"/>
        <v>1</v>
      </c>
      <c r="E19" s="21">
        <f t="shared" si="1"/>
        <v>3</v>
      </c>
      <c r="F19" s="21">
        <f t="shared" si="1"/>
        <v>4</v>
      </c>
      <c r="G19" s="21">
        <f t="shared" si="1"/>
        <v>9</v>
      </c>
      <c r="H19" s="21">
        <f t="shared" si="1"/>
        <v>9</v>
      </c>
      <c r="I19" s="21">
        <f t="shared" si="1"/>
        <v>9</v>
      </c>
      <c r="J19" s="21">
        <f t="shared" si="1"/>
        <v>7</v>
      </c>
      <c r="K19" s="21">
        <f t="shared" si="1"/>
        <v>5</v>
      </c>
      <c r="L19" s="21">
        <f t="shared" si="1"/>
        <v>4</v>
      </c>
      <c r="M19" s="21">
        <f t="shared" si="1"/>
        <v>3</v>
      </c>
      <c r="N19" s="21">
        <f t="shared" si="1"/>
        <v>2</v>
      </c>
      <c r="O19" s="21">
        <f t="shared" si="1"/>
        <v>0</v>
      </c>
    </row>
    <row r="20" spans="2:17" x14ac:dyDescent="0.3">
      <c r="B20" s="6" t="s">
        <v>13</v>
      </c>
      <c r="C20" s="8">
        <f>C19/10</f>
        <v>0</v>
      </c>
      <c r="D20" s="8">
        <f t="shared" ref="D20:O20" si="2">D19/10</f>
        <v>0.1</v>
      </c>
      <c r="E20" s="8">
        <f t="shared" si="2"/>
        <v>0.3</v>
      </c>
      <c r="F20" s="8">
        <f t="shared" si="2"/>
        <v>0.4</v>
      </c>
      <c r="G20" s="8">
        <f t="shared" si="2"/>
        <v>0.9</v>
      </c>
      <c r="H20" s="8">
        <f t="shared" si="2"/>
        <v>0.9</v>
      </c>
      <c r="I20" s="8">
        <f t="shared" si="2"/>
        <v>0.9</v>
      </c>
      <c r="J20" s="8">
        <f t="shared" si="2"/>
        <v>0.7</v>
      </c>
      <c r="K20" s="8">
        <f t="shared" si="2"/>
        <v>0.5</v>
      </c>
      <c r="L20" s="8">
        <f t="shared" si="2"/>
        <v>0.4</v>
      </c>
      <c r="M20" s="8">
        <f t="shared" si="2"/>
        <v>0.3</v>
      </c>
      <c r="N20" s="8">
        <f t="shared" si="2"/>
        <v>0.2</v>
      </c>
      <c r="O20" s="8">
        <f t="shared" si="2"/>
        <v>0</v>
      </c>
    </row>
    <row r="22" spans="2:17" x14ac:dyDescent="0.3">
      <c r="B22" s="1" t="s">
        <v>32</v>
      </c>
    </row>
    <row r="23" spans="2:17" x14ac:dyDescent="0.3">
      <c r="B23" s="22" t="s">
        <v>11</v>
      </c>
      <c r="C23" s="26">
        <v>24</v>
      </c>
      <c r="D23" s="23">
        <v>25</v>
      </c>
      <c r="E23" s="23">
        <v>30</v>
      </c>
      <c r="F23" s="23">
        <v>35</v>
      </c>
      <c r="G23" s="23">
        <v>40</v>
      </c>
      <c r="H23" s="23">
        <v>42</v>
      </c>
      <c r="I23" s="23">
        <v>45</v>
      </c>
      <c r="J23" s="29">
        <v>60</v>
      </c>
      <c r="K23" s="23">
        <v>69</v>
      </c>
      <c r="L23" s="23">
        <v>70</v>
      </c>
      <c r="M23" s="23">
        <v>80</v>
      </c>
      <c r="N23" s="23">
        <v>85</v>
      </c>
      <c r="O23" s="23">
        <v>100</v>
      </c>
      <c r="P23" s="29">
        <v>120</v>
      </c>
      <c r="Q23" s="28">
        <v>121</v>
      </c>
    </row>
    <row r="24" spans="2:17" x14ac:dyDescent="0.3">
      <c r="B24" s="3" t="s">
        <v>12</v>
      </c>
      <c r="C24" s="21">
        <f t="shared" ref="C24:Q24" si="3">COUNTIF($C5:$L5,"&lt;="&amp;C23)-COUNTIF($C6:$L6,"&lt;"&amp;C23)</f>
        <v>0</v>
      </c>
      <c r="D24" s="21">
        <f t="shared" si="3"/>
        <v>1</v>
      </c>
      <c r="E24" s="21">
        <f t="shared" si="3"/>
        <v>3</v>
      </c>
      <c r="F24" s="21">
        <f t="shared" si="3"/>
        <v>5</v>
      </c>
      <c r="G24" s="21">
        <f t="shared" si="3"/>
        <v>5</v>
      </c>
      <c r="H24" s="21">
        <f t="shared" si="3"/>
        <v>5</v>
      </c>
      <c r="I24" s="21">
        <f t="shared" si="3"/>
        <v>7</v>
      </c>
      <c r="J24" s="21">
        <f t="shared" si="3"/>
        <v>9</v>
      </c>
      <c r="K24" s="21">
        <f t="shared" si="3"/>
        <v>7</v>
      </c>
      <c r="L24" s="21">
        <f t="shared" si="3"/>
        <v>6</v>
      </c>
      <c r="M24" s="21">
        <f t="shared" si="3"/>
        <v>5</v>
      </c>
      <c r="N24" s="21">
        <f t="shared" si="3"/>
        <v>4</v>
      </c>
      <c r="O24" s="21">
        <f t="shared" si="3"/>
        <v>3</v>
      </c>
      <c r="P24" s="21">
        <f t="shared" si="3"/>
        <v>2</v>
      </c>
      <c r="Q24" s="21">
        <f t="shared" si="3"/>
        <v>0</v>
      </c>
    </row>
    <row r="25" spans="2:17" x14ac:dyDescent="0.3">
      <c r="B25" s="6" t="s">
        <v>13</v>
      </c>
      <c r="C25" s="8">
        <f>C24/10</f>
        <v>0</v>
      </c>
      <c r="D25" s="8">
        <f t="shared" ref="D25:Q25" si="4">D24/10</f>
        <v>0.1</v>
      </c>
      <c r="E25" s="8">
        <f t="shared" si="4"/>
        <v>0.3</v>
      </c>
      <c r="F25" s="8">
        <f t="shared" si="4"/>
        <v>0.5</v>
      </c>
      <c r="G25" s="8">
        <f t="shared" si="4"/>
        <v>0.5</v>
      </c>
      <c r="H25" s="8">
        <f t="shared" si="4"/>
        <v>0.5</v>
      </c>
      <c r="I25" s="8">
        <f t="shared" si="4"/>
        <v>0.7</v>
      </c>
      <c r="J25" s="8">
        <f t="shared" si="4"/>
        <v>0.9</v>
      </c>
      <c r="K25" s="8">
        <f t="shared" si="4"/>
        <v>0.7</v>
      </c>
      <c r="L25" s="8">
        <f t="shared" si="4"/>
        <v>0.6</v>
      </c>
      <c r="M25" s="8">
        <f t="shared" si="4"/>
        <v>0.5</v>
      </c>
      <c r="N25" s="8">
        <f t="shared" si="4"/>
        <v>0.4</v>
      </c>
      <c r="O25" s="8">
        <f t="shared" si="4"/>
        <v>0.3</v>
      </c>
      <c r="P25" s="8">
        <f t="shared" si="4"/>
        <v>0.2</v>
      </c>
      <c r="Q25" s="8">
        <f t="shared" si="4"/>
        <v>0</v>
      </c>
    </row>
    <row r="27" spans="2:17" x14ac:dyDescent="0.3">
      <c r="B27" s="1" t="s">
        <v>33</v>
      </c>
    </row>
    <row r="28" spans="2:17" x14ac:dyDescent="0.3">
      <c r="B28" s="22" t="s">
        <v>11</v>
      </c>
      <c r="C28" s="26">
        <v>39</v>
      </c>
      <c r="D28" s="23">
        <v>40</v>
      </c>
      <c r="E28" s="23">
        <v>60</v>
      </c>
      <c r="F28" s="23">
        <v>69</v>
      </c>
      <c r="G28" s="23">
        <v>70</v>
      </c>
      <c r="H28" s="23">
        <v>80</v>
      </c>
      <c r="I28" s="23">
        <v>85</v>
      </c>
      <c r="J28" s="23">
        <v>96</v>
      </c>
      <c r="K28" s="23">
        <v>100</v>
      </c>
      <c r="L28" s="23">
        <v>120</v>
      </c>
      <c r="M28" s="23">
        <v>130</v>
      </c>
      <c r="N28" s="23">
        <v>140</v>
      </c>
      <c r="O28" s="23">
        <v>150</v>
      </c>
      <c r="P28" s="23">
        <v>200</v>
      </c>
      <c r="Q28" s="28">
        <v>201</v>
      </c>
    </row>
    <row r="29" spans="2:17" x14ac:dyDescent="0.3">
      <c r="B29" s="3" t="s">
        <v>12</v>
      </c>
      <c r="C29" s="21">
        <f t="shared" ref="C29:Q29" si="5">COUNTIF($C7:$L7,"&lt;="&amp;C28)-COUNTIF($C8:$L8,"&lt;"&amp;C28)</f>
        <v>0</v>
      </c>
      <c r="D29" s="21">
        <f t="shared" si="5"/>
        <v>1</v>
      </c>
      <c r="E29" s="21">
        <f t="shared" si="5"/>
        <v>3</v>
      </c>
      <c r="F29" s="21">
        <f t="shared" si="5"/>
        <v>4</v>
      </c>
      <c r="G29" s="21">
        <f t="shared" si="5"/>
        <v>5</v>
      </c>
      <c r="H29" s="21">
        <f t="shared" si="5"/>
        <v>6</v>
      </c>
      <c r="I29" s="21">
        <f t="shared" si="5"/>
        <v>6</v>
      </c>
      <c r="J29" s="21">
        <f t="shared" si="5"/>
        <v>6</v>
      </c>
      <c r="K29" s="21">
        <f t="shared" si="5"/>
        <v>7</v>
      </c>
      <c r="L29" s="21">
        <f t="shared" si="5"/>
        <v>7</v>
      </c>
      <c r="M29" s="21">
        <f t="shared" si="5"/>
        <v>6</v>
      </c>
      <c r="N29" s="21">
        <f t="shared" si="5"/>
        <v>5</v>
      </c>
      <c r="O29" s="21">
        <f t="shared" si="5"/>
        <v>4</v>
      </c>
      <c r="P29" s="21">
        <f t="shared" si="5"/>
        <v>3</v>
      </c>
      <c r="Q29" s="21">
        <f t="shared" si="5"/>
        <v>0</v>
      </c>
    </row>
    <row r="30" spans="2:17" x14ac:dyDescent="0.3">
      <c r="B30" s="6" t="s">
        <v>13</v>
      </c>
      <c r="C30" s="8">
        <f>C29/10</f>
        <v>0</v>
      </c>
      <c r="D30" s="8">
        <f t="shared" ref="D30" si="6">D29/10</f>
        <v>0.1</v>
      </c>
      <c r="E30" s="8">
        <f t="shared" ref="E30" si="7">E29/10</f>
        <v>0.3</v>
      </c>
      <c r="F30" s="8">
        <f t="shared" ref="F30" si="8">F29/10</f>
        <v>0.4</v>
      </c>
      <c r="G30" s="8">
        <f t="shared" ref="G30" si="9">G29/10</f>
        <v>0.5</v>
      </c>
      <c r="H30" s="8">
        <f t="shared" ref="H30" si="10">H29/10</f>
        <v>0.6</v>
      </c>
      <c r="I30" s="8">
        <f t="shared" ref="I30" si="11">I29/10</f>
        <v>0.6</v>
      </c>
      <c r="J30" s="8">
        <f t="shared" ref="J30" si="12">J29/10</f>
        <v>0.6</v>
      </c>
      <c r="K30" s="8">
        <f t="shared" ref="K30" si="13">K29/10</f>
        <v>0.7</v>
      </c>
      <c r="L30" s="8">
        <f t="shared" ref="L30" si="14">L29/10</f>
        <v>0.7</v>
      </c>
      <c r="M30" s="8">
        <f t="shared" ref="M30" si="15">M29/10</f>
        <v>0.6</v>
      </c>
      <c r="N30" s="8">
        <f t="shared" ref="N30" si="16">N29/10</f>
        <v>0.5</v>
      </c>
      <c r="O30" s="8">
        <f t="shared" ref="O30" si="17">O29/10</f>
        <v>0.4</v>
      </c>
      <c r="P30" s="8">
        <f t="shared" ref="P30" si="18">P29/10</f>
        <v>0.3</v>
      </c>
      <c r="Q30" s="8">
        <f t="shared" ref="Q30" si="19">Q29/10</f>
        <v>0</v>
      </c>
    </row>
    <row r="32" spans="2:17" x14ac:dyDescent="0.3">
      <c r="B32" s="1" t="s">
        <v>34</v>
      </c>
    </row>
    <row r="33" spans="2:11" x14ac:dyDescent="0.3">
      <c r="B33" s="22" t="s">
        <v>11</v>
      </c>
      <c r="C33" s="26">
        <v>79</v>
      </c>
      <c r="D33" s="23">
        <v>80</v>
      </c>
      <c r="E33" s="23">
        <v>96</v>
      </c>
      <c r="F33" s="23">
        <v>100</v>
      </c>
      <c r="G33" s="23">
        <v>120</v>
      </c>
      <c r="H33" s="23">
        <v>130</v>
      </c>
      <c r="I33" s="23">
        <v>140</v>
      </c>
      <c r="J33" s="23">
        <v>150</v>
      </c>
      <c r="K33" s="24">
        <v>200</v>
      </c>
    </row>
    <row r="34" spans="2:11" x14ac:dyDescent="0.3">
      <c r="B34" s="3" t="s">
        <v>12</v>
      </c>
      <c r="C34" s="21">
        <f t="shared" ref="C34:K34" si="20">COUNTIF($C9:$L9,"&lt;="&amp;C33)</f>
        <v>0</v>
      </c>
      <c r="D34" s="21">
        <f t="shared" si="20"/>
        <v>1</v>
      </c>
      <c r="E34" s="21">
        <f t="shared" si="20"/>
        <v>2</v>
      </c>
      <c r="F34" s="21">
        <f t="shared" si="20"/>
        <v>3</v>
      </c>
      <c r="G34" s="21">
        <f t="shared" si="20"/>
        <v>4</v>
      </c>
      <c r="H34" s="21">
        <f t="shared" si="20"/>
        <v>5</v>
      </c>
      <c r="I34" s="21">
        <f t="shared" si="20"/>
        <v>6</v>
      </c>
      <c r="J34" s="21">
        <f t="shared" si="20"/>
        <v>8</v>
      </c>
      <c r="K34" s="21">
        <f t="shared" si="20"/>
        <v>10</v>
      </c>
    </row>
    <row r="35" spans="2:11" x14ac:dyDescent="0.3">
      <c r="B35" s="6" t="s">
        <v>13</v>
      </c>
      <c r="C35" s="8">
        <f>C34/10</f>
        <v>0</v>
      </c>
      <c r="D35" s="8">
        <f t="shared" ref="D35:K35" si="21">D34/10</f>
        <v>0.1</v>
      </c>
      <c r="E35" s="8">
        <f t="shared" si="21"/>
        <v>0.2</v>
      </c>
      <c r="F35" s="8">
        <f t="shared" si="21"/>
        <v>0.3</v>
      </c>
      <c r="G35" s="8">
        <f t="shared" si="21"/>
        <v>0.4</v>
      </c>
      <c r="H35" s="8">
        <f t="shared" si="21"/>
        <v>0.5</v>
      </c>
      <c r="I35" s="8">
        <f t="shared" si="21"/>
        <v>0.6</v>
      </c>
      <c r="J35" s="8">
        <f t="shared" si="21"/>
        <v>0.8</v>
      </c>
      <c r="K35" s="8">
        <f t="shared" si="21"/>
        <v>1</v>
      </c>
    </row>
  </sheetData>
  <sortState xmlns:xlrd2="http://schemas.microsoft.com/office/spreadsheetml/2017/richdata2" ref="S1:S9">
    <sortCondition ref="S1"/>
  </sortState>
  <mergeCells count="3">
    <mergeCell ref="A3:A4"/>
    <mergeCell ref="A5:A6"/>
    <mergeCell ref="A7:A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683A-5FAD-4EB7-8D2A-88186BC81074}">
  <dimension ref="A1:H31"/>
  <sheetViews>
    <sheetView workbookViewId="0">
      <selection activeCell="F29" sqref="F29"/>
    </sheetView>
  </sheetViews>
  <sheetFormatPr defaultRowHeight="14.4" x14ac:dyDescent="0.3"/>
  <cols>
    <col min="1" max="1" width="13.5546875" style="30" customWidth="1"/>
    <col min="2" max="16384" width="8.88671875" style="30"/>
  </cols>
  <sheetData>
    <row r="1" spans="1:8" x14ac:dyDescent="0.3">
      <c r="A1" s="31" t="s">
        <v>16</v>
      </c>
    </row>
    <row r="2" spans="1:8" x14ac:dyDescent="0.3">
      <c r="A2" s="30" t="s">
        <v>11</v>
      </c>
      <c r="B2" s="30">
        <v>0</v>
      </c>
      <c r="C2" s="30">
        <v>1</v>
      </c>
      <c r="D2" s="30">
        <v>10</v>
      </c>
      <c r="E2" s="30">
        <v>15</v>
      </c>
      <c r="F2" s="30">
        <v>20</v>
      </c>
      <c r="G2" s="30">
        <v>30</v>
      </c>
      <c r="H2" s="30">
        <v>31</v>
      </c>
    </row>
    <row r="3" spans="1:8" x14ac:dyDescent="0.3">
      <c r="A3" s="30" t="s">
        <v>13</v>
      </c>
      <c r="B3" s="30">
        <v>1</v>
      </c>
      <c r="C3" s="30">
        <v>1</v>
      </c>
      <c r="D3" s="30">
        <v>0.9</v>
      </c>
      <c r="E3" s="30">
        <v>0.7</v>
      </c>
      <c r="F3" s="30">
        <v>0.6</v>
      </c>
      <c r="G3" s="30">
        <v>0.1</v>
      </c>
      <c r="H3" s="30">
        <v>0</v>
      </c>
    </row>
    <row r="6" spans="1:8" ht="16.2" x14ac:dyDescent="0.3">
      <c r="B6" s="32" t="s">
        <v>20</v>
      </c>
      <c r="C6" s="34" t="s">
        <v>21</v>
      </c>
      <c r="D6" s="32" t="s">
        <v>23</v>
      </c>
      <c r="E6" s="34" t="s">
        <v>24</v>
      </c>
      <c r="F6" s="32" t="s">
        <v>25</v>
      </c>
      <c r="G6" s="34" t="s">
        <v>26</v>
      </c>
      <c r="H6" s="32" t="s">
        <v>27</v>
      </c>
    </row>
    <row r="7" spans="1:8" x14ac:dyDescent="0.3">
      <c r="B7" s="33">
        <v>0</v>
      </c>
      <c r="C7" s="33">
        <v>1</v>
      </c>
      <c r="D7" s="33">
        <f>B7*B7</f>
        <v>0</v>
      </c>
      <c r="E7" s="33">
        <f>B7*C7</f>
        <v>0</v>
      </c>
      <c r="F7" s="33">
        <f>D7*B7</f>
        <v>0</v>
      </c>
      <c r="G7" s="33">
        <f>D7*C7</f>
        <v>0</v>
      </c>
      <c r="H7" s="33">
        <f>D7*D7</f>
        <v>0</v>
      </c>
    </row>
    <row r="8" spans="1:8" x14ac:dyDescent="0.3">
      <c r="B8" s="33">
        <v>1</v>
      </c>
      <c r="C8" s="33">
        <v>1</v>
      </c>
      <c r="D8" s="33">
        <f t="shared" ref="D8:D13" si="0">B8*B8</f>
        <v>1</v>
      </c>
      <c r="E8" s="33">
        <f t="shared" ref="E8:E13" si="1">B8*C8</f>
        <v>1</v>
      </c>
      <c r="F8" s="33">
        <f t="shared" ref="F8:F12" si="2">D8*B8</f>
        <v>1</v>
      </c>
      <c r="G8" s="33">
        <f t="shared" ref="G8:G12" si="3">D8*C8</f>
        <v>1</v>
      </c>
      <c r="H8" s="33">
        <f t="shared" ref="H8:H13" si="4">D8*D8</f>
        <v>1</v>
      </c>
    </row>
    <row r="9" spans="1:8" x14ac:dyDescent="0.3">
      <c r="B9" s="33">
        <v>10</v>
      </c>
      <c r="C9" s="33">
        <v>0.9</v>
      </c>
      <c r="D9" s="33">
        <f t="shared" si="0"/>
        <v>100</v>
      </c>
      <c r="E9" s="33">
        <f t="shared" si="1"/>
        <v>9</v>
      </c>
      <c r="F9" s="33">
        <f t="shared" si="2"/>
        <v>1000</v>
      </c>
      <c r="G9" s="33">
        <f t="shared" si="3"/>
        <v>90</v>
      </c>
      <c r="H9" s="33">
        <f t="shared" si="4"/>
        <v>10000</v>
      </c>
    </row>
    <row r="10" spans="1:8" x14ac:dyDescent="0.3">
      <c r="B10" s="33">
        <v>15</v>
      </c>
      <c r="C10" s="33">
        <v>0.7</v>
      </c>
      <c r="D10" s="33">
        <f t="shared" si="0"/>
        <v>225</v>
      </c>
      <c r="E10" s="33">
        <f t="shared" si="1"/>
        <v>10.5</v>
      </c>
      <c r="F10" s="33">
        <f t="shared" si="2"/>
        <v>3375</v>
      </c>
      <c r="G10" s="33">
        <f t="shared" si="3"/>
        <v>157.5</v>
      </c>
      <c r="H10" s="33">
        <f t="shared" si="4"/>
        <v>50625</v>
      </c>
    </row>
    <row r="11" spans="1:8" x14ac:dyDescent="0.3">
      <c r="B11" s="33">
        <v>20</v>
      </c>
      <c r="C11" s="33">
        <v>0.6</v>
      </c>
      <c r="D11" s="33">
        <f t="shared" si="0"/>
        <v>400</v>
      </c>
      <c r="E11" s="33">
        <f t="shared" si="1"/>
        <v>12</v>
      </c>
      <c r="F11" s="33">
        <f t="shared" si="2"/>
        <v>8000</v>
      </c>
      <c r="G11" s="33">
        <f t="shared" si="3"/>
        <v>240</v>
      </c>
      <c r="H11" s="33">
        <f t="shared" si="4"/>
        <v>160000</v>
      </c>
    </row>
    <row r="12" spans="1:8" x14ac:dyDescent="0.3">
      <c r="B12" s="33">
        <v>30</v>
      </c>
      <c r="C12" s="33">
        <v>0.1</v>
      </c>
      <c r="D12" s="33">
        <f t="shared" si="0"/>
        <v>900</v>
      </c>
      <c r="E12" s="33">
        <f t="shared" si="1"/>
        <v>3</v>
      </c>
      <c r="F12" s="33">
        <f t="shared" si="2"/>
        <v>27000</v>
      </c>
      <c r="G12" s="33">
        <f t="shared" si="3"/>
        <v>90</v>
      </c>
      <c r="H12" s="33">
        <f t="shared" si="4"/>
        <v>810000</v>
      </c>
    </row>
    <row r="13" spans="1:8" x14ac:dyDescent="0.3">
      <c r="B13" s="33">
        <v>31</v>
      </c>
      <c r="C13" s="33">
        <v>0</v>
      </c>
      <c r="D13" s="33">
        <f t="shared" si="0"/>
        <v>961</v>
      </c>
      <c r="E13" s="33">
        <f t="shared" si="1"/>
        <v>0</v>
      </c>
      <c r="F13" s="33">
        <f>D13*B13</f>
        <v>29791</v>
      </c>
      <c r="G13" s="33">
        <f>D13*C13</f>
        <v>0</v>
      </c>
      <c r="H13" s="33">
        <f t="shared" si="4"/>
        <v>923521</v>
      </c>
    </row>
    <row r="14" spans="1:8" x14ac:dyDescent="0.3">
      <c r="B14" s="32">
        <f t="shared" ref="B14:H14" si="5">SUM(B7:B13)</f>
        <v>107</v>
      </c>
      <c r="C14" s="32">
        <f t="shared" si="5"/>
        <v>4.2999999999999989</v>
      </c>
      <c r="D14" s="32">
        <f t="shared" si="5"/>
        <v>2587</v>
      </c>
      <c r="E14" s="32">
        <f t="shared" si="5"/>
        <v>35.5</v>
      </c>
      <c r="F14" s="32">
        <f t="shared" si="5"/>
        <v>69167</v>
      </c>
      <c r="G14" s="32">
        <f t="shared" si="5"/>
        <v>578.5</v>
      </c>
      <c r="H14" s="32">
        <f t="shared" si="5"/>
        <v>1954147</v>
      </c>
    </row>
    <row r="18" spans="2:3" x14ac:dyDescent="0.3">
      <c r="B18" s="32" t="s">
        <v>20</v>
      </c>
      <c r="C18" s="34" t="s">
        <v>22</v>
      </c>
    </row>
    <row r="19" spans="2:3" x14ac:dyDescent="0.3">
      <c r="B19" s="36">
        <v>-5</v>
      </c>
      <c r="C19" s="38">
        <v>1</v>
      </c>
    </row>
    <row r="20" spans="2:3" x14ac:dyDescent="0.3">
      <c r="B20" s="37">
        <v>1</v>
      </c>
      <c r="C20" s="39">
        <v>1</v>
      </c>
    </row>
    <row r="21" spans="2:3" x14ac:dyDescent="0.3">
      <c r="B21" s="36">
        <v>1</v>
      </c>
      <c r="C21" s="40">
        <f>-0.000917*B21*B21-0.003213*B21+1.002388</f>
        <v>0.99825800000000009</v>
      </c>
    </row>
    <row r="22" spans="2:3" x14ac:dyDescent="0.3">
      <c r="B22" s="33">
        <v>5</v>
      </c>
      <c r="C22" s="41">
        <f t="shared" ref="C22:C29" si="6">-0.000917*B22*B22-0.003213*B22+1.002388</f>
        <v>0.96339800000000009</v>
      </c>
    </row>
    <row r="23" spans="2:3" x14ac:dyDescent="0.3">
      <c r="B23" s="33">
        <v>9</v>
      </c>
      <c r="C23" s="41">
        <f t="shared" si="6"/>
        <v>0.89919400000000005</v>
      </c>
    </row>
    <row r="24" spans="2:3" x14ac:dyDescent="0.3">
      <c r="B24" s="33">
        <v>13</v>
      </c>
      <c r="C24" s="41">
        <f t="shared" si="6"/>
        <v>0.80564600000000008</v>
      </c>
    </row>
    <row r="25" spans="2:3" x14ac:dyDescent="0.3">
      <c r="B25" s="33">
        <v>17</v>
      </c>
      <c r="C25" s="41">
        <f t="shared" si="6"/>
        <v>0.68275400000000008</v>
      </c>
    </row>
    <row r="26" spans="2:3" x14ac:dyDescent="0.3">
      <c r="B26" s="33">
        <v>21</v>
      </c>
      <c r="C26" s="41">
        <f t="shared" si="6"/>
        <v>0.53051800000000005</v>
      </c>
    </row>
    <row r="27" spans="2:3" x14ac:dyDescent="0.3">
      <c r="B27" s="33">
        <v>25</v>
      </c>
      <c r="C27" s="41">
        <f t="shared" si="6"/>
        <v>0.34893800000000019</v>
      </c>
    </row>
    <row r="28" spans="2:3" x14ac:dyDescent="0.3">
      <c r="B28" s="33">
        <v>29</v>
      </c>
      <c r="C28" s="41">
        <f t="shared" si="6"/>
        <v>0.13801400000000008</v>
      </c>
    </row>
    <row r="29" spans="2:3" x14ac:dyDescent="0.3">
      <c r="B29" s="37">
        <v>31</v>
      </c>
      <c r="C29" s="42">
        <f t="shared" si="6"/>
        <v>2.1548000000000123E-2</v>
      </c>
    </row>
    <row r="30" spans="2:3" x14ac:dyDescent="0.3">
      <c r="B30" s="36">
        <v>31</v>
      </c>
      <c r="C30" s="38">
        <v>0</v>
      </c>
    </row>
    <row r="31" spans="2:3" x14ac:dyDescent="0.3">
      <c r="B31" s="37">
        <v>35</v>
      </c>
      <c r="C31" s="39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8CCF-282B-4D88-AAC1-83B19A48386B}">
  <dimension ref="A1:N49"/>
  <sheetViews>
    <sheetView topLeftCell="A10" zoomScale="98" zoomScaleNormal="98" workbookViewId="0">
      <selection activeCell="H37" sqref="H37"/>
    </sheetView>
  </sheetViews>
  <sheetFormatPr defaultRowHeight="14.4" x14ac:dyDescent="0.3"/>
  <cols>
    <col min="1" max="1" width="13.5546875" style="30" customWidth="1"/>
    <col min="2" max="16384" width="8.88671875" style="30"/>
  </cols>
  <sheetData>
    <row r="1" spans="1:14" x14ac:dyDescent="0.3">
      <c r="A1" s="31" t="s">
        <v>14</v>
      </c>
    </row>
    <row r="2" spans="1:14" x14ac:dyDescent="0.3">
      <c r="A2" s="30" t="s">
        <v>11</v>
      </c>
      <c r="B2" s="30">
        <v>0</v>
      </c>
      <c r="C2" s="30">
        <v>1</v>
      </c>
      <c r="D2" s="30">
        <v>10</v>
      </c>
      <c r="E2" s="30">
        <v>15</v>
      </c>
      <c r="F2" s="30">
        <v>20</v>
      </c>
      <c r="G2" s="30">
        <v>25</v>
      </c>
      <c r="H2" s="30">
        <v>30</v>
      </c>
      <c r="I2" s="30">
        <v>35</v>
      </c>
      <c r="J2" s="30">
        <v>42</v>
      </c>
      <c r="K2" s="30">
        <v>45</v>
      </c>
      <c r="L2" s="30">
        <v>50</v>
      </c>
      <c r="M2" s="30">
        <v>60</v>
      </c>
      <c r="N2" s="30">
        <v>61</v>
      </c>
    </row>
    <row r="3" spans="1:14" x14ac:dyDescent="0.3">
      <c r="A3" s="30" t="s">
        <v>13</v>
      </c>
      <c r="B3" s="30">
        <v>0</v>
      </c>
      <c r="C3" s="30">
        <v>0.1</v>
      </c>
      <c r="D3" s="30">
        <v>0.3</v>
      </c>
      <c r="E3" s="30">
        <v>0.4</v>
      </c>
      <c r="F3" s="30">
        <v>0.9</v>
      </c>
      <c r="G3" s="30">
        <v>0.9</v>
      </c>
      <c r="H3" s="30">
        <v>0.9</v>
      </c>
      <c r="I3" s="30">
        <v>0.7</v>
      </c>
      <c r="J3" s="30">
        <v>0.5</v>
      </c>
      <c r="K3" s="30">
        <v>0.4</v>
      </c>
      <c r="L3" s="30">
        <v>0.3</v>
      </c>
      <c r="M3" s="30">
        <v>0.2</v>
      </c>
      <c r="N3" s="30">
        <v>0</v>
      </c>
    </row>
    <row r="5" spans="1:14" ht="16.2" x14ac:dyDescent="0.3">
      <c r="B5" s="32" t="s">
        <v>20</v>
      </c>
      <c r="C5" s="34" t="s">
        <v>21</v>
      </c>
      <c r="D5" s="32" t="s">
        <v>23</v>
      </c>
      <c r="E5" s="34" t="s">
        <v>24</v>
      </c>
      <c r="F5" s="32" t="s">
        <v>25</v>
      </c>
      <c r="G5" s="34" t="s">
        <v>26</v>
      </c>
      <c r="H5" s="32" t="s">
        <v>27</v>
      </c>
    </row>
    <row r="6" spans="1:14" x14ac:dyDescent="0.3">
      <c r="B6" s="36">
        <v>0</v>
      </c>
      <c r="C6" s="30">
        <v>0</v>
      </c>
      <c r="D6" s="33">
        <f>B6*B6</f>
        <v>0</v>
      </c>
      <c r="E6" s="33">
        <f>B6*C6</f>
        <v>0</v>
      </c>
      <c r="F6" s="33">
        <f>D6*B6</f>
        <v>0</v>
      </c>
      <c r="G6" s="33">
        <f>D6*C6</f>
        <v>0</v>
      </c>
      <c r="H6" s="33">
        <f>D6*D6</f>
        <v>0</v>
      </c>
    </row>
    <row r="7" spans="1:14" x14ac:dyDescent="0.3">
      <c r="B7" s="33">
        <v>1</v>
      </c>
      <c r="C7" s="30">
        <v>0.1</v>
      </c>
      <c r="D7" s="33">
        <f t="shared" ref="D7:D18" si="0">B7*B7</f>
        <v>1</v>
      </c>
      <c r="E7" s="33">
        <f t="shared" ref="E7:E18" si="1">B7*C7</f>
        <v>0.1</v>
      </c>
      <c r="F7" s="33">
        <f t="shared" ref="F7:F18" si="2">D7*B7</f>
        <v>1</v>
      </c>
      <c r="G7" s="33">
        <f t="shared" ref="G7:G18" si="3">D7*C7</f>
        <v>0.1</v>
      </c>
      <c r="H7" s="33">
        <f t="shared" ref="H7:H17" si="4">D7*D7</f>
        <v>1</v>
      </c>
    </row>
    <row r="8" spans="1:14" x14ac:dyDescent="0.3">
      <c r="B8" s="33">
        <v>10</v>
      </c>
      <c r="C8" s="30">
        <v>0.3</v>
      </c>
      <c r="D8" s="33">
        <f t="shared" si="0"/>
        <v>100</v>
      </c>
      <c r="E8" s="33">
        <f t="shared" si="1"/>
        <v>3</v>
      </c>
      <c r="F8" s="33">
        <f t="shared" si="2"/>
        <v>1000</v>
      </c>
      <c r="G8" s="33">
        <f t="shared" si="3"/>
        <v>30</v>
      </c>
      <c r="H8" s="33">
        <f t="shared" si="4"/>
        <v>10000</v>
      </c>
    </row>
    <row r="9" spans="1:14" x14ac:dyDescent="0.3">
      <c r="B9" s="33">
        <v>15</v>
      </c>
      <c r="C9" s="30">
        <v>0.4</v>
      </c>
      <c r="D9" s="33">
        <f t="shared" si="0"/>
        <v>225</v>
      </c>
      <c r="E9" s="33">
        <f t="shared" si="1"/>
        <v>6</v>
      </c>
      <c r="F9" s="33">
        <f t="shared" si="2"/>
        <v>3375</v>
      </c>
      <c r="G9" s="33">
        <f t="shared" si="3"/>
        <v>90</v>
      </c>
      <c r="H9" s="33">
        <f t="shared" si="4"/>
        <v>50625</v>
      </c>
    </row>
    <row r="10" spans="1:14" x14ac:dyDescent="0.3">
      <c r="B10" s="33">
        <v>20</v>
      </c>
      <c r="C10" s="30">
        <v>0.9</v>
      </c>
      <c r="D10" s="33">
        <f t="shared" si="0"/>
        <v>400</v>
      </c>
      <c r="E10" s="33">
        <f t="shared" si="1"/>
        <v>18</v>
      </c>
      <c r="F10" s="33">
        <f t="shared" si="2"/>
        <v>8000</v>
      </c>
      <c r="G10" s="33">
        <f t="shared" si="3"/>
        <v>360</v>
      </c>
      <c r="H10" s="33">
        <f t="shared" si="4"/>
        <v>160000</v>
      </c>
    </row>
    <row r="11" spans="1:14" x14ac:dyDescent="0.3">
      <c r="B11" s="33">
        <v>25</v>
      </c>
      <c r="C11" s="30">
        <v>0.9</v>
      </c>
      <c r="D11" s="33">
        <f t="shared" si="0"/>
        <v>625</v>
      </c>
      <c r="E11" s="33">
        <f t="shared" si="1"/>
        <v>22.5</v>
      </c>
      <c r="F11" s="33">
        <f t="shared" si="2"/>
        <v>15625</v>
      </c>
      <c r="G11" s="33">
        <f t="shared" si="3"/>
        <v>562.5</v>
      </c>
      <c r="H11" s="33">
        <f t="shared" si="4"/>
        <v>390625</v>
      </c>
    </row>
    <row r="12" spans="1:14" x14ac:dyDescent="0.3">
      <c r="B12" s="33">
        <v>30</v>
      </c>
      <c r="C12" s="30">
        <v>0.9</v>
      </c>
      <c r="D12" s="33">
        <f t="shared" si="0"/>
        <v>900</v>
      </c>
      <c r="E12" s="33">
        <f t="shared" si="1"/>
        <v>27</v>
      </c>
      <c r="F12" s="33">
        <f t="shared" si="2"/>
        <v>27000</v>
      </c>
      <c r="G12" s="33">
        <f t="shared" si="3"/>
        <v>810</v>
      </c>
      <c r="H12" s="33">
        <f t="shared" si="4"/>
        <v>810000</v>
      </c>
    </row>
    <row r="13" spans="1:14" x14ac:dyDescent="0.3">
      <c r="B13" s="33">
        <v>35</v>
      </c>
      <c r="C13" s="30">
        <v>0.7</v>
      </c>
      <c r="D13" s="33">
        <f t="shared" si="0"/>
        <v>1225</v>
      </c>
      <c r="E13" s="33">
        <f t="shared" si="1"/>
        <v>24.5</v>
      </c>
      <c r="F13" s="33">
        <f t="shared" si="2"/>
        <v>42875</v>
      </c>
      <c r="G13" s="33">
        <f t="shared" si="3"/>
        <v>857.5</v>
      </c>
      <c r="H13" s="33">
        <f t="shared" si="4"/>
        <v>1500625</v>
      </c>
    </row>
    <row r="14" spans="1:14" x14ac:dyDescent="0.3">
      <c r="B14" s="33">
        <v>42</v>
      </c>
      <c r="C14" s="30">
        <v>0.5</v>
      </c>
      <c r="D14" s="33">
        <f t="shared" si="0"/>
        <v>1764</v>
      </c>
      <c r="E14" s="33">
        <f t="shared" si="1"/>
        <v>21</v>
      </c>
      <c r="F14" s="33">
        <f t="shared" si="2"/>
        <v>74088</v>
      </c>
      <c r="G14" s="33">
        <f t="shared" si="3"/>
        <v>882</v>
      </c>
      <c r="H14" s="33">
        <f t="shared" si="4"/>
        <v>3111696</v>
      </c>
    </row>
    <row r="15" spans="1:14" x14ac:dyDescent="0.3">
      <c r="B15" s="33">
        <v>45</v>
      </c>
      <c r="C15" s="30">
        <v>0.4</v>
      </c>
      <c r="D15" s="33">
        <f t="shared" si="0"/>
        <v>2025</v>
      </c>
      <c r="E15" s="33">
        <f t="shared" si="1"/>
        <v>18</v>
      </c>
      <c r="F15" s="33">
        <f t="shared" si="2"/>
        <v>91125</v>
      </c>
      <c r="G15" s="33">
        <f t="shared" si="3"/>
        <v>810</v>
      </c>
      <c r="H15" s="33">
        <f t="shared" si="4"/>
        <v>4100625</v>
      </c>
    </row>
    <row r="16" spans="1:14" x14ac:dyDescent="0.3">
      <c r="B16" s="33">
        <v>50</v>
      </c>
      <c r="C16" s="30">
        <v>0.3</v>
      </c>
      <c r="D16" s="33">
        <f t="shared" si="0"/>
        <v>2500</v>
      </c>
      <c r="E16" s="33">
        <f t="shared" si="1"/>
        <v>15</v>
      </c>
      <c r="F16" s="33">
        <f t="shared" si="2"/>
        <v>125000</v>
      </c>
      <c r="G16" s="33">
        <f t="shared" si="3"/>
        <v>750</v>
      </c>
      <c r="H16" s="33">
        <f t="shared" si="4"/>
        <v>6250000</v>
      </c>
    </row>
    <row r="17" spans="2:8" x14ac:dyDescent="0.3">
      <c r="B17" s="33">
        <v>60</v>
      </c>
      <c r="C17" s="30">
        <v>0.2</v>
      </c>
      <c r="D17" s="33">
        <f t="shared" si="0"/>
        <v>3600</v>
      </c>
      <c r="E17" s="33">
        <f t="shared" si="1"/>
        <v>12</v>
      </c>
      <c r="F17" s="33">
        <f t="shared" si="2"/>
        <v>216000</v>
      </c>
      <c r="G17" s="33">
        <f t="shared" si="3"/>
        <v>720</v>
      </c>
      <c r="H17" s="33">
        <f t="shared" si="4"/>
        <v>12960000</v>
      </c>
    </row>
    <row r="18" spans="2:8" x14ac:dyDescent="0.3">
      <c r="B18" s="37">
        <v>61</v>
      </c>
      <c r="C18" s="30">
        <v>0</v>
      </c>
      <c r="D18" s="33">
        <f t="shared" si="0"/>
        <v>3721</v>
      </c>
      <c r="E18" s="33">
        <f t="shared" si="1"/>
        <v>0</v>
      </c>
      <c r="F18" s="33">
        <f t="shared" si="2"/>
        <v>226981</v>
      </c>
      <c r="G18" s="33">
        <f t="shared" si="3"/>
        <v>0</v>
      </c>
      <c r="H18" s="33">
        <f>D18*D18</f>
        <v>13845841</v>
      </c>
    </row>
    <row r="19" spans="2:8" x14ac:dyDescent="0.3">
      <c r="B19" s="32">
        <f>SUM(B6:B18)</f>
        <v>394</v>
      </c>
      <c r="C19" s="32">
        <f>SUM(C6:C18)</f>
        <v>5.6000000000000005</v>
      </c>
      <c r="D19" s="32">
        <f t="shared" ref="D19:H19" si="5">SUM(D6:D18)</f>
        <v>17086</v>
      </c>
      <c r="E19" s="32">
        <f t="shared" si="5"/>
        <v>167.1</v>
      </c>
      <c r="F19" s="32">
        <f t="shared" si="5"/>
        <v>831070</v>
      </c>
      <c r="G19" s="32">
        <f t="shared" si="5"/>
        <v>5872.1</v>
      </c>
      <c r="H19" s="32">
        <f t="shared" si="5"/>
        <v>43190038</v>
      </c>
    </row>
    <row r="23" spans="2:8" x14ac:dyDescent="0.3">
      <c r="B23" s="32" t="s">
        <v>20</v>
      </c>
      <c r="C23" s="34" t="s">
        <v>22</v>
      </c>
    </row>
    <row r="24" spans="2:8" x14ac:dyDescent="0.3">
      <c r="B24" s="36">
        <v>-5</v>
      </c>
      <c r="C24" s="38">
        <v>0</v>
      </c>
    </row>
    <row r="25" spans="2:8" x14ac:dyDescent="0.3">
      <c r="B25" s="37">
        <v>0</v>
      </c>
      <c r="C25" s="39">
        <v>0</v>
      </c>
    </row>
    <row r="26" spans="2:8" x14ac:dyDescent="0.3">
      <c r="B26" s="36">
        <v>0</v>
      </c>
      <c r="C26" s="40">
        <f xml:space="preserve"> 0.0004483*POWER(B26,3)-0.0119795*B26*B26 + 0.105293*B26</f>
        <v>0</v>
      </c>
    </row>
    <row r="27" spans="2:8" x14ac:dyDescent="0.3">
      <c r="B27" s="33">
        <v>2</v>
      </c>
      <c r="C27" s="41">
        <f t="shared" ref="C27:C37" si="6" xml:space="preserve"> 0.0004483*POWER(B27,3)-0.0119795*B27*B27 + 0.105293*B27</f>
        <v>0.1662544</v>
      </c>
    </row>
    <row r="28" spans="2:8" x14ac:dyDescent="0.3">
      <c r="B28" s="33">
        <v>4</v>
      </c>
      <c r="C28" s="41">
        <f t="shared" si="6"/>
        <v>0.25819119999999995</v>
      </c>
    </row>
    <row r="29" spans="2:8" x14ac:dyDescent="0.3">
      <c r="B29" s="33">
        <v>6</v>
      </c>
      <c r="C29" s="41">
        <f t="shared" si="6"/>
        <v>0.29732880000000006</v>
      </c>
    </row>
    <row r="30" spans="2:8" x14ac:dyDescent="0.3">
      <c r="B30" s="33">
        <v>8</v>
      </c>
      <c r="C30" s="41">
        <f t="shared" si="6"/>
        <v>0.30518559999999995</v>
      </c>
    </row>
    <row r="31" spans="2:8" x14ac:dyDescent="0.3">
      <c r="B31" s="33">
        <v>10</v>
      </c>
      <c r="C31" s="41">
        <f t="shared" si="6"/>
        <v>0.30327999999999977</v>
      </c>
    </row>
    <row r="32" spans="2:8" x14ac:dyDescent="0.3">
      <c r="B32" s="33">
        <v>12</v>
      </c>
      <c r="C32" s="41">
        <f t="shared" si="6"/>
        <v>0.31313040000000014</v>
      </c>
    </row>
    <row r="33" spans="2:7" x14ac:dyDescent="0.3">
      <c r="B33" s="33">
        <v>14</v>
      </c>
      <c r="C33" s="41">
        <f t="shared" si="6"/>
        <v>0.35625520000000011</v>
      </c>
      <c r="F33"/>
    </row>
    <row r="34" spans="2:7" x14ac:dyDescent="0.3">
      <c r="B34" s="33">
        <v>16</v>
      </c>
      <c r="C34" s="41">
        <f t="shared" si="6"/>
        <v>0.45417279999999982</v>
      </c>
    </row>
    <row r="35" spans="2:7" x14ac:dyDescent="0.3">
      <c r="B35" s="33">
        <v>18</v>
      </c>
      <c r="C35" s="41">
        <f t="shared" si="6"/>
        <v>0.62840159999999945</v>
      </c>
    </row>
    <row r="36" spans="2:7" x14ac:dyDescent="0.3">
      <c r="B36" s="33">
        <v>20</v>
      </c>
      <c r="C36" s="41">
        <f t="shared" si="6"/>
        <v>0.90045999999999937</v>
      </c>
    </row>
    <row r="37" spans="2:7" x14ac:dyDescent="0.3">
      <c r="B37" s="36">
        <v>20</v>
      </c>
      <c r="C37" s="40">
        <f t="shared" si="6"/>
        <v>0.90045999999999937</v>
      </c>
    </row>
    <row r="38" spans="2:7" x14ac:dyDescent="0.3">
      <c r="B38" s="33">
        <v>25</v>
      </c>
      <c r="C38" s="43">
        <v>0.9</v>
      </c>
    </row>
    <row r="39" spans="2:7" x14ac:dyDescent="0.3">
      <c r="B39" s="37">
        <v>30</v>
      </c>
      <c r="C39" s="39">
        <v>0.9</v>
      </c>
    </row>
    <row r="40" spans="2:7" x14ac:dyDescent="0.3">
      <c r="B40" s="36">
        <v>30</v>
      </c>
      <c r="C40" s="38">
        <f>-0.0000054704*POWER(B40,4)+0.0009517967*POWER(B40,3)-0.060279783*POWER(B40,2)+1.6188944213*B40-14.6908729134</f>
        <v>0.89164192560000544</v>
      </c>
    </row>
    <row r="41" spans="2:7" x14ac:dyDescent="0.3">
      <c r="B41" s="33">
        <v>35</v>
      </c>
      <c r="C41" s="43">
        <f t="shared" ref="C41:C47" si="7">-0.0000054704*POWER(B41,4)+0.0009517967*POWER(B41,3)-0.060279783*POWER(B41,2)+1.6188944213*B41-14.6908729134</f>
        <v>0.72696216960000015</v>
      </c>
      <c r="G41" s="50"/>
    </row>
    <row r="42" spans="2:7" x14ac:dyDescent="0.3">
      <c r="B42" s="33">
        <v>40</v>
      </c>
      <c r="C42" s="43">
        <f t="shared" si="7"/>
        <v>0.5280159385999994</v>
      </c>
    </row>
    <row r="43" spans="2:7" x14ac:dyDescent="0.3">
      <c r="B43" s="33">
        <v>45</v>
      </c>
      <c r="C43" s="43">
        <f>-0.0000054704*POWER(B43,4)+0.0009517967*POWER(B43,3)-0.060279783*POWER(B43,2)+1.6188944213*B43-14.6908729134</f>
        <v>0.39323075759998005</v>
      </c>
    </row>
    <row r="44" spans="2:7" x14ac:dyDescent="0.3">
      <c r="B44" s="33">
        <v>50</v>
      </c>
      <c r="C44" s="43">
        <f t="shared" si="7"/>
        <v>0.33897815159997435</v>
      </c>
    </row>
    <row r="45" spans="2:7" x14ac:dyDescent="0.3">
      <c r="B45" s="33">
        <v>55</v>
      </c>
      <c r="C45" s="43">
        <f t="shared" si="7"/>
        <v>0.29957364559997757</v>
      </c>
    </row>
    <row r="46" spans="2:7" x14ac:dyDescent="0.3">
      <c r="B46" s="33">
        <v>60</v>
      </c>
      <c r="C46" s="43">
        <f t="shared" si="7"/>
        <v>0.12727676460001192</v>
      </c>
    </row>
    <row r="47" spans="2:7" x14ac:dyDescent="0.3">
      <c r="B47" s="37">
        <v>61</v>
      </c>
      <c r="C47" s="39">
        <f t="shared" si="7"/>
        <v>5.8092399200006639E-2</v>
      </c>
    </row>
    <row r="48" spans="2:7" x14ac:dyDescent="0.3">
      <c r="B48" s="36">
        <v>61</v>
      </c>
      <c r="C48" s="38">
        <v>0</v>
      </c>
    </row>
    <row r="49" spans="2:3" x14ac:dyDescent="0.3">
      <c r="B49" s="37">
        <v>70</v>
      </c>
      <c r="C49" s="39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7BAB-2173-4E35-829D-5D942C648233}">
  <dimension ref="A1:P68"/>
  <sheetViews>
    <sheetView topLeftCell="A24" zoomScale="98" zoomScaleNormal="98" workbookViewId="0">
      <selection activeCell="H61" sqref="H61"/>
    </sheetView>
  </sheetViews>
  <sheetFormatPr defaultRowHeight="14.4" x14ac:dyDescent="0.3"/>
  <cols>
    <col min="1" max="1" width="13.5546875" style="30" customWidth="1"/>
    <col min="2" max="16384" width="8.88671875" style="30"/>
  </cols>
  <sheetData>
    <row r="1" spans="1:16" x14ac:dyDescent="0.3">
      <c r="A1" s="31" t="s">
        <v>17</v>
      </c>
    </row>
    <row r="2" spans="1:16" x14ac:dyDescent="0.3">
      <c r="A2" s="30" t="s">
        <v>11</v>
      </c>
      <c r="B2" s="30">
        <v>24</v>
      </c>
      <c r="C2" s="30">
        <v>25</v>
      </c>
      <c r="D2" s="30">
        <v>30</v>
      </c>
      <c r="E2" s="30">
        <v>35</v>
      </c>
      <c r="F2" s="30">
        <v>40</v>
      </c>
      <c r="G2" s="30">
        <v>42</v>
      </c>
      <c r="H2" s="30">
        <v>45</v>
      </c>
      <c r="I2" s="30">
        <v>60</v>
      </c>
      <c r="J2" s="30">
        <v>69</v>
      </c>
      <c r="K2" s="30">
        <v>70</v>
      </c>
      <c r="L2" s="30">
        <v>80</v>
      </c>
      <c r="M2" s="30">
        <v>85</v>
      </c>
      <c r="N2" s="30">
        <v>100</v>
      </c>
      <c r="O2" s="30">
        <v>120</v>
      </c>
      <c r="P2" s="30">
        <v>121</v>
      </c>
    </row>
    <row r="3" spans="1:16" x14ac:dyDescent="0.3">
      <c r="A3" s="30" t="s">
        <v>13</v>
      </c>
      <c r="B3" s="30">
        <v>0</v>
      </c>
      <c r="C3" s="30">
        <v>0.1</v>
      </c>
      <c r="D3" s="30">
        <v>0.3</v>
      </c>
      <c r="E3" s="30">
        <v>0.5</v>
      </c>
      <c r="F3" s="30">
        <v>0.5</v>
      </c>
      <c r="G3" s="30">
        <v>0.5</v>
      </c>
      <c r="H3" s="30">
        <v>0.7</v>
      </c>
      <c r="I3" s="30">
        <v>0.9</v>
      </c>
      <c r="J3" s="30">
        <v>0.7</v>
      </c>
      <c r="K3" s="30">
        <v>0.6</v>
      </c>
      <c r="L3" s="30">
        <v>0.5</v>
      </c>
      <c r="M3" s="30">
        <v>0.4</v>
      </c>
      <c r="N3" s="30">
        <v>0.3</v>
      </c>
      <c r="O3" s="30">
        <v>0.2</v>
      </c>
      <c r="P3" s="30">
        <v>0</v>
      </c>
    </row>
    <row r="5" spans="1:16" ht="16.2" x14ac:dyDescent="0.3">
      <c r="B5" s="32" t="s">
        <v>20</v>
      </c>
      <c r="C5" s="34" t="s">
        <v>21</v>
      </c>
      <c r="D5" s="32" t="s">
        <v>23</v>
      </c>
      <c r="E5" s="34" t="s">
        <v>24</v>
      </c>
      <c r="F5" s="32" t="s">
        <v>25</v>
      </c>
      <c r="G5" s="34" t="s">
        <v>26</v>
      </c>
      <c r="H5" s="32" t="s">
        <v>27</v>
      </c>
    </row>
    <row r="6" spans="1:16" x14ac:dyDescent="0.3">
      <c r="B6" s="36">
        <v>24</v>
      </c>
      <c r="C6" s="30">
        <v>0</v>
      </c>
      <c r="D6" s="33">
        <f>B6*B6</f>
        <v>576</v>
      </c>
      <c r="E6" s="33">
        <f>B6*C6</f>
        <v>0</v>
      </c>
      <c r="F6" s="33">
        <f>D6*B6</f>
        <v>13824</v>
      </c>
      <c r="G6" s="33">
        <f>D6*C6</f>
        <v>0</v>
      </c>
      <c r="H6" s="33">
        <f>D6*D6</f>
        <v>331776</v>
      </c>
    </row>
    <row r="7" spans="1:16" x14ac:dyDescent="0.3">
      <c r="B7" s="33">
        <v>25</v>
      </c>
      <c r="C7" s="30">
        <v>0.1</v>
      </c>
      <c r="D7" s="33">
        <f t="shared" ref="D7:D20" si="0">B7*B7</f>
        <v>625</v>
      </c>
      <c r="E7" s="33">
        <f t="shared" ref="E7:E20" si="1">B7*C7</f>
        <v>2.5</v>
      </c>
      <c r="F7" s="33">
        <f t="shared" ref="F7:F20" si="2">D7*B7</f>
        <v>15625</v>
      </c>
      <c r="G7" s="33">
        <f t="shared" ref="G7:G20" si="3">D7*C7</f>
        <v>62.5</v>
      </c>
      <c r="H7" s="33">
        <f t="shared" ref="H7:H20" si="4">D7*D7</f>
        <v>390625</v>
      </c>
    </row>
    <row r="8" spans="1:16" x14ac:dyDescent="0.3">
      <c r="B8" s="33">
        <v>30</v>
      </c>
      <c r="C8" s="30">
        <v>0.3</v>
      </c>
      <c r="D8" s="33">
        <f t="shared" si="0"/>
        <v>900</v>
      </c>
      <c r="E8" s="33">
        <f t="shared" si="1"/>
        <v>9</v>
      </c>
      <c r="F8" s="33">
        <f t="shared" si="2"/>
        <v>27000</v>
      </c>
      <c r="G8" s="33">
        <f t="shared" si="3"/>
        <v>270</v>
      </c>
      <c r="H8" s="33">
        <f t="shared" si="4"/>
        <v>810000</v>
      </c>
    </row>
    <row r="9" spans="1:16" x14ac:dyDescent="0.3">
      <c r="B9" s="33">
        <v>35</v>
      </c>
      <c r="C9" s="30">
        <v>0.5</v>
      </c>
      <c r="D9" s="33">
        <f t="shared" si="0"/>
        <v>1225</v>
      </c>
      <c r="E9" s="33">
        <f t="shared" si="1"/>
        <v>17.5</v>
      </c>
      <c r="F9" s="33">
        <f t="shared" si="2"/>
        <v>42875</v>
      </c>
      <c r="G9" s="33">
        <f t="shared" si="3"/>
        <v>612.5</v>
      </c>
      <c r="H9" s="33">
        <f t="shared" si="4"/>
        <v>1500625</v>
      </c>
    </row>
    <row r="10" spans="1:16" x14ac:dyDescent="0.3">
      <c r="B10" s="33">
        <v>40</v>
      </c>
      <c r="C10" s="30">
        <v>0.5</v>
      </c>
      <c r="D10" s="33">
        <f t="shared" si="0"/>
        <v>1600</v>
      </c>
      <c r="E10" s="33">
        <f t="shared" si="1"/>
        <v>20</v>
      </c>
      <c r="F10" s="33">
        <f t="shared" si="2"/>
        <v>64000</v>
      </c>
      <c r="G10" s="33">
        <f t="shared" si="3"/>
        <v>800</v>
      </c>
      <c r="H10" s="33">
        <f t="shared" si="4"/>
        <v>2560000</v>
      </c>
    </row>
    <row r="11" spans="1:16" x14ac:dyDescent="0.3">
      <c r="B11" s="33">
        <v>42</v>
      </c>
      <c r="C11" s="30">
        <v>0.5</v>
      </c>
      <c r="D11" s="33">
        <f t="shared" si="0"/>
        <v>1764</v>
      </c>
      <c r="E11" s="33">
        <f t="shared" si="1"/>
        <v>21</v>
      </c>
      <c r="F11" s="33">
        <f t="shared" si="2"/>
        <v>74088</v>
      </c>
      <c r="G11" s="33">
        <f t="shared" si="3"/>
        <v>882</v>
      </c>
      <c r="H11" s="33">
        <f t="shared" si="4"/>
        <v>3111696</v>
      </c>
    </row>
    <row r="12" spans="1:16" x14ac:dyDescent="0.3">
      <c r="B12" s="33">
        <v>45</v>
      </c>
      <c r="C12" s="30">
        <v>0.7</v>
      </c>
      <c r="D12" s="33">
        <f t="shared" si="0"/>
        <v>2025</v>
      </c>
      <c r="E12" s="33">
        <f t="shared" si="1"/>
        <v>31.499999999999996</v>
      </c>
      <c r="F12" s="33">
        <f t="shared" si="2"/>
        <v>91125</v>
      </c>
      <c r="G12" s="33">
        <f t="shared" si="3"/>
        <v>1417.5</v>
      </c>
      <c r="H12" s="33">
        <f t="shared" si="4"/>
        <v>4100625</v>
      </c>
    </row>
    <row r="13" spans="1:16" x14ac:dyDescent="0.3">
      <c r="B13" s="33">
        <v>60</v>
      </c>
      <c r="C13" s="30">
        <v>0.9</v>
      </c>
      <c r="D13" s="33">
        <f t="shared" si="0"/>
        <v>3600</v>
      </c>
      <c r="E13" s="33">
        <f t="shared" si="1"/>
        <v>54</v>
      </c>
      <c r="F13" s="33">
        <f t="shared" si="2"/>
        <v>216000</v>
      </c>
      <c r="G13" s="33">
        <f t="shared" si="3"/>
        <v>3240</v>
      </c>
      <c r="H13" s="33">
        <f t="shared" si="4"/>
        <v>12960000</v>
      </c>
    </row>
    <row r="14" spans="1:16" x14ac:dyDescent="0.3">
      <c r="B14" s="33">
        <v>69</v>
      </c>
      <c r="C14" s="30">
        <v>0.7</v>
      </c>
      <c r="D14" s="33">
        <f t="shared" si="0"/>
        <v>4761</v>
      </c>
      <c r="E14" s="33">
        <f t="shared" si="1"/>
        <v>48.3</v>
      </c>
      <c r="F14" s="33">
        <f t="shared" si="2"/>
        <v>328509</v>
      </c>
      <c r="G14" s="33">
        <f t="shared" si="3"/>
        <v>3332.7</v>
      </c>
      <c r="H14" s="33">
        <f t="shared" si="4"/>
        <v>22667121</v>
      </c>
    </row>
    <row r="15" spans="1:16" x14ac:dyDescent="0.3">
      <c r="B15" s="33">
        <v>70</v>
      </c>
      <c r="C15" s="30">
        <v>0.6</v>
      </c>
      <c r="D15" s="33">
        <f t="shared" si="0"/>
        <v>4900</v>
      </c>
      <c r="E15" s="33">
        <f t="shared" si="1"/>
        <v>42</v>
      </c>
      <c r="F15" s="33">
        <f t="shared" si="2"/>
        <v>343000</v>
      </c>
      <c r="G15" s="33">
        <f t="shared" si="3"/>
        <v>2940</v>
      </c>
      <c r="H15" s="33">
        <f t="shared" si="4"/>
        <v>24010000</v>
      </c>
    </row>
    <row r="16" spans="1:16" x14ac:dyDescent="0.3">
      <c r="B16" s="33">
        <v>80</v>
      </c>
      <c r="C16" s="30">
        <v>0.5</v>
      </c>
      <c r="D16" s="33">
        <f t="shared" si="0"/>
        <v>6400</v>
      </c>
      <c r="E16" s="33">
        <f t="shared" si="1"/>
        <v>40</v>
      </c>
      <c r="F16" s="33">
        <f t="shared" si="2"/>
        <v>512000</v>
      </c>
      <c r="G16" s="33">
        <f t="shared" si="3"/>
        <v>3200</v>
      </c>
      <c r="H16" s="33">
        <f t="shared" si="4"/>
        <v>40960000</v>
      </c>
    </row>
    <row r="17" spans="2:8" x14ac:dyDescent="0.3">
      <c r="B17" s="33">
        <v>85</v>
      </c>
      <c r="C17" s="30">
        <v>0.4</v>
      </c>
      <c r="D17" s="33">
        <f t="shared" si="0"/>
        <v>7225</v>
      </c>
      <c r="E17" s="33">
        <f t="shared" si="1"/>
        <v>34</v>
      </c>
      <c r="F17" s="33">
        <f t="shared" si="2"/>
        <v>614125</v>
      </c>
      <c r="G17" s="33">
        <f t="shared" si="3"/>
        <v>2890</v>
      </c>
      <c r="H17" s="33">
        <f t="shared" si="4"/>
        <v>52200625</v>
      </c>
    </row>
    <row r="18" spans="2:8" x14ac:dyDescent="0.3">
      <c r="B18" s="33">
        <v>100</v>
      </c>
      <c r="C18" s="30">
        <v>0.3</v>
      </c>
      <c r="D18" s="33">
        <f t="shared" si="0"/>
        <v>10000</v>
      </c>
      <c r="E18" s="33">
        <f t="shared" si="1"/>
        <v>30</v>
      </c>
      <c r="F18" s="33">
        <f t="shared" si="2"/>
        <v>1000000</v>
      </c>
      <c r="G18" s="33">
        <f t="shared" si="3"/>
        <v>3000</v>
      </c>
      <c r="H18" s="33">
        <f t="shared" si="4"/>
        <v>100000000</v>
      </c>
    </row>
    <row r="19" spans="2:8" x14ac:dyDescent="0.3">
      <c r="B19" s="33">
        <v>120</v>
      </c>
      <c r="C19" s="30">
        <v>0.2</v>
      </c>
      <c r="D19" s="33">
        <f t="shared" si="0"/>
        <v>14400</v>
      </c>
      <c r="E19" s="33">
        <f t="shared" si="1"/>
        <v>24</v>
      </c>
      <c r="F19" s="33">
        <f t="shared" si="2"/>
        <v>1728000</v>
      </c>
      <c r="G19" s="33">
        <f t="shared" si="3"/>
        <v>2880</v>
      </c>
      <c r="H19" s="33">
        <f t="shared" si="4"/>
        <v>207360000</v>
      </c>
    </row>
    <row r="20" spans="2:8" x14ac:dyDescent="0.3">
      <c r="B20" s="37">
        <v>121</v>
      </c>
      <c r="C20" s="30">
        <v>0</v>
      </c>
      <c r="D20" s="33">
        <f t="shared" si="0"/>
        <v>14641</v>
      </c>
      <c r="E20" s="33">
        <f t="shared" si="1"/>
        <v>0</v>
      </c>
      <c r="F20" s="33">
        <f t="shared" si="2"/>
        <v>1771561</v>
      </c>
      <c r="G20" s="33">
        <f t="shared" si="3"/>
        <v>0</v>
      </c>
      <c r="H20" s="33">
        <f t="shared" si="4"/>
        <v>214358881</v>
      </c>
    </row>
    <row r="21" spans="2:8" x14ac:dyDescent="0.3">
      <c r="B21" s="32">
        <f>SUM(B6:B20)</f>
        <v>946</v>
      </c>
      <c r="C21" s="32">
        <f t="shared" ref="C21:H21" si="5">SUM(C6:C20)</f>
        <v>6.1999999999999993</v>
      </c>
      <c r="D21" s="32">
        <f t="shared" si="5"/>
        <v>74642</v>
      </c>
      <c r="E21" s="32">
        <f t="shared" si="5"/>
        <v>373.8</v>
      </c>
      <c r="F21" s="32">
        <f t="shared" si="5"/>
        <v>6841732</v>
      </c>
      <c r="G21" s="32">
        <f t="shared" si="5"/>
        <v>25527.200000000001</v>
      </c>
      <c r="H21" s="32">
        <f t="shared" si="5"/>
        <v>687321974</v>
      </c>
    </row>
    <row r="25" spans="2:8" x14ac:dyDescent="0.3">
      <c r="B25" s="32" t="s">
        <v>20</v>
      </c>
      <c r="C25" s="34" t="s">
        <v>22</v>
      </c>
    </row>
    <row r="26" spans="2:8" x14ac:dyDescent="0.3">
      <c r="B26" s="36">
        <v>15</v>
      </c>
      <c r="C26" s="38">
        <v>0</v>
      </c>
    </row>
    <row r="27" spans="2:8" x14ac:dyDescent="0.3">
      <c r="B27" s="37">
        <v>24</v>
      </c>
      <c r="C27" s="39">
        <v>0</v>
      </c>
    </row>
    <row r="28" spans="2:8" x14ac:dyDescent="0.3">
      <c r="B28" s="36">
        <v>24</v>
      </c>
      <c r="C28" s="40">
        <f xml:space="preserve"> 0.0000012252*POWER(B28,4)-0.0001717143*POWER(B28,3)+0.0079206365*POWER(B28,2)- 0.1066621531*B28</f>
        <v>3.5108421599999495E-2</v>
      </c>
    </row>
    <row r="29" spans="2:8" x14ac:dyDescent="0.3">
      <c r="B29" s="33">
        <v>25</v>
      </c>
      <c r="C29" s="41">
        <f t="shared" ref="C29:C36" si="6" xml:space="preserve"> 0.0000012252*POWER(B29,4)-0.0001717143*POWER(B29,3)+0.0079206365*POWER(B29,2)- 0.1066621531*B29</f>
        <v>7.9401797499999205E-2</v>
      </c>
    </row>
    <row r="30" spans="2:8" x14ac:dyDescent="0.3">
      <c r="B30" s="33">
        <v>30</v>
      </c>
      <c r="C30" s="41">
        <f t="shared" si="6"/>
        <v>0.2848341569999997</v>
      </c>
    </row>
    <row r="31" spans="2:8" x14ac:dyDescent="0.3">
      <c r="B31" s="33">
        <v>35</v>
      </c>
      <c r="C31" s="41">
        <f t="shared" si="6"/>
        <v>0.44591949150000021</v>
      </c>
    </row>
    <row r="32" spans="2:8" x14ac:dyDescent="0.3">
      <c r="B32" s="33">
        <v>40</v>
      </c>
      <c r="C32" s="41">
        <f t="shared" si="6"/>
        <v>0.5533290760000007</v>
      </c>
      <c r="G32" s="52"/>
    </row>
    <row r="33" spans="2:7" x14ac:dyDescent="0.3">
      <c r="B33" s="33">
        <v>45</v>
      </c>
      <c r="C33" s="41">
        <f t="shared" si="6"/>
        <v>0.6161121854999978</v>
      </c>
      <c r="G33" s="51"/>
    </row>
    <row r="34" spans="2:7" x14ac:dyDescent="0.3">
      <c r="B34" s="33">
        <v>50</v>
      </c>
      <c r="C34" s="41">
        <f t="shared" si="6"/>
        <v>0.66169609499999549</v>
      </c>
      <c r="G34" s="51"/>
    </row>
    <row r="35" spans="2:7" x14ac:dyDescent="0.3">
      <c r="B35" s="33">
        <v>55</v>
      </c>
      <c r="C35" s="41">
        <f t="shared" si="6"/>
        <v>0.7358860794999984</v>
      </c>
      <c r="G35" s="51"/>
    </row>
    <row r="36" spans="2:7" x14ac:dyDescent="0.3">
      <c r="B36" s="37">
        <v>60</v>
      </c>
      <c r="C36" s="42">
        <f t="shared" si="6"/>
        <v>0.90286541399999898</v>
      </c>
      <c r="G36" s="51"/>
    </row>
    <row r="37" spans="2:7" x14ac:dyDescent="0.3">
      <c r="B37" s="36">
        <v>60</v>
      </c>
      <c r="C37" s="40">
        <f>-0.000006205*POWER(B37,3)+0.001816818*POWER(B37,2)-0.184014936*B37+6.745549986</f>
        <v>0.9049186260000015</v>
      </c>
      <c r="G37" s="51"/>
    </row>
    <row r="38" spans="2:7" x14ac:dyDescent="0.3">
      <c r="B38" s="33">
        <v>65</v>
      </c>
      <c r="C38" s="41">
        <f>-0.000006205*POWER(B38,3)+0.001816818*POWER(B38,2)-0.184014936*B38+6.745549986</f>
        <v>0.75658707100000022</v>
      </c>
      <c r="G38" s="51"/>
    </row>
    <row r="39" spans="2:7" x14ac:dyDescent="0.3">
      <c r="B39" s="33">
        <v>70</v>
      </c>
      <c r="C39" s="41">
        <f t="shared" ref="C39:C44" si="7">-0.000006205*POWER(B39,3)+0.001816818*POWER(B39,2)-0.184014936*B39+6.745549986</f>
        <v>0.63859766600000079</v>
      </c>
      <c r="G39" s="51"/>
    </row>
    <row r="40" spans="2:7" x14ac:dyDescent="0.3">
      <c r="B40" s="33">
        <v>75</v>
      </c>
      <c r="C40" s="41">
        <f t="shared" si="7"/>
        <v>0.54629666100000129</v>
      </c>
      <c r="F40" s="48" t="s">
        <v>35</v>
      </c>
      <c r="G40" s="48"/>
    </row>
    <row r="41" spans="2:7" x14ac:dyDescent="0.3">
      <c r="B41" s="33">
        <v>80</v>
      </c>
      <c r="C41" s="41">
        <f t="shared" si="7"/>
        <v>0.47503030600000251</v>
      </c>
      <c r="F41" s="32" t="s">
        <v>20</v>
      </c>
      <c r="G41" s="34" t="s">
        <v>36</v>
      </c>
    </row>
    <row r="42" spans="2:7" x14ac:dyDescent="0.3">
      <c r="B42" s="33">
        <v>85</v>
      </c>
      <c r="C42" s="41">
        <f t="shared" si="7"/>
        <v>0.42014485100000165</v>
      </c>
      <c r="F42" s="36">
        <v>15</v>
      </c>
      <c r="G42" s="38">
        <f>1-C26</f>
        <v>1</v>
      </c>
    </row>
    <row r="43" spans="2:7" x14ac:dyDescent="0.3">
      <c r="B43" s="33">
        <v>90</v>
      </c>
      <c r="C43" s="41">
        <f t="shared" si="7"/>
        <v>0.37698654600000125</v>
      </c>
      <c r="F43" s="37">
        <v>24</v>
      </c>
      <c r="G43" s="39">
        <f t="shared" ref="G43:G68" si="8">1-C27</f>
        <v>1</v>
      </c>
    </row>
    <row r="44" spans="2:7" x14ac:dyDescent="0.3">
      <c r="B44" s="33">
        <v>95</v>
      </c>
      <c r="C44" s="41">
        <f t="shared" si="7"/>
        <v>0.34090164100000209</v>
      </c>
      <c r="F44" s="36">
        <v>24</v>
      </c>
      <c r="G44" s="38">
        <f t="shared" si="8"/>
        <v>0.9648915784000005</v>
      </c>
    </row>
    <row r="45" spans="2:7" x14ac:dyDescent="0.3">
      <c r="B45" s="33">
        <v>100</v>
      </c>
      <c r="C45" s="41">
        <f>-0.000006205*POWER(B45,3)+0.001816818*POWER(B45,2)-0.184014936*B45+6.745549986</f>
        <v>0.30723638600000136</v>
      </c>
      <c r="F45" s="33">
        <v>25</v>
      </c>
      <c r="G45" s="43">
        <f t="shared" si="8"/>
        <v>0.9205982025000008</v>
      </c>
    </row>
    <row r="46" spans="2:7" x14ac:dyDescent="0.3">
      <c r="B46" s="33">
        <v>105</v>
      </c>
      <c r="C46" s="41">
        <f>-0.000006205*POWER(B46,3)+0.001816818*POWER(B46,2)-0.184014936*B46+6.745549986</f>
        <v>0.27133703100000162</v>
      </c>
      <c r="F46" s="33">
        <v>30</v>
      </c>
      <c r="G46" s="43">
        <f t="shared" si="8"/>
        <v>0.7151658430000003</v>
      </c>
    </row>
    <row r="47" spans="2:7" x14ac:dyDescent="0.3">
      <c r="B47" s="33">
        <v>110</v>
      </c>
      <c r="C47" s="41">
        <f t="shared" ref="C47" si="9">-0.000006205*POWER(B47,3)+0.001816818*POWER(B47,2)-0.184014936*B47+6.745549986</f>
        <v>0.22854982599999829</v>
      </c>
      <c r="F47" s="33">
        <v>35</v>
      </c>
      <c r="G47" s="43">
        <f t="shared" si="8"/>
        <v>0.55408050849999979</v>
      </c>
    </row>
    <row r="48" spans="2:7" x14ac:dyDescent="0.3">
      <c r="B48" s="33">
        <v>115</v>
      </c>
      <c r="C48" s="41">
        <f>-0.000006205*POWER(B48,3)+0.001816818*POWER(B48,2)-0.184014936*B48+6.745549986</f>
        <v>0.17422102100000281</v>
      </c>
      <c r="F48" s="33">
        <v>40</v>
      </c>
      <c r="G48" s="43">
        <f t="shared" si="8"/>
        <v>0.4466709239999993</v>
      </c>
    </row>
    <row r="49" spans="2:7" x14ac:dyDescent="0.3">
      <c r="B49" s="33">
        <v>120</v>
      </c>
      <c r="C49" s="41">
        <f>-0.000006205*POWER(B49,3)+0.001816818*POWER(B49,2)-0.184014936*B49+6.745549986</f>
        <v>0.1036968660000035</v>
      </c>
      <c r="F49" s="33">
        <v>45</v>
      </c>
      <c r="G49" s="43">
        <f t="shared" si="8"/>
        <v>0.3838878145000022</v>
      </c>
    </row>
    <row r="50" spans="2:7" x14ac:dyDescent="0.3">
      <c r="B50" s="37">
        <v>121</v>
      </c>
      <c r="C50" s="42">
        <f>-0.000006205*POWER(B50,3)+0.001816818*POWER(B50,2)-0.184014936*B50+6.745549986</f>
        <v>8.7239063000000172E-2</v>
      </c>
      <c r="F50" s="33">
        <v>50</v>
      </c>
      <c r="G50" s="43">
        <f t="shared" si="8"/>
        <v>0.33830390500000451</v>
      </c>
    </row>
    <row r="51" spans="2:7" x14ac:dyDescent="0.3">
      <c r="B51" s="36">
        <v>121</v>
      </c>
      <c r="C51" s="38">
        <v>0</v>
      </c>
      <c r="F51" s="33">
        <v>55</v>
      </c>
      <c r="G51" s="43">
        <f t="shared" si="8"/>
        <v>0.2641139205000016</v>
      </c>
    </row>
    <row r="52" spans="2:7" x14ac:dyDescent="0.3">
      <c r="B52" s="37">
        <v>130</v>
      </c>
      <c r="C52" s="39">
        <v>0</v>
      </c>
      <c r="F52" s="37">
        <v>60</v>
      </c>
      <c r="G52" s="39">
        <f t="shared" si="8"/>
        <v>9.7134586000001022E-2</v>
      </c>
    </row>
    <row r="53" spans="2:7" x14ac:dyDescent="0.3">
      <c r="F53" s="36">
        <v>60</v>
      </c>
      <c r="G53" s="38">
        <f t="shared" si="8"/>
        <v>9.5081373999998497E-2</v>
      </c>
    </row>
    <row r="54" spans="2:7" x14ac:dyDescent="0.3">
      <c r="F54" s="33">
        <v>65</v>
      </c>
      <c r="G54" s="43">
        <f t="shared" si="8"/>
        <v>0.24341292899999978</v>
      </c>
    </row>
    <row r="55" spans="2:7" x14ac:dyDescent="0.3">
      <c r="F55" s="33">
        <v>70</v>
      </c>
      <c r="G55" s="43">
        <f t="shared" si="8"/>
        <v>0.36140233399999921</v>
      </c>
    </row>
    <row r="56" spans="2:7" x14ac:dyDescent="0.3">
      <c r="F56" s="33">
        <v>75</v>
      </c>
      <c r="G56" s="43">
        <f t="shared" si="8"/>
        <v>0.45370333899999871</v>
      </c>
    </row>
    <row r="57" spans="2:7" x14ac:dyDescent="0.3">
      <c r="F57" s="33">
        <v>80</v>
      </c>
      <c r="G57" s="43">
        <f t="shared" si="8"/>
        <v>0.52496969399999749</v>
      </c>
    </row>
    <row r="58" spans="2:7" x14ac:dyDescent="0.3">
      <c r="F58" s="33">
        <v>85</v>
      </c>
      <c r="G58" s="43">
        <f t="shared" si="8"/>
        <v>0.57985514899999835</v>
      </c>
    </row>
    <row r="59" spans="2:7" x14ac:dyDescent="0.3">
      <c r="F59" s="33">
        <v>90</v>
      </c>
      <c r="G59" s="43">
        <f t="shared" si="8"/>
        <v>0.62301345399999875</v>
      </c>
    </row>
    <row r="60" spans="2:7" x14ac:dyDescent="0.3">
      <c r="F60" s="33">
        <v>95</v>
      </c>
      <c r="G60" s="43">
        <f t="shared" si="8"/>
        <v>0.65909835899999791</v>
      </c>
    </row>
    <row r="61" spans="2:7" x14ac:dyDescent="0.3">
      <c r="F61" s="33">
        <v>100</v>
      </c>
      <c r="G61" s="43">
        <f t="shared" si="8"/>
        <v>0.69276361399999864</v>
      </c>
    </row>
    <row r="62" spans="2:7" x14ac:dyDescent="0.3">
      <c r="F62" s="33">
        <v>105</v>
      </c>
      <c r="G62" s="43">
        <f t="shared" si="8"/>
        <v>0.72866296899999838</v>
      </c>
    </row>
    <row r="63" spans="2:7" x14ac:dyDescent="0.3">
      <c r="F63" s="33">
        <v>110</v>
      </c>
      <c r="G63" s="43">
        <f t="shared" si="8"/>
        <v>0.77145017400000171</v>
      </c>
    </row>
    <row r="64" spans="2:7" x14ac:dyDescent="0.3">
      <c r="F64" s="33">
        <v>115</v>
      </c>
      <c r="G64" s="43">
        <f t="shared" si="8"/>
        <v>0.82577897899999719</v>
      </c>
    </row>
    <row r="65" spans="6:7" x14ac:dyDescent="0.3">
      <c r="F65" s="33">
        <v>120</v>
      </c>
      <c r="G65" s="43">
        <f t="shared" si="8"/>
        <v>0.8963031339999965</v>
      </c>
    </row>
    <row r="66" spans="6:7" x14ac:dyDescent="0.3">
      <c r="F66" s="37">
        <v>121</v>
      </c>
      <c r="G66" s="39">
        <f t="shared" si="8"/>
        <v>0.91276093699999983</v>
      </c>
    </row>
    <row r="67" spans="6:7" x14ac:dyDescent="0.3">
      <c r="F67" s="36">
        <v>121</v>
      </c>
      <c r="G67" s="38">
        <f t="shared" si="8"/>
        <v>1</v>
      </c>
    </row>
    <row r="68" spans="6:7" x14ac:dyDescent="0.3">
      <c r="F68" s="37">
        <v>130</v>
      </c>
      <c r="G68" s="39">
        <f t="shared" si="8"/>
        <v>1</v>
      </c>
    </row>
  </sheetData>
  <mergeCells count="1">
    <mergeCell ref="F40:G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EE32-A309-4187-95D3-E5448B9A6812}">
  <dimension ref="A1:P55"/>
  <sheetViews>
    <sheetView zoomScale="98" zoomScaleNormal="98" workbookViewId="0">
      <selection activeCell="I40" sqref="I40"/>
    </sheetView>
  </sheetViews>
  <sheetFormatPr defaultRowHeight="14.4" x14ac:dyDescent="0.3"/>
  <cols>
    <col min="1" max="1" width="13.5546875" style="30" customWidth="1"/>
    <col min="2" max="16384" width="8.88671875" style="30"/>
  </cols>
  <sheetData>
    <row r="1" spans="1:16" x14ac:dyDescent="0.3">
      <c r="A1" s="31" t="s">
        <v>18</v>
      </c>
    </row>
    <row r="2" spans="1:16" x14ac:dyDescent="0.3">
      <c r="A2" s="30" t="s">
        <v>11</v>
      </c>
      <c r="B2" s="30">
        <v>39</v>
      </c>
      <c r="C2" s="30">
        <v>40</v>
      </c>
      <c r="D2" s="30">
        <v>60</v>
      </c>
      <c r="E2" s="30">
        <v>69</v>
      </c>
      <c r="F2" s="30">
        <v>70</v>
      </c>
      <c r="G2" s="30">
        <v>80</v>
      </c>
      <c r="H2" s="30">
        <v>85</v>
      </c>
      <c r="I2" s="30">
        <v>96</v>
      </c>
      <c r="J2" s="30">
        <v>100</v>
      </c>
      <c r="K2" s="30">
        <v>120</v>
      </c>
      <c r="L2" s="30">
        <v>130</v>
      </c>
      <c r="M2" s="30">
        <v>140</v>
      </c>
      <c r="N2" s="30">
        <v>150</v>
      </c>
      <c r="O2" s="30">
        <v>200</v>
      </c>
      <c r="P2" s="30">
        <v>201</v>
      </c>
    </row>
    <row r="3" spans="1:16" x14ac:dyDescent="0.3">
      <c r="A3" s="30" t="s">
        <v>13</v>
      </c>
      <c r="B3" s="30">
        <v>0</v>
      </c>
      <c r="C3" s="30">
        <v>0.1</v>
      </c>
      <c r="D3" s="30">
        <v>0.3</v>
      </c>
      <c r="E3" s="30">
        <v>0.4</v>
      </c>
      <c r="F3" s="30">
        <v>0.5</v>
      </c>
      <c r="G3" s="30">
        <v>0.6</v>
      </c>
      <c r="H3" s="30">
        <v>0.6</v>
      </c>
      <c r="I3" s="30">
        <v>0.6</v>
      </c>
      <c r="J3" s="30">
        <v>0.7</v>
      </c>
      <c r="K3" s="30">
        <v>0.7</v>
      </c>
      <c r="L3" s="30">
        <v>0.6</v>
      </c>
      <c r="M3" s="30">
        <v>0.5</v>
      </c>
      <c r="N3" s="30">
        <v>0.4</v>
      </c>
      <c r="O3" s="30">
        <v>0.3</v>
      </c>
      <c r="P3" s="30">
        <v>0</v>
      </c>
    </row>
    <row r="5" spans="1:16" ht="16.2" x14ac:dyDescent="0.3">
      <c r="B5" s="32" t="s">
        <v>20</v>
      </c>
      <c r="C5" s="34" t="s">
        <v>21</v>
      </c>
      <c r="D5" s="32" t="s">
        <v>23</v>
      </c>
      <c r="E5" s="34" t="s">
        <v>24</v>
      </c>
      <c r="F5" s="32" t="s">
        <v>25</v>
      </c>
      <c r="G5" s="34" t="s">
        <v>26</v>
      </c>
      <c r="H5" s="32" t="s">
        <v>27</v>
      </c>
    </row>
    <row r="6" spans="1:16" x14ac:dyDescent="0.3">
      <c r="B6" s="36">
        <v>39</v>
      </c>
      <c r="C6" s="30">
        <v>0</v>
      </c>
      <c r="D6" s="33">
        <f>B6*B6</f>
        <v>1521</v>
      </c>
      <c r="E6" s="33">
        <f>B6*C6</f>
        <v>0</v>
      </c>
      <c r="F6" s="33">
        <f>D6*B6</f>
        <v>59319</v>
      </c>
      <c r="G6" s="33">
        <f>D6*C6</f>
        <v>0</v>
      </c>
      <c r="H6" s="33">
        <f>D6*D6</f>
        <v>2313441</v>
      </c>
    </row>
    <row r="7" spans="1:16" x14ac:dyDescent="0.3">
      <c r="B7" s="33">
        <v>40</v>
      </c>
      <c r="C7" s="30">
        <v>0.1</v>
      </c>
      <c r="D7" s="33">
        <f t="shared" ref="D7:D20" si="0">B7*B7</f>
        <v>1600</v>
      </c>
      <c r="E7" s="33">
        <f t="shared" ref="E7:E20" si="1">B7*C7</f>
        <v>4</v>
      </c>
      <c r="F7" s="33">
        <f t="shared" ref="F7:F20" si="2">D7*B7</f>
        <v>64000</v>
      </c>
      <c r="G7" s="33">
        <f t="shared" ref="G7:G20" si="3">D7*C7</f>
        <v>160</v>
      </c>
      <c r="H7" s="33">
        <f t="shared" ref="H7:H20" si="4">D7*D7</f>
        <v>2560000</v>
      </c>
    </row>
    <row r="8" spans="1:16" x14ac:dyDescent="0.3">
      <c r="B8" s="33">
        <v>60</v>
      </c>
      <c r="C8" s="30">
        <v>0.3</v>
      </c>
      <c r="D8" s="33">
        <f t="shared" si="0"/>
        <v>3600</v>
      </c>
      <c r="E8" s="33">
        <f t="shared" si="1"/>
        <v>18</v>
      </c>
      <c r="F8" s="33">
        <f t="shared" si="2"/>
        <v>216000</v>
      </c>
      <c r="G8" s="33">
        <f t="shared" si="3"/>
        <v>1080</v>
      </c>
      <c r="H8" s="33">
        <f t="shared" si="4"/>
        <v>12960000</v>
      </c>
    </row>
    <row r="9" spans="1:16" x14ac:dyDescent="0.3">
      <c r="B9" s="33">
        <v>69</v>
      </c>
      <c r="C9" s="30">
        <v>0.4</v>
      </c>
      <c r="D9" s="33">
        <f t="shared" si="0"/>
        <v>4761</v>
      </c>
      <c r="E9" s="33">
        <f t="shared" si="1"/>
        <v>27.6</v>
      </c>
      <c r="F9" s="33">
        <f t="shared" si="2"/>
        <v>328509</v>
      </c>
      <c r="G9" s="33">
        <f t="shared" si="3"/>
        <v>1904.4</v>
      </c>
      <c r="H9" s="33">
        <f t="shared" si="4"/>
        <v>22667121</v>
      </c>
    </row>
    <row r="10" spans="1:16" x14ac:dyDescent="0.3">
      <c r="B10" s="33">
        <v>70</v>
      </c>
      <c r="C10" s="30">
        <v>0.5</v>
      </c>
      <c r="D10" s="33">
        <f t="shared" si="0"/>
        <v>4900</v>
      </c>
      <c r="E10" s="33">
        <f t="shared" si="1"/>
        <v>35</v>
      </c>
      <c r="F10" s="33">
        <f t="shared" si="2"/>
        <v>343000</v>
      </c>
      <c r="G10" s="33">
        <f t="shared" si="3"/>
        <v>2450</v>
      </c>
      <c r="H10" s="33">
        <f t="shared" si="4"/>
        <v>24010000</v>
      </c>
    </row>
    <row r="11" spans="1:16" x14ac:dyDescent="0.3">
      <c r="B11" s="33">
        <v>80</v>
      </c>
      <c r="C11" s="30">
        <v>0.6</v>
      </c>
      <c r="D11" s="33">
        <f t="shared" si="0"/>
        <v>6400</v>
      </c>
      <c r="E11" s="33">
        <f t="shared" si="1"/>
        <v>48</v>
      </c>
      <c r="F11" s="33">
        <f t="shared" si="2"/>
        <v>512000</v>
      </c>
      <c r="G11" s="33">
        <f t="shared" si="3"/>
        <v>3840</v>
      </c>
      <c r="H11" s="33">
        <f t="shared" si="4"/>
        <v>40960000</v>
      </c>
    </row>
    <row r="12" spans="1:16" x14ac:dyDescent="0.3">
      <c r="B12" s="33">
        <v>85</v>
      </c>
      <c r="C12" s="30">
        <v>0.6</v>
      </c>
      <c r="D12" s="33">
        <f t="shared" si="0"/>
        <v>7225</v>
      </c>
      <c r="E12" s="33">
        <f t="shared" si="1"/>
        <v>51</v>
      </c>
      <c r="F12" s="33">
        <f t="shared" si="2"/>
        <v>614125</v>
      </c>
      <c r="G12" s="33">
        <f t="shared" si="3"/>
        <v>4335</v>
      </c>
      <c r="H12" s="33">
        <f t="shared" si="4"/>
        <v>52200625</v>
      </c>
    </row>
    <row r="13" spans="1:16" x14ac:dyDescent="0.3">
      <c r="B13" s="33">
        <v>96</v>
      </c>
      <c r="C13" s="30">
        <v>0.6</v>
      </c>
      <c r="D13" s="33">
        <f t="shared" si="0"/>
        <v>9216</v>
      </c>
      <c r="E13" s="33">
        <f t="shared" si="1"/>
        <v>57.599999999999994</v>
      </c>
      <c r="F13" s="33">
        <f t="shared" si="2"/>
        <v>884736</v>
      </c>
      <c r="G13" s="33">
        <f t="shared" si="3"/>
        <v>5529.5999999999995</v>
      </c>
      <c r="H13" s="33">
        <f t="shared" si="4"/>
        <v>84934656</v>
      </c>
    </row>
    <row r="14" spans="1:16" x14ac:dyDescent="0.3">
      <c r="B14" s="33">
        <v>100</v>
      </c>
      <c r="C14" s="30">
        <v>0.7</v>
      </c>
      <c r="D14" s="33">
        <f t="shared" si="0"/>
        <v>10000</v>
      </c>
      <c r="E14" s="33">
        <f t="shared" si="1"/>
        <v>70</v>
      </c>
      <c r="F14" s="33">
        <f t="shared" si="2"/>
        <v>1000000</v>
      </c>
      <c r="G14" s="33">
        <f t="shared" si="3"/>
        <v>7000</v>
      </c>
      <c r="H14" s="33">
        <f t="shared" si="4"/>
        <v>100000000</v>
      </c>
    </row>
    <row r="15" spans="1:16" x14ac:dyDescent="0.3">
      <c r="B15" s="33">
        <v>120</v>
      </c>
      <c r="C15" s="30">
        <v>0.7</v>
      </c>
      <c r="D15" s="33">
        <f t="shared" si="0"/>
        <v>14400</v>
      </c>
      <c r="E15" s="33">
        <f t="shared" si="1"/>
        <v>84</v>
      </c>
      <c r="F15" s="33">
        <f t="shared" si="2"/>
        <v>1728000</v>
      </c>
      <c r="G15" s="33">
        <f t="shared" si="3"/>
        <v>10080</v>
      </c>
      <c r="H15" s="33">
        <f t="shared" si="4"/>
        <v>207360000</v>
      </c>
    </row>
    <row r="16" spans="1:16" x14ac:dyDescent="0.3">
      <c r="B16" s="33">
        <v>130</v>
      </c>
      <c r="C16" s="30">
        <v>0.6</v>
      </c>
      <c r="D16" s="33">
        <f t="shared" si="0"/>
        <v>16900</v>
      </c>
      <c r="E16" s="33">
        <f t="shared" si="1"/>
        <v>78</v>
      </c>
      <c r="F16" s="33">
        <f t="shared" si="2"/>
        <v>2197000</v>
      </c>
      <c r="G16" s="33">
        <f t="shared" si="3"/>
        <v>10140</v>
      </c>
      <c r="H16" s="33">
        <f t="shared" si="4"/>
        <v>285610000</v>
      </c>
    </row>
    <row r="17" spans="2:8" x14ac:dyDescent="0.3">
      <c r="B17" s="33">
        <v>140</v>
      </c>
      <c r="C17" s="30">
        <v>0.5</v>
      </c>
      <c r="D17" s="33">
        <f t="shared" si="0"/>
        <v>19600</v>
      </c>
      <c r="E17" s="33">
        <f t="shared" si="1"/>
        <v>70</v>
      </c>
      <c r="F17" s="33">
        <f t="shared" si="2"/>
        <v>2744000</v>
      </c>
      <c r="G17" s="33">
        <f t="shared" si="3"/>
        <v>9800</v>
      </c>
      <c r="H17" s="33">
        <f t="shared" si="4"/>
        <v>384160000</v>
      </c>
    </row>
    <row r="18" spans="2:8" x14ac:dyDescent="0.3">
      <c r="B18" s="33">
        <v>150</v>
      </c>
      <c r="C18" s="30">
        <v>0.4</v>
      </c>
      <c r="D18" s="33">
        <f t="shared" si="0"/>
        <v>22500</v>
      </c>
      <c r="E18" s="33">
        <f t="shared" si="1"/>
        <v>60</v>
      </c>
      <c r="F18" s="33">
        <f t="shared" si="2"/>
        <v>3375000</v>
      </c>
      <c r="G18" s="33">
        <f t="shared" si="3"/>
        <v>9000</v>
      </c>
      <c r="H18" s="33">
        <f t="shared" si="4"/>
        <v>506250000</v>
      </c>
    </row>
    <row r="19" spans="2:8" x14ac:dyDescent="0.3">
      <c r="B19" s="33">
        <v>200</v>
      </c>
      <c r="C19" s="30">
        <v>0.3</v>
      </c>
      <c r="D19" s="33">
        <f t="shared" si="0"/>
        <v>40000</v>
      </c>
      <c r="E19" s="33">
        <f t="shared" si="1"/>
        <v>60</v>
      </c>
      <c r="F19" s="33">
        <f t="shared" si="2"/>
        <v>8000000</v>
      </c>
      <c r="G19" s="33">
        <f t="shared" si="3"/>
        <v>12000</v>
      </c>
      <c r="H19" s="33">
        <f t="shared" si="4"/>
        <v>1600000000</v>
      </c>
    </row>
    <row r="20" spans="2:8" x14ac:dyDescent="0.3">
      <c r="B20" s="37">
        <v>201</v>
      </c>
      <c r="C20" s="30">
        <v>0</v>
      </c>
      <c r="D20" s="33">
        <f t="shared" si="0"/>
        <v>40401</v>
      </c>
      <c r="E20" s="33">
        <f t="shared" si="1"/>
        <v>0</v>
      </c>
      <c r="F20" s="33">
        <f t="shared" si="2"/>
        <v>8120601</v>
      </c>
      <c r="G20" s="33">
        <f t="shared" si="3"/>
        <v>0</v>
      </c>
      <c r="H20" s="33">
        <f t="shared" si="4"/>
        <v>1632240801</v>
      </c>
    </row>
    <row r="21" spans="2:8" x14ac:dyDescent="0.3">
      <c r="B21" s="32">
        <f>SUM(B6:B20)</f>
        <v>1580</v>
      </c>
      <c r="C21" s="32">
        <f t="shared" ref="C21:H21" si="5">SUM(C6:C20)</f>
        <v>6.3</v>
      </c>
      <c r="D21" s="32">
        <f t="shared" si="5"/>
        <v>203024</v>
      </c>
      <c r="E21" s="32">
        <f t="shared" si="5"/>
        <v>663.2</v>
      </c>
      <c r="F21" s="32">
        <f t="shared" si="5"/>
        <v>30186290</v>
      </c>
      <c r="G21" s="32">
        <f t="shared" si="5"/>
        <v>77319</v>
      </c>
      <c r="H21" s="32">
        <f t="shared" si="5"/>
        <v>4958226644</v>
      </c>
    </row>
    <row r="25" spans="2:8" x14ac:dyDescent="0.3">
      <c r="B25" s="32" t="s">
        <v>20</v>
      </c>
      <c r="C25" s="34" t="s">
        <v>22</v>
      </c>
    </row>
    <row r="26" spans="2:8" x14ac:dyDescent="0.3">
      <c r="B26" s="36">
        <v>30</v>
      </c>
      <c r="C26" s="38">
        <v>0</v>
      </c>
    </row>
    <row r="27" spans="2:8" x14ac:dyDescent="0.3">
      <c r="B27" s="37">
        <v>39</v>
      </c>
      <c r="C27" s="39">
        <v>0</v>
      </c>
    </row>
    <row r="28" spans="2:8" x14ac:dyDescent="0.3">
      <c r="B28" s="36">
        <v>39</v>
      </c>
      <c r="C28" s="40">
        <f xml:space="preserve"> -0.000002801*POWER(B28,3)+0.000479974*POWER(B28,2)-0.013394324*B28</f>
        <v>4.1509298999999888E-2</v>
      </c>
    </row>
    <row r="29" spans="2:8" x14ac:dyDescent="0.3">
      <c r="B29" s="33">
        <v>40</v>
      </c>
      <c r="C29" s="41">
        <f t="shared" ref="C29:C41" si="6" xml:space="preserve"> -0.000002801*POWER(B29,3)+0.000479974*POWER(B29,2)-0.013394324*B29</f>
        <v>5.2921439999999875E-2</v>
      </c>
    </row>
    <row r="30" spans="2:8" x14ac:dyDescent="0.3">
      <c r="B30" s="33">
        <v>45</v>
      </c>
      <c r="C30" s="41">
        <f t="shared" si="6"/>
        <v>0.11396164499999994</v>
      </c>
    </row>
    <row r="31" spans="2:8" x14ac:dyDescent="0.3">
      <c r="B31" s="33">
        <v>50</v>
      </c>
      <c r="C31" s="41">
        <f t="shared" si="6"/>
        <v>0.18009379999999986</v>
      </c>
    </row>
    <row r="32" spans="2:8" x14ac:dyDescent="0.3">
      <c r="B32" s="33">
        <v>55</v>
      </c>
      <c r="C32" s="41">
        <f t="shared" si="6"/>
        <v>0.24921715499999997</v>
      </c>
    </row>
    <row r="33" spans="2:7" x14ac:dyDescent="0.3">
      <c r="B33" s="33">
        <v>60</v>
      </c>
      <c r="C33" s="41">
        <f t="shared" si="6"/>
        <v>0.31923095999999995</v>
      </c>
    </row>
    <row r="34" spans="2:7" x14ac:dyDescent="0.3">
      <c r="B34" s="33">
        <v>65</v>
      </c>
      <c r="C34" s="41">
        <f t="shared" si="6"/>
        <v>0.38803446499999961</v>
      </c>
    </row>
    <row r="35" spans="2:7" x14ac:dyDescent="0.3">
      <c r="B35" s="33">
        <v>70</v>
      </c>
      <c r="C35" s="41">
        <f t="shared" si="6"/>
        <v>0.45352692000000017</v>
      </c>
      <c r="G35" s="52"/>
    </row>
    <row r="36" spans="2:7" x14ac:dyDescent="0.3">
      <c r="B36" s="33">
        <v>75</v>
      </c>
      <c r="C36" s="41">
        <f t="shared" si="6"/>
        <v>0.51360757499999998</v>
      </c>
      <c r="G36" s="52"/>
    </row>
    <row r="37" spans="2:7" x14ac:dyDescent="0.3">
      <c r="B37" s="33">
        <v>80</v>
      </c>
      <c r="C37" s="41">
        <f t="shared" si="6"/>
        <v>0.56617567999999951</v>
      </c>
      <c r="G37" s="52"/>
    </row>
    <row r="38" spans="2:7" x14ac:dyDescent="0.3">
      <c r="B38" s="33">
        <v>85</v>
      </c>
      <c r="C38" s="41">
        <f t="shared" si="6"/>
        <v>0.60913048499999989</v>
      </c>
      <c r="G38" s="52"/>
    </row>
    <row r="39" spans="2:7" x14ac:dyDescent="0.3">
      <c r="B39" s="33">
        <v>90</v>
      </c>
      <c r="C39" s="41">
        <f t="shared" si="6"/>
        <v>0.64037123999999968</v>
      </c>
      <c r="G39" s="52"/>
    </row>
    <row r="40" spans="2:7" x14ac:dyDescent="0.3">
      <c r="B40" s="33">
        <v>95</v>
      </c>
      <c r="C40" s="41">
        <f t="shared" si="6"/>
        <v>0.65779719499999945</v>
      </c>
      <c r="G40" s="52"/>
    </row>
    <row r="41" spans="2:7" x14ac:dyDescent="0.3">
      <c r="B41" s="37">
        <v>100</v>
      </c>
      <c r="C41" s="42">
        <f t="shared" si="6"/>
        <v>0.65930759999999955</v>
      </c>
      <c r="G41" s="52"/>
    </row>
    <row r="42" spans="2:7" x14ac:dyDescent="0.3">
      <c r="B42" s="36">
        <v>100</v>
      </c>
      <c r="C42" s="40">
        <v>0.7</v>
      </c>
      <c r="G42" s="52"/>
    </row>
    <row r="43" spans="2:7" x14ac:dyDescent="0.3">
      <c r="B43" s="37">
        <v>120</v>
      </c>
      <c r="C43" s="42">
        <v>0.7</v>
      </c>
      <c r="G43" s="52"/>
    </row>
    <row r="44" spans="2:7" x14ac:dyDescent="0.3">
      <c r="B44" s="36">
        <v>120</v>
      </c>
      <c r="C44" s="40">
        <f t="shared" ref="C44:C53" si="7">-0.0000028496*POWER(B44,3)+0.0013877861*POWER(B44,2)-0.227722266*B44+12.9835547132</f>
        <v>0.71689383320000033</v>
      </c>
      <c r="G44" s="52"/>
    </row>
    <row r="45" spans="2:7" x14ac:dyDescent="0.3">
      <c r="B45" s="33">
        <v>130</v>
      </c>
      <c r="C45" s="41">
        <f t="shared" si="7"/>
        <v>0.57267402319999761</v>
      </c>
      <c r="G45" s="52"/>
    </row>
    <row r="46" spans="2:7" x14ac:dyDescent="0.3">
      <c r="B46" s="33">
        <v>140</v>
      </c>
      <c r="C46" s="41">
        <f t="shared" si="7"/>
        <v>0.48374263319999855</v>
      </c>
      <c r="G46" s="52"/>
    </row>
    <row r="47" spans="2:7" x14ac:dyDescent="0.3">
      <c r="B47" s="33">
        <v>150</v>
      </c>
      <c r="C47" s="41">
        <f t="shared" si="7"/>
        <v>0.43300206320000001</v>
      </c>
      <c r="G47" s="52"/>
    </row>
    <row r="48" spans="2:7" x14ac:dyDescent="0.3">
      <c r="B48" s="33">
        <v>160</v>
      </c>
      <c r="C48" s="41">
        <f t="shared" si="7"/>
        <v>0.40335471319999527</v>
      </c>
      <c r="G48" s="52"/>
    </row>
    <row r="49" spans="2:7" x14ac:dyDescent="0.3">
      <c r="B49" s="33">
        <v>170</v>
      </c>
      <c r="C49" s="41">
        <f t="shared" si="7"/>
        <v>0.3777029831999954</v>
      </c>
      <c r="G49" s="52"/>
    </row>
    <row r="50" spans="2:7" x14ac:dyDescent="0.3">
      <c r="B50" s="33">
        <v>180</v>
      </c>
      <c r="C50" s="41">
        <f t="shared" si="7"/>
        <v>0.33894927320000434</v>
      </c>
      <c r="G50" s="52"/>
    </row>
    <row r="51" spans="2:7" x14ac:dyDescent="0.3">
      <c r="B51" s="33">
        <v>190</v>
      </c>
      <c r="C51" s="41">
        <f t="shared" si="7"/>
        <v>0.26999598320000118</v>
      </c>
      <c r="G51" s="52"/>
    </row>
    <row r="52" spans="2:7" x14ac:dyDescent="0.3">
      <c r="B52" s="33">
        <v>200</v>
      </c>
      <c r="C52" s="41">
        <f t="shared" si="7"/>
        <v>0.15374551320000762</v>
      </c>
      <c r="G52" s="52"/>
    </row>
    <row r="53" spans="2:7" x14ac:dyDescent="0.3">
      <c r="B53" s="37">
        <v>201</v>
      </c>
      <c r="C53" s="42">
        <f t="shared" si="7"/>
        <v>0.13886086369999617</v>
      </c>
      <c r="G53" s="52"/>
    </row>
    <row r="54" spans="2:7" x14ac:dyDescent="0.3">
      <c r="B54" s="36">
        <v>201</v>
      </c>
      <c r="C54" s="38">
        <v>0</v>
      </c>
    </row>
    <row r="55" spans="2:7" x14ac:dyDescent="0.3">
      <c r="B55" s="37">
        <v>210</v>
      </c>
      <c r="C55" s="39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B023-AACD-4458-9AD2-727D33D4F474}">
  <dimension ref="A1:J45"/>
  <sheetViews>
    <sheetView topLeftCell="A4" workbookViewId="0">
      <selection activeCell="G49" sqref="G49"/>
    </sheetView>
  </sheetViews>
  <sheetFormatPr defaultRowHeight="14.4" x14ac:dyDescent="0.3"/>
  <cols>
    <col min="1" max="1" width="13.5546875" style="30" customWidth="1"/>
    <col min="2" max="16384" width="8.88671875" style="30"/>
  </cols>
  <sheetData>
    <row r="1" spans="1:10" x14ac:dyDescent="0.3">
      <c r="A1" s="31" t="s">
        <v>19</v>
      </c>
    </row>
    <row r="2" spans="1:10" x14ac:dyDescent="0.3">
      <c r="A2" s="30" t="s">
        <v>11</v>
      </c>
      <c r="B2" s="30">
        <v>79</v>
      </c>
      <c r="C2" s="30">
        <v>80</v>
      </c>
      <c r="D2" s="30">
        <v>96</v>
      </c>
      <c r="E2" s="30">
        <v>100</v>
      </c>
      <c r="F2" s="30">
        <v>120</v>
      </c>
      <c r="G2" s="30">
        <v>130</v>
      </c>
      <c r="H2" s="30">
        <v>140</v>
      </c>
      <c r="I2" s="30">
        <v>150</v>
      </c>
      <c r="J2" s="30">
        <v>200</v>
      </c>
    </row>
    <row r="3" spans="1:10" x14ac:dyDescent="0.3">
      <c r="A3" s="30" t="s">
        <v>13</v>
      </c>
      <c r="B3" s="30">
        <v>0</v>
      </c>
      <c r="C3" s="30">
        <v>0.1</v>
      </c>
      <c r="D3" s="30">
        <v>0.2</v>
      </c>
      <c r="E3" s="30">
        <v>0.3</v>
      </c>
      <c r="F3" s="30">
        <v>0.4</v>
      </c>
      <c r="G3" s="30">
        <v>0.5</v>
      </c>
      <c r="H3" s="30">
        <v>0.6</v>
      </c>
      <c r="I3" s="30">
        <v>0.8</v>
      </c>
      <c r="J3" s="30">
        <v>1</v>
      </c>
    </row>
    <row r="5" spans="1:10" ht="16.2" x14ac:dyDescent="0.3">
      <c r="B5" s="32" t="s">
        <v>20</v>
      </c>
      <c r="C5" s="34" t="s">
        <v>21</v>
      </c>
      <c r="D5" s="32" t="s">
        <v>23</v>
      </c>
      <c r="E5" s="34" t="s">
        <v>24</v>
      </c>
      <c r="F5" s="32" t="s">
        <v>25</v>
      </c>
      <c r="G5" s="34" t="s">
        <v>26</v>
      </c>
      <c r="H5" s="32" t="s">
        <v>27</v>
      </c>
    </row>
    <row r="6" spans="1:10" x14ac:dyDescent="0.3">
      <c r="B6" s="36">
        <v>79</v>
      </c>
      <c r="C6" s="30">
        <v>0</v>
      </c>
      <c r="D6" s="33">
        <f>B6*B6</f>
        <v>6241</v>
      </c>
      <c r="E6" s="33">
        <f>B6*C6</f>
        <v>0</v>
      </c>
      <c r="F6" s="33">
        <f>D6*B6</f>
        <v>493039</v>
      </c>
      <c r="G6" s="33">
        <f>D6*C6</f>
        <v>0</v>
      </c>
      <c r="H6" s="33">
        <f>D6*D6</f>
        <v>38950081</v>
      </c>
    </row>
    <row r="7" spans="1:10" x14ac:dyDescent="0.3">
      <c r="B7" s="33">
        <v>80</v>
      </c>
      <c r="C7" s="30">
        <v>0.1</v>
      </c>
      <c r="D7" s="33">
        <f t="shared" ref="D7:D14" si="0">B7*B7</f>
        <v>6400</v>
      </c>
      <c r="E7" s="33">
        <f t="shared" ref="E7:E14" si="1">B7*C7</f>
        <v>8</v>
      </c>
      <c r="F7" s="33">
        <f t="shared" ref="F7:F14" si="2">D7*B7</f>
        <v>512000</v>
      </c>
      <c r="G7" s="33">
        <f t="shared" ref="G7:G14" si="3">D7*C7</f>
        <v>640</v>
      </c>
      <c r="H7" s="33">
        <f t="shared" ref="H7:H14" si="4">D7*D7</f>
        <v>40960000</v>
      </c>
    </row>
    <row r="8" spans="1:10" x14ac:dyDescent="0.3">
      <c r="B8" s="33">
        <v>96</v>
      </c>
      <c r="C8" s="30">
        <v>0.2</v>
      </c>
      <c r="D8" s="33">
        <f t="shared" si="0"/>
        <v>9216</v>
      </c>
      <c r="E8" s="33">
        <f t="shared" si="1"/>
        <v>19.200000000000003</v>
      </c>
      <c r="F8" s="33">
        <f t="shared" si="2"/>
        <v>884736</v>
      </c>
      <c r="G8" s="33">
        <f t="shared" si="3"/>
        <v>1843.2</v>
      </c>
      <c r="H8" s="33">
        <f t="shared" si="4"/>
        <v>84934656</v>
      </c>
    </row>
    <row r="9" spans="1:10" x14ac:dyDescent="0.3">
      <c r="B9" s="33">
        <v>100</v>
      </c>
      <c r="C9" s="30">
        <v>0.3</v>
      </c>
      <c r="D9" s="33">
        <f t="shared" si="0"/>
        <v>10000</v>
      </c>
      <c r="E9" s="33">
        <f t="shared" si="1"/>
        <v>30</v>
      </c>
      <c r="F9" s="33">
        <f t="shared" si="2"/>
        <v>1000000</v>
      </c>
      <c r="G9" s="33">
        <f t="shared" si="3"/>
        <v>3000</v>
      </c>
      <c r="H9" s="33">
        <f t="shared" si="4"/>
        <v>100000000</v>
      </c>
    </row>
    <row r="10" spans="1:10" x14ac:dyDescent="0.3">
      <c r="B10" s="33">
        <v>120</v>
      </c>
      <c r="C10" s="30">
        <v>0.4</v>
      </c>
      <c r="D10" s="33">
        <f t="shared" si="0"/>
        <v>14400</v>
      </c>
      <c r="E10" s="33">
        <f t="shared" si="1"/>
        <v>48</v>
      </c>
      <c r="F10" s="33">
        <f t="shared" si="2"/>
        <v>1728000</v>
      </c>
      <c r="G10" s="33">
        <f t="shared" si="3"/>
        <v>5760</v>
      </c>
      <c r="H10" s="33">
        <f t="shared" si="4"/>
        <v>207360000</v>
      </c>
    </row>
    <row r="11" spans="1:10" x14ac:dyDescent="0.3">
      <c r="B11" s="33">
        <v>130</v>
      </c>
      <c r="C11" s="30">
        <v>0.5</v>
      </c>
      <c r="D11" s="33">
        <f t="shared" si="0"/>
        <v>16900</v>
      </c>
      <c r="E11" s="33">
        <f t="shared" si="1"/>
        <v>65</v>
      </c>
      <c r="F11" s="33">
        <f t="shared" si="2"/>
        <v>2197000</v>
      </c>
      <c r="G11" s="33">
        <f t="shared" si="3"/>
        <v>8450</v>
      </c>
      <c r="H11" s="33">
        <f t="shared" si="4"/>
        <v>285610000</v>
      </c>
    </row>
    <row r="12" spans="1:10" x14ac:dyDescent="0.3">
      <c r="B12" s="33">
        <v>140</v>
      </c>
      <c r="C12" s="30">
        <v>0.6</v>
      </c>
      <c r="D12" s="33">
        <f t="shared" si="0"/>
        <v>19600</v>
      </c>
      <c r="E12" s="33">
        <f t="shared" si="1"/>
        <v>84</v>
      </c>
      <c r="F12" s="33">
        <f t="shared" si="2"/>
        <v>2744000</v>
      </c>
      <c r="G12" s="33">
        <f t="shared" si="3"/>
        <v>11760</v>
      </c>
      <c r="H12" s="33">
        <f t="shared" si="4"/>
        <v>384160000</v>
      </c>
    </row>
    <row r="13" spans="1:10" x14ac:dyDescent="0.3">
      <c r="B13" s="33">
        <v>150</v>
      </c>
      <c r="C13" s="30">
        <v>0.8</v>
      </c>
      <c r="D13" s="33">
        <f t="shared" si="0"/>
        <v>22500</v>
      </c>
      <c r="E13" s="33">
        <f t="shared" si="1"/>
        <v>120</v>
      </c>
      <c r="F13" s="33">
        <f t="shared" si="2"/>
        <v>3375000</v>
      </c>
      <c r="G13" s="33">
        <f t="shared" si="3"/>
        <v>18000</v>
      </c>
      <c r="H13" s="33">
        <f t="shared" si="4"/>
        <v>506250000</v>
      </c>
    </row>
    <row r="14" spans="1:10" x14ac:dyDescent="0.3">
      <c r="B14" s="37">
        <v>200</v>
      </c>
      <c r="C14" s="30">
        <v>1</v>
      </c>
      <c r="D14" s="33">
        <f t="shared" si="0"/>
        <v>40000</v>
      </c>
      <c r="E14" s="33">
        <f t="shared" si="1"/>
        <v>200</v>
      </c>
      <c r="F14" s="33">
        <f t="shared" si="2"/>
        <v>8000000</v>
      </c>
      <c r="G14" s="33">
        <f t="shared" si="3"/>
        <v>40000</v>
      </c>
      <c r="H14" s="33">
        <f t="shared" si="4"/>
        <v>1600000000</v>
      </c>
    </row>
    <row r="15" spans="1:10" x14ac:dyDescent="0.3">
      <c r="B15" s="32">
        <f>SUM(B6:B14)</f>
        <v>1095</v>
      </c>
      <c r="C15" s="32">
        <f t="shared" ref="C15:H15" si="5">SUM(C6:C14)</f>
        <v>3.9000000000000004</v>
      </c>
      <c r="D15" s="32">
        <f t="shared" si="5"/>
        <v>145257</v>
      </c>
      <c r="E15" s="32">
        <f t="shared" si="5"/>
        <v>574.20000000000005</v>
      </c>
      <c r="F15" s="32">
        <f t="shared" si="5"/>
        <v>20933775</v>
      </c>
      <c r="G15" s="32">
        <f t="shared" si="5"/>
        <v>89453.2</v>
      </c>
      <c r="H15" s="32">
        <f t="shared" si="5"/>
        <v>3248224737</v>
      </c>
    </row>
    <row r="19" spans="2:7" x14ac:dyDescent="0.3">
      <c r="B19" s="32" t="s">
        <v>20</v>
      </c>
      <c r="C19" s="34" t="s">
        <v>22</v>
      </c>
    </row>
    <row r="20" spans="2:7" x14ac:dyDescent="0.3">
      <c r="B20" s="36">
        <v>70</v>
      </c>
      <c r="C20" s="38">
        <v>0</v>
      </c>
    </row>
    <row r="21" spans="2:7" x14ac:dyDescent="0.3">
      <c r="B21" s="37">
        <v>79</v>
      </c>
      <c r="C21" s="39">
        <v>0</v>
      </c>
    </row>
    <row r="22" spans="2:7" x14ac:dyDescent="0.3">
      <c r="B22" s="36">
        <v>79</v>
      </c>
      <c r="C22" s="40">
        <f>-0.0000255*B22*B22+0.0151869*B22-1.003453</f>
        <v>3.7166600000000161E-2</v>
      </c>
    </row>
    <row r="23" spans="2:7" x14ac:dyDescent="0.3">
      <c r="B23" s="33">
        <v>80</v>
      </c>
      <c r="C23" s="41">
        <f>-0.0000255*B23*B23+0.0151869*B23-1.003453</f>
        <v>4.8299000000000092E-2</v>
      </c>
    </row>
    <row r="24" spans="2:7" x14ac:dyDescent="0.3">
      <c r="B24" s="33">
        <v>90</v>
      </c>
      <c r="C24" s="41">
        <f>-0.0000255*B24*B24+0.0151869*B24-1.003453</f>
        <v>0.15681800000000012</v>
      </c>
    </row>
    <row r="25" spans="2:7" x14ac:dyDescent="0.3">
      <c r="B25" s="33">
        <v>100</v>
      </c>
      <c r="C25" s="41">
        <f t="shared" ref="C25:C35" si="6">-0.0000255*B25*B25+0.0151869*B25-1.003453</f>
        <v>0.26023700000000005</v>
      </c>
    </row>
    <row r="26" spans="2:7" x14ac:dyDescent="0.3">
      <c r="B26" s="33">
        <v>110</v>
      </c>
      <c r="C26" s="41">
        <f t="shared" si="6"/>
        <v>0.3585560000000001</v>
      </c>
    </row>
    <row r="27" spans="2:7" x14ac:dyDescent="0.3">
      <c r="B27" s="33">
        <v>120</v>
      </c>
      <c r="C27" s="41">
        <f t="shared" si="6"/>
        <v>0.45177500000000004</v>
      </c>
      <c r="G27" s="35"/>
    </row>
    <row r="28" spans="2:7" x14ac:dyDescent="0.3">
      <c r="B28" s="33">
        <v>130</v>
      </c>
      <c r="C28" s="41">
        <f t="shared" si="6"/>
        <v>0.5398940000000001</v>
      </c>
      <c r="G28" s="35"/>
    </row>
    <row r="29" spans="2:7" x14ac:dyDescent="0.3">
      <c r="B29" s="33">
        <v>140</v>
      </c>
      <c r="C29" s="41">
        <f t="shared" si="6"/>
        <v>0.62291300000000005</v>
      </c>
    </row>
    <row r="30" spans="2:7" x14ac:dyDescent="0.3">
      <c r="B30" s="33">
        <v>150</v>
      </c>
      <c r="C30" s="41">
        <f t="shared" si="6"/>
        <v>0.70083200000000012</v>
      </c>
    </row>
    <row r="31" spans="2:7" x14ac:dyDescent="0.3">
      <c r="B31" s="33">
        <v>160</v>
      </c>
      <c r="C31" s="41">
        <f t="shared" si="6"/>
        <v>0.77365100000000009</v>
      </c>
    </row>
    <row r="32" spans="2:7" x14ac:dyDescent="0.3">
      <c r="B32" s="33">
        <v>170</v>
      </c>
      <c r="C32" s="41">
        <f t="shared" si="6"/>
        <v>0.84136999999999995</v>
      </c>
    </row>
    <row r="33" spans="2:7" x14ac:dyDescent="0.3">
      <c r="B33" s="33">
        <v>180</v>
      </c>
      <c r="C33" s="41">
        <f t="shared" si="6"/>
        <v>0.90398900000000015</v>
      </c>
      <c r="F33" s="48" t="s">
        <v>37</v>
      </c>
      <c r="G33" s="48"/>
    </row>
    <row r="34" spans="2:7" ht="15.6" x14ac:dyDescent="0.35">
      <c r="B34" s="33">
        <v>190</v>
      </c>
      <c r="C34" s="41">
        <f t="shared" si="6"/>
        <v>0.96150800000000025</v>
      </c>
      <c r="F34" s="32" t="s">
        <v>20</v>
      </c>
      <c r="G34" s="34" t="s">
        <v>38</v>
      </c>
    </row>
    <row r="35" spans="2:7" x14ac:dyDescent="0.3">
      <c r="B35" s="37">
        <v>200</v>
      </c>
      <c r="C35" s="42">
        <f t="shared" si="6"/>
        <v>1.0139269999999998</v>
      </c>
      <c r="F35" s="36">
        <v>70</v>
      </c>
      <c r="G35" s="38">
        <v>0</v>
      </c>
    </row>
    <row r="36" spans="2:7" x14ac:dyDescent="0.3">
      <c r="B36" s="36">
        <v>200</v>
      </c>
      <c r="C36" s="38">
        <v>1</v>
      </c>
      <c r="F36" s="37">
        <v>79</v>
      </c>
      <c r="G36" s="39">
        <v>0</v>
      </c>
    </row>
    <row r="37" spans="2:7" x14ac:dyDescent="0.3">
      <c r="B37" s="37">
        <v>210</v>
      </c>
      <c r="C37" s="39">
        <v>1</v>
      </c>
      <c r="F37" s="36">
        <v>79</v>
      </c>
      <c r="G37" s="40">
        <f>-0.0000255*F37*F37+0.0151869*F37-1.003453</f>
        <v>3.7166600000000161E-2</v>
      </c>
    </row>
    <row r="38" spans="2:7" x14ac:dyDescent="0.3">
      <c r="F38" s="33">
        <v>80</v>
      </c>
      <c r="G38" s="41">
        <f>-0.0000255*F38*F38+0.0151869*F38-1.003453</f>
        <v>4.8299000000000092E-2</v>
      </c>
    </row>
    <row r="39" spans="2:7" x14ac:dyDescent="0.3">
      <c r="F39" s="33">
        <v>90</v>
      </c>
      <c r="G39" s="41">
        <f>-0.0000255*F39*F39+0.0151869*F39-1.003453</f>
        <v>0.15681800000000012</v>
      </c>
    </row>
    <row r="40" spans="2:7" x14ac:dyDescent="0.3">
      <c r="F40" s="33">
        <v>100</v>
      </c>
      <c r="G40" s="41">
        <f t="shared" ref="G40:G43" si="7">-0.0000255*F40*F40+0.0151869*F40-1.003453</f>
        <v>0.26023700000000005</v>
      </c>
    </row>
    <row r="41" spans="2:7" x14ac:dyDescent="0.3">
      <c r="F41" s="33">
        <v>110</v>
      </c>
      <c r="G41" s="41">
        <f t="shared" si="7"/>
        <v>0.3585560000000001</v>
      </c>
    </row>
    <row r="42" spans="2:7" x14ac:dyDescent="0.3">
      <c r="F42" s="33">
        <v>120</v>
      </c>
      <c r="G42" s="41">
        <f t="shared" si="7"/>
        <v>0.45177500000000004</v>
      </c>
    </row>
    <row r="43" spans="2:7" x14ac:dyDescent="0.3">
      <c r="F43" s="37">
        <v>125.4</v>
      </c>
      <c r="G43" s="42">
        <f t="shared" si="7"/>
        <v>0.49999268000000008</v>
      </c>
    </row>
    <row r="44" spans="2:7" x14ac:dyDescent="0.3">
      <c r="F44" s="36">
        <v>125.4</v>
      </c>
      <c r="G44" s="38">
        <v>0.5</v>
      </c>
    </row>
    <row r="45" spans="2:7" x14ac:dyDescent="0.3">
      <c r="F45" s="37">
        <v>210</v>
      </c>
      <c r="G45" s="39">
        <v>0.5</v>
      </c>
    </row>
  </sheetData>
  <mergeCells count="1">
    <mergeCell ref="F33:G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F57D-588D-4C3C-922D-CEA96B310837}">
  <dimension ref="B1:O32"/>
  <sheetViews>
    <sheetView workbookViewId="0">
      <selection activeCell="O8" sqref="O8"/>
    </sheetView>
  </sheetViews>
  <sheetFormatPr defaultRowHeight="14.4" x14ac:dyDescent="0.3"/>
  <sheetData>
    <row r="1" spans="2:15" x14ac:dyDescent="0.3">
      <c r="B1" s="48" t="s">
        <v>28</v>
      </c>
      <c r="C1" s="48"/>
      <c r="E1" s="48" t="s">
        <v>0</v>
      </c>
      <c r="F1" s="48"/>
      <c r="H1" s="48" t="s">
        <v>1</v>
      </c>
      <c r="I1" s="48"/>
      <c r="K1" s="49" t="s">
        <v>2</v>
      </c>
      <c r="L1" s="49"/>
      <c r="N1" s="48" t="s">
        <v>29</v>
      </c>
      <c r="O1" s="48"/>
    </row>
    <row r="2" spans="2:15" x14ac:dyDescent="0.3">
      <c r="B2" s="32" t="s">
        <v>20</v>
      </c>
      <c r="C2" s="34" t="s">
        <v>22</v>
      </c>
      <c r="E2" s="32" t="s">
        <v>20</v>
      </c>
      <c r="F2" s="34" t="s">
        <v>22</v>
      </c>
      <c r="H2" s="32" t="s">
        <v>20</v>
      </c>
      <c r="I2" s="34" t="s">
        <v>22</v>
      </c>
      <c r="K2" s="32" t="s">
        <v>20</v>
      </c>
      <c r="L2" s="34" t="s">
        <v>22</v>
      </c>
      <c r="N2" s="32" t="s">
        <v>20</v>
      </c>
      <c r="O2" s="34" t="s">
        <v>22</v>
      </c>
    </row>
    <row r="3" spans="2:15" x14ac:dyDescent="0.3">
      <c r="B3" s="36">
        <v>-5</v>
      </c>
      <c r="C3" s="38">
        <v>1</v>
      </c>
      <c r="E3" s="36">
        <v>-5</v>
      </c>
      <c r="F3" s="38">
        <v>0</v>
      </c>
      <c r="H3" s="36">
        <v>-5</v>
      </c>
      <c r="I3" s="38">
        <v>0</v>
      </c>
      <c r="K3" s="36">
        <v>-5</v>
      </c>
      <c r="L3" s="38">
        <v>0</v>
      </c>
      <c r="N3" s="36">
        <v>-5</v>
      </c>
      <c r="O3" s="38">
        <v>0</v>
      </c>
    </row>
    <row r="4" spans="2:15" x14ac:dyDescent="0.3">
      <c r="B4" s="37">
        <v>1</v>
      </c>
      <c r="C4" s="39">
        <v>1</v>
      </c>
      <c r="E4" s="37">
        <v>0</v>
      </c>
      <c r="F4" s="39">
        <v>0</v>
      </c>
      <c r="H4" s="37">
        <v>24</v>
      </c>
      <c r="I4" s="39">
        <v>0</v>
      </c>
      <c r="K4" s="37">
        <v>39</v>
      </c>
      <c r="L4" s="39">
        <v>0</v>
      </c>
      <c r="N4" s="37">
        <v>79</v>
      </c>
      <c r="O4" s="39">
        <v>0</v>
      </c>
    </row>
    <row r="5" spans="2:15" x14ac:dyDescent="0.3">
      <c r="B5" s="36">
        <v>1</v>
      </c>
      <c r="C5" s="40">
        <f>-0.000917*B5*B5-0.003213*B5+1.002388</f>
        <v>0.99825800000000009</v>
      </c>
      <c r="E5" s="36">
        <v>0</v>
      </c>
      <c r="F5" s="40">
        <f xml:space="preserve"> 0.0004483*POWER(E5,3)-0.0119795*E5*E5 + 0.105293*E5</f>
        <v>0</v>
      </c>
      <c r="H5" s="36">
        <v>24</v>
      </c>
      <c r="I5" s="40">
        <f xml:space="preserve"> 0.0000012252*POWER(H5,4)-0.0001717143*POWER(H5,3)+0.0079206365*POWER(H5,2)- 0.1066621531*H5</f>
        <v>3.5108421599999495E-2</v>
      </c>
      <c r="K5" s="36">
        <v>39</v>
      </c>
      <c r="L5" s="40">
        <f xml:space="preserve"> -0.000002801*POWER(K5,3)+0.000479974*POWER(K5,2)-0.013394324*K5</f>
        <v>4.1509298999999888E-2</v>
      </c>
      <c r="N5" s="36">
        <v>79</v>
      </c>
      <c r="O5" s="40">
        <f>-0.0000255*N5*N5+0.0151869*N5-1.003453</f>
        <v>3.7166600000000161E-2</v>
      </c>
    </row>
    <row r="6" spans="2:15" x14ac:dyDescent="0.3">
      <c r="B6" s="33">
        <v>5</v>
      </c>
      <c r="C6" s="41">
        <f t="shared" ref="C6:C13" si="0">-0.000917*B6*B6-0.003213*B6+1.002388</f>
        <v>0.96339800000000009</v>
      </c>
      <c r="E6" s="33">
        <v>2</v>
      </c>
      <c r="F6" s="41">
        <f t="shared" ref="F6:F16" si="1" xml:space="preserve"> 0.0004483*POWER(E6,3)-0.0119795*E6*E6 + 0.105293*E6</f>
        <v>0.1662544</v>
      </c>
      <c r="H6" s="33">
        <v>25</v>
      </c>
      <c r="I6" s="41">
        <f t="shared" ref="I6:I13" si="2" xml:space="preserve"> 0.0000012252*POWER(H6,4)-0.0001717143*POWER(H6,3)+0.0079206365*POWER(H6,2)- 0.1066621531*H6</f>
        <v>7.9401797499999205E-2</v>
      </c>
      <c r="K6" s="33">
        <v>40</v>
      </c>
      <c r="L6" s="41">
        <f t="shared" ref="L6:L18" si="3" xml:space="preserve"> -0.000002801*POWER(K6,3)+0.000479974*POWER(K6,2)-0.013394324*K6</f>
        <v>5.2921439999999875E-2</v>
      </c>
      <c r="N6" s="33">
        <v>80</v>
      </c>
      <c r="O6" s="41">
        <f>-0.0000255*N6*N6+0.0151869*N6-1.003453</f>
        <v>4.8299000000000092E-2</v>
      </c>
    </row>
    <row r="7" spans="2:15" x14ac:dyDescent="0.3">
      <c r="B7" s="33">
        <v>9</v>
      </c>
      <c r="C7" s="41">
        <f t="shared" si="0"/>
        <v>0.89919400000000005</v>
      </c>
      <c r="E7" s="33">
        <v>4</v>
      </c>
      <c r="F7" s="41">
        <f t="shared" si="1"/>
        <v>0.25819119999999995</v>
      </c>
      <c r="H7" s="33">
        <v>30</v>
      </c>
      <c r="I7" s="41">
        <f t="shared" si="2"/>
        <v>0.2848341569999997</v>
      </c>
      <c r="K7" s="33">
        <v>45</v>
      </c>
      <c r="L7" s="41">
        <f t="shared" si="3"/>
        <v>0.11396164499999994</v>
      </c>
      <c r="N7" s="33">
        <v>90</v>
      </c>
      <c r="O7" s="41">
        <f>-0.0000255*N7*N7+0.0151869*N7-1.003453</f>
        <v>0.15681800000000012</v>
      </c>
    </row>
    <row r="8" spans="2:15" x14ac:dyDescent="0.3">
      <c r="B8" s="33">
        <v>13</v>
      </c>
      <c r="C8" s="41">
        <f t="shared" si="0"/>
        <v>0.80564600000000008</v>
      </c>
      <c r="E8" s="33">
        <v>6</v>
      </c>
      <c r="F8" s="41">
        <f t="shared" si="1"/>
        <v>0.29732880000000006</v>
      </c>
      <c r="H8" s="33">
        <v>35</v>
      </c>
      <c r="I8" s="41">
        <f t="shared" si="2"/>
        <v>0.44591949150000021</v>
      </c>
      <c r="K8" s="33">
        <v>50</v>
      </c>
      <c r="L8" s="41">
        <f t="shared" si="3"/>
        <v>0.18009379999999986</v>
      </c>
      <c r="N8" s="33">
        <v>100</v>
      </c>
      <c r="O8" s="41">
        <f t="shared" ref="O8:O18" si="4">-0.0000255*N8*N8+0.0151869*N8-1.003453</f>
        <v>0.26023700000000005</v>
      </c>
    </row>
    <row r="9" spans="2:15" x14ac:dyDescent="0.3">
      <c r="B9" s="33">
        <v>17</v>
      </c>
      <c r="C9" s="41">
        <f t="shared" si="0"/>
        <v>0.68275400000000008</v>
      </c>
      <c r="E9" s="33">
        <v>8</v>
      </c>
      <c r="F9" s="41">
        <f t="shared" si="1"/>
        <v>0.30518559999999995</v>
      </c>
      <c r="H9" s="33">
        <v>40</v>
      </c>
      <c r="I9" s="41">
        <f t="shared" si="2"/>
        <v>0.5533290760000007</v>
      </c>
      <c r="K9" s="33">
        <v>55</v>
      </c>
      <c r="L9" s="41">
        <f t="shared" si="3"/>
        <v>0.24921715499999997</v>
      </c>
      <c r="N9" s="33">
        <v>110</v>
      </c>
      <c r="O9" s="41">
        <f t="shared" si="4"/>
        <v>0.3585560000000001</v>
      </c>
    </row>
    <row r="10" spans="2:15" x14ac:dyDescent="0.3">
      <c r="B10" s="33">
        <v>21</v>
      </c>
      <c r="C10" s="41">
        <f t="shared" si="0"/>
        <v>0.53051800000000005</v>
      </c>
      <c r="E10" s="33">
        <v>10</v>
      </c>
      <c r="F10" s="41">
        <f t="shared" si="1"/>
        <v>0.30327999999999977</v>
      </c>
      <c r="H10" s="33">
        <v>45</v>
      </c>
      <c r="I10" s="41">
        <f t="shared" si="2"/>
        <v>0.6161121854999978</v>
      </c>
      <c r="K10" s="33">
        <v>60</v>
      </c>
      <c r="L10" s="41">
        <f t="shared" si="3"/>
        <v>0.31923095999999995</v>
      </c>
      <c r="N10" s="33">
        <v>120</v>
      </c>
      <c r="O10" s="41">
        <f t="shared" si="4"/>
        <v>0.45177500000000004</v>
      </c>
    </row>
    <row r="11" spans="2:15" x14ac:dyDescent="0.3">
      <c r="B11" s="33">
        <v>25</v>
      </c>
      <c r="C11" s="41">
        <f t="shared" si="0"/>
        <v>0.34893800000000019</v>
      </c>
      <c r="E11" s="33">
        <v>12</v>
      </c>
      <c r="F11" s="41">
        <f t="shared" si="1"/>
        <v>0.31313040000000014</v>
      </c>
      <c r="H11" s="33">
        <v>50</v>
      </c>
      <c r="I11" s="41">
        <f t="shared" si="2"/>
        <v>0.66169609499999549</v>
      </c>
      <c r="K11" s="33">
        <v>65</v>
      </c>
      <c r="L11" s="41">
        <f t="shared" si="3"/>
        <v>0.38803446499999961</v>
      </c>
      <c r="N11" s="33">
        <v>130</v>
      </c>
      <c r="O11" s="41">
        <f t="shared" si="4"/>
        <v>0.5398940000000001</v>
      </c>
    </row>
    <row r="12" spans="2:15" x14ac:dyDescent="0.3">
      <c r="B12" s="33">
        <v>29</v>
      </c>
      <c r="C12" s="41">
        <f t="shared" si="0"/>
        <v>0.13801400000000008</v>
      </c>
      <c r="E12" s="33">
        <v>14</v>
      </c>
      <c r="F12" s="41">
        <f t="shared" si="1"/>
        <v>0.35625520000000011</v>
      </c>
      <c r="H12" s="33">
        <v>55</v>
      </c>
      <c r="I12" s="41">
        <f t="shared" si="2"/>
        <v>0.7358860794999984</v>
      </c>
      <c r="K12" s="33">
        <v>70</v>
      </c>
      <c r="L12" s="41">
        <f t="shared" si="3"/>
        <v>0.45352692000000017</v>
      </c>
      <c r="N12" s="33">
        <v>140</v>
      </c>
      <c r="O12" s="41">
        <f t="shared" si="4"/>
        <v>0.62291300000000005</v>
      </c>
    </row>
    <row r="13" spans="2:15" x14ac:dyDescent="0.3">
      <c r="B13" s="37">
        <v>31</v>
      </c>
      <c r="C13" s="42">
        <f t="shared" si="0"/>
        <v>2.1548000000000123E-2</v>
      </c>
      <c r="E13" s="33">
        <v>16</v>
      </c>
      <c r="F13" s="41">
        <f t="shared" si="1"/>
        <v>0.45417279999999982</v>
      </c>
      <c r="H13" s="37">
        <v>60</v>
      </c>
      <c r="I13" s="42">
        <f t="shared" si="2"/>
        <v>0.90286541399999898</v>
      </c>
      <c r="K13" s="33">
        <v>75</v>
      </c>
      <c r="L13" s="41">
        <f t="shared" si="3"/>
        <v>0.51360757499999998</v>
      </c>
      <c r="N13" s="33">
        <v>150</v>
      </c>
      <c r="O13" s="41">
        <f t="shared" si="4"/>
        <v>0.70083200000000012</v>
      </c>
    </row>
    <row r="14" spans="2:15" x14ac:dyDescent="0.3">
      <c r="B14" s="36">
        <v>31</v>
      </c>
      <c r="C14" s="38">
        <v>0</v>
      </c>
      <c r="E14" s="33">
        <v>18</v>
      </c>
      <c r="F14" s="41">
        <f t="shared" si="1"/>
        <v>0.62840159999999945</v>
      </c>
      <c r="H14" s="36">
        <v>60</v>
      </c>
      <c r="I14" s="40">
        <f>-0.000006205*POWER(H14,3)+0.001816818*POWER(H14,2)-0.184014936*H14+6.745549986</f>
        <v>0.9049186260000015</v>
      </c>
      <c r="K14" s="33">
        <v>80</v>
      </c>
      <c r="L14" s="41">
        <f t="shared" si="3"/>
        <v>0.56617567999999951</v>
      </c>
      <c r="N14" s="33">
        <v>160</v>
      </c>
      <c r="O14" s="41">
        <f t="shared" si="4"/>
        <v>0.77365100000000009</v>
      </c>
    </row>
    <row r="15" spans="2:15" x14ac:dyDescent="0.3">
      <c r="B15" s="37">
        <v>210</v>
      </c>
      <c r="C15" s="39">
        <v>0</v>
      </c>
      <c r="E15" s="37">
        <v>20</v>
      </c>
      <c r="F15" s="42">
        <f t="shared" si="1"/>
        <v>0.90045999999999937</v>
      </c>
      <c r="H15" s="33">
        <v>65</v>
      </c>
      <c r="I15" s="41">
        <f>-0.000006205*POWER(H15,3)+0.001816818*POWER(H15,2)-0.184014936*H15+6.745549986</f>
        <v>0.75658707100000022</v>
      </c>
      <c r="K15" s="33">
        <v>85</v>
      </c>
      <c r="L15" s="41">
        <f t="shared" si="3"/>
        <v>0.60913048499999989</v>
      </c>
      <c r="N15" s="33">
        <v>170</v>
      </c>
      <c r="O15" s="41">
        <f t="shared" si="4"/>
        <v>0.84136999999999995</v>
      </c>
    </row>
    <row r="16" spans="2:15" x14ac:dyDescent="0.3">
      <c r="E16" s="36">
        <v>20</v>
      </c>
      <c r="F16" s="40">
        <f t="shared" si="1"/>
        <v>0.90045999999999937</v>
      </c>
      <c r="H16" s="33">
        <v>70</v>
      </c>
      <c r="I16" s="41">
        <f t="shared" ref="I16:I21" si="5">-0.000006205*POWER(H16,3)+0.001816818*POWER(H16,2)-0.184014936*H16+6.745549986</f>
        <v>0.63859766600000079</v>
      </c>
      <c r="K16" s="33">
        <v>90</v>
      </c>
      <c r="L16" s="41">
        <f t="shared" si="3"/>
        <v>0.64037123999999968</v>
      </c>
      <c r="N16" s="33">
        <v>180</v>
      </c>
      <c r="O16" s="41">
        <f t="shared" si="4"/>
        <v>0.90398900000000015</v>
      </c>
    </row>
    <row r="17" spans="5:15" x14ac:dyDescent="0.3">
      <c r="E17" s="33">
        <v>25</v>
      </c>
      <c r="F17" s="43">
        <v>0.9</v>
      </c>
      <c r="H17" s="33">
        <v>75</v>
      </c>
      <c r="I17" s="41">
        <f t="shared" si="5"/>
        <v>0.54629666100000129</v>
      </c>
      <c r="K17" s="33">
        <v>95</v>
      </c>
      <c r="L17" s="41">
        <f t="shared" si="3"/>
        <v>0.65779719499999945</v>
      </c>
      <c r="N17" s="33">
        <v>190</v>
      </c>
      <c r="O17" s="41">
        <f t="shared" si="4"/>
        <v>0.96150800000000025</v>
      </c>
    </row>
    <row r="18" spans="5:15" x14ac:dyDescent="0.3">
      <c r="E18" s="37">
        <v>30</v>
      </c>
      <c r="F18" s="39">
        <v>0.9</v>
      </c>
      <c r="H18" s="33">
        <v>80</v>
      </c>
      <c r="I18" s="41">
        <f t="shared" si="5"/>
        <v>0.47503030600000251</v>
      </c>
      <c r="K18" s="37">
        <v>100</v>
      </c>
      <c r="L18" s="42">
        <f t="shared" si="3"/>
        <v>0.65930759999999955</v>
      </c>
      <c r="N18" s="37">
        <v>200</v>
      </c>
      <c r="O18" s="42">
        <f t="shared" si="4"/>
        <v>1.0139269999999998</v>
      </c>
    </row>
    <row r="19" spans="5:15" x14ac:dyDescent="0.3">
      <c r="E19" s="36">
        <v>30</v>
      </c>
      <c r="F19" s="44">
        <f>-0.0000054704*POWER(E19,4)+0.0009517967*POWER(E19,3)-0.060279783*POWER(E19,2)+1.6188944213*E19-14.6908729134</f>
        <v>0.89164192560000544</v>
      </c>
      <c r="H19" s="33">
        <v>85</v>
      </c>
      <c r="I19" s="41">
        <f t="shared" si="5"/>
        <v>0.42014485100000165</v>
      </c>
      <c r="K19" s="36">
        <v>100</v>
      </c>
      <c r="L19" s="40">
        <v>0.7</v>
      </c>
      <c r="N19" s="36">
        <v>200</v>
      </c>
      <c r="O19" s="38">
        <v>1</v>
      </c>
    </row>
    <row r="20" spans="5:15" x14ac:dyDescent="0.3">
      <c r="E20" s="33">
        <v>35</v>
      </c>
      <c r="F20" s="45">
        <f t="shared" ref="F20:F26" si="6">-0.0000054704*POWER(E20,4)+0.0009517967*POWER(E20,3)-0.060279783*POWER(E20,2)+1.6188944213*E20-14.6908729134</f>
        <v>0.72696216960000015</v>
      </c>
      <c r="H20" s="33">
        <v>90</v>
      </c>
      <c r="I20" s="41">
        <f t="shared" si="5"/>
        <v>0.37698654600000125</v>
      </c>
      <c r="K20" s="37">
        <v>120</v>
      </c>
      <c r="L20" s="42">
        <v>0.7</v>
      </c>
      <c r="N20" s="37">
        <v>210</v>
      </c>
      <c r="O20" s="39">
        <v>1</v>
      </c>
    </row>
    <row r="21" spans="5:15" x14ac:dyDescent="0.3">
      <c r="E21" s="33">
        <v>40</v>
      </c>
      <c r="F21" s="45">
        <f t="shared" si="6"/>
        <v>0.5280159385999994</v>
      </c>
      <c r="H21" s="33">
        <v>95</v>
      </c>
      <c r="I21" s="41">
        <f t="shared" si="5"/>
        <v>0.34090164100000209</v>
      </c>
      <c r="K21" s="36">
        <v>120</v>
      </c>
      <c r="L21" s="40">
        <f t="shared" ref="L21:L30" si="7">-0.0000028496*POWER(K21,3)+0.0013877861*POWER(K21,2)-0.227722266*K21+12.9835547132</f>
        <v>0.71689383320000033</v>
      </c>
    </row>
    <row r="22" spans="5:15" x14ac:dyDescent="0.3">
      <c r="E22" s="33">
        <v>45</v>
      </c>
      <c r="F22" s="45">
        <f t="shared" si="6"/>
        <v>0.39323075759998005</v>
      </c>
      <c r="H22" s="33">
        <v>100</v>
      </c>
      <c r="I22" s="41">
        <f>-0.000006205*POWER(H22,3)+0.001816818*POWER(H22,2)-0.184014936*H22+6.745549986</f>
        <v>0.30723638600000136</v>
      </c>
      <c r="K22" s="33">
        <v>130</v>
      </c>
      <c r="L22" s="41">
        <f t="shared" si="7"/>
        <v>0.57267402319999761</v>
      </c>
    </row>
    <row r="23" spans="5:15" x14ac:dyDescent="0.3">
      <c r="E23" s="33">
        <v>50</v>
      </c>
      <c r="F23" s="45">
        <f t="shared" si="6"/>
        <v>0.33897815159997435</v>
      </c>
      <c r="H23" s="33">
        <v>105</v>
      </c>
      <c r="I23" s="41">
        <f>-0.000006205*POWER(H23,3)+0.001816818*POWER(H23,2)-0.184014936*H23+6.745549986</f>
        <v>0.27133703100000162</v>
      </c>
      <c r="K23" s="33">
        <v>140</v>
      </c>
      <c r="L23" s="41">
        <f t="shared" si="7"/>
        <v>0.48374263319999855</v>
      </c>
    </row>
    <row r="24" spans="5:15" x14ac:dyDescent="0.3">
      <c r="E24" s="33">
        <v>55</v>
      </c>
      <c r="F24" s="45">
        <f t="shared" si="6"/>
        <v>0.29957364559997757</v>
      </c>
      <c r="H24" s="33">
        <v>110</v>
      </c>
      <c r="I24" s="41">
        <f t="shared" ref="I24" si="8">-0.000006205*POWER(H24,3)+0.001816818*POWER(H24,2)-0.184014936*H24+6.745549986</f>
        <v>0.22854982599999829</v>
      </c>
      <c r="K24" s="33">
        <v>150</v>
      </c>
      <c r="L24" s="41">
        <f t="shared" si="7"/>
        <v>0.43300206320000001</v>
      </c>
    </row>
    <row r="25" spans="5:15" x14ac:dyDescent="0.3">
      <c r="E25" s="33">
        <v>60</v>
      </c>
      <c r="F25" s="45">
        <f t="shared" si="6"/>
        <v>0.12727676460001192</v>
      </c>
      <c r="H25" s="33">
        <v>115</v>
      </c>
      <c r="I25" s="41">
        <f>-0.000006205*POWER(H25,3)+0.001816818*POWER(H25,2)-0.184014936*H25+6.745549986</f>
        <v>0.17422102100000281</v>
      </c>
      <c r="K25" s="33">
        <v>160</v>
      </c>
      <c r="L25" s="41">
        <f t="shared" si="7"/>
        <v>0.40335471319999527</v>
      </c>
    </row>
    <row r="26" spans="5:15" x14ac:dyDescent="0.3">
      <c r="E26" s="37">
        <v>61</v>
      </c>
      <c r="F26" s="46">
        <f t="shared" si="6"/>
        <v>5.8092399200006639E-2</v>
      </c>
      <c r="H26" s="33">
        <v>120</v>
      </c>
      <c r="I26" s="41">
        <f>-0.000006205*POWER(H26,3)+0.001816818*POWER(H26,2)-0.184014936*H26+6.745549986</f>
        <v>0.1036968660000035</v>
      </c>
      <c r="K26" s="33">
        <v>170</v>
      </c>
      <c r="L26" s="41">
        <f t="shared" si="7"/>
        <v>0.3777029831999954</v>
      </c>
    </row>
    <row r="27" spans="5:15" x14ac:dyDescent="0.3">
      <c r="E27" s="36">
        <v>61</v>
      </c>
      <c r="F27" s="38">
        <v>0</v>
      </c>
      <c r="H27" s="37">
        <v>121</v>
      </c>
      <c r="I27" s="42">
        <f>-0.000006205*POWER(H27,3)+0.001816818*POWER(H27,2)-0.184014936*H27+6.745549986</f>
        <v>8.7239063000000172E-2</v>
      </c>
      <c r="K27" s="33">
        <v>180</v>
      </c>
      <c r="L27" s="41">
        <f t="shared" si="7"/>
        <v>0.33894927320000434</v>
      </c>
    </row>
    <row r="28" spans="5:15" x14ac:dyDescent="0.3">
      <c r="E28" s="37">
        <v>210</v>
      </c>
      <c r="F28" s="39">
        <v>0</v>
      </c>
      <c r="H28" s="36">
        <v>121</v>
      </c>
      <c r="I28" s="38">
        <v>0</v>
      </c>
      <c r="K28" s="33">
        <v>190</v>
      </c>
      <c r="L28" s="41">
        <f t="shared" si="7"/>
        <v>0.26999598320000118</v>
      </c>
    </row>
    <row r="29" spans="5:15" x14ac:dyDescent="0.3">
      <c r="H29" s="37">
        <v>210</v>
      </c>
      <c r="I29" s="39">
        <v>0</v>
      </c>
      <c r="K29" s="33">
        <v>200</v>
      </c>
      <c r="L29" s="41">
        <f t="shared" si="7"/>
        <v>0.15374551320000762</v>
      </c>
    </row>
    <row r="30" spans="5:15" x14ac:dyDescent="0.3">
      <c r="K30" s="37">
        <v>201</v>
      </c>
      <c r="L30" s="42">
        <f t="shared" si="7"/>
        <v>0.13886086369999617</v>
      </c>
    </row>
    <row r="31" spans="5:15" x14ac:dyDescent="0.3">
      <c r="K31" s="36">
        <v>201</v>
      </c>
      <c r="L31" s="38">
        <v>0</v>
      </c>
    </row>
    <row r="32" spans="5:15" x14ac:dyDescent="0.3">
      <c r="K32" s="37">
        <v>210</v>
      </c>
      <c r="L32" s="39">
        <v>0</v>
      </c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76B0-94F6-4764-A8EF-9C4DE608874B}">
  <dimension ref="B1:AM52"/>
  <sheetViews>
    <sheetView tabSelected="1" topLeftCell="AD1" zoomScale="120" zoomScaleNormal="120" workbookViewId="0">
      <selection activeCell="AQ14" sqref="AQ14"/>
    </sheetView>
  </sheetViews>
  <sheetFormatPr defaultRowHeight="14.4" x14ac:dyDescent="0.3"/>
  <cols>
    <col min="1" max="10" width="0" style="30" hidden="1" customWidth="1"/>
    <col min="11" max="12" width="8.88671875" style="30"/>
    <col min="13" max="13" width="3.44140625" style="30" customWidth="1"/>
    <col min="14" max="15" width="8.88671875" style="30"/>
    <col min="16" max="16" width="5.77734375" style="30" customWidth="1"/>
    <col min="17" max="22" width="8.88671875" style="30"/>
    <col min="23" max="23" width="6.44140625" style="30" customWidth="1"/>
    <col min="24" max="16384" width="8.88671875" style="30"/>
  </cols>
  <sheetData>
    <row r="1" spans="2:15" x14ac:dyDescent="0.3">
      <c r="B1" s="48" t="s">
        <v>28</v>
      </c>
      <c r="C1" s="48"/>
      <c r="E1" s="48" t="s">
        <v>0</v>
      </c>
      <c r="F1" s="48"/>
      <c r="H1" s="48" t="s">
        <v>1</v>
      </c>
      <c r="I1" s="48"/>
      <c r="K1" s="49" t="s">
        <v>2</v>
      </c>
      <c r="L1" s="49"/>
      <c r="N1" s="48" t="s">
        <v>29</v>
      </c>
      <c r="O1" s="48"/>
    </row>
    <row r="2" spans="2:15" x14ac:dyDescent="0.3">
      <c r="B2" s="32" t="s">
        <v>20</v>
      </c>
      <c r="C2" s="34" t="s">
        <v>22</v>
      </c>
      <c r="E2" s="32" t="s">
        <v>20</v>
      </c>
      <c r="F2" s="34" t="s">
        <v>22</v>
      </c>
      <c r="H2" s="32" t="s">
        <v>20</v>
      </c>
      <c r="I2" s="34" t="s">
        <v>22</v>
      </c>
      <c r="K2" s="32" t="s">
        <v>20</v>
      </c>
      <c r="L2" s="34" t="s">
        <v>22</v>
      </c>
      <c r="N2" s="32" t="s">
        <v>20</v>
      </c>
      <c r="O2" s="34" t="s">
        <v>22</v>
      </c>
    </row>
    <row r="3" spans="2:15" x14ac:dyDescent="0.3">
      <c r="B3" s="36">
        <v>-5</v>
      </c>
      <c r="C3" s="38">
        <v>1</v>
      </c>
      <c r="E3" s="36">
        <v>-5</v>
      </c>
      <c r="F3" s="38">
        <v>0</v>
      </c>
      <c r="H3" s="36">
        <v>-5</v>
      </c>
      <c r="I3" s="38">
        <v>0</v>
      </c>
      <c r="K3" s="36">
        <v>-5</v>
      </c>
      <c r="L3" s="38">
        <v>0</v>
      </c>
      <c r="N3" s="36">
        <v>-5</v>
      </c>
      <c r="O3" s="38">
        <v>0</v>
      </c>
    </row>
    <row r="4" spans="2:15" x14ac:dyDescent="0.3">
      <c r="B4" s="37">
        <v>1</v>
      </c>
      <c r="C4" s="39">
        <v>1</v>
      </c>
      <c r="E4" s="37">
        <v>0</v>
      </c>
      <c r="F4" s="39">
        <v>0</v>
      </c>
      <c r="H4" s="37">
        <v>24</v>
      </c>
      <c r="I4" s="39">
        <v>0</v>
      </c>
      <c r="K4" s="37">
        <v>39</v>
      </c>
      <c r="L4" s="39">
        <v>0</v>
      </c>
      <c r="N4" s="37">
        <v>79</v>
      </c>
      <c r="O4" s="39">
        <v>0</v>
      </c>
    </row>
    <row r="5" spans="2:15" x14ac:dyDescent="0.3">
      <c r="B5" s="36">
        <v>1</v>
      </c>
      <c r="C5" s="40">
        <f>-0.000917*B5*B5-0.003213*B5+1.002388</f>
        <v>0.99825800000000009</v>
      </c>
      <c r="E5" s="36">
        <v>0</v>
      </c>
      <c r="F5" s="40">
        <f xml:space="preserve"> 0.0004483*POWER(E5,3)-0.0119795*E5*E5 + 0.105293*E5</f>
        <v>0</v>
      </c>
      <c r="H5" s="36">
        <v>24</v>
      </c>
      <c r="I5" s="40">
        <f xml:space="preserve"> 0.0000012252*POWER(H5,4)-0.0001717143*POWER(H5,3)+0.0079206365*POWER(H5,2)- 0.1066621531*H5</f>
        <v>3.5108421599999495E-2</v>
      </c>
      <c r="K5" s="36">
        <v>39</v>
      </c>
      <c r="L5" s="40">
        <f xml:space="preserve"> -0.000002801*POWER(K5,3)+0.000479974*POWER(K5,2)-0.013394324*K5</f>
        <v>4.1509298999999888E-2</v>
      </c>
      <c r="N5" s="36">
        <v>79</v>
      </c>
      <c r="O5" s="40">
        <f>-0.0000255*N5*N5+0.0151869*N5-1.003453</f>
        <v>3.7166600000000161E-2</v>
      </c>
    </row>
    <row r="6" spans="2:15" x14ac:dyDescent="0.3">
      <c r="B6" s="33">
        <v>5</v>
      </c>
      <c r="C6" s="41">
        <f t="shared" ref="C6:C13" si="0">-0.000917*B6*B6-0.003213*B6+1.002388</f>
        <v>0.96339800000000009</v>
      </c>
      <c r="E6" s="33">
        <v>2</v>
      </c>
      <c r="F6" s="41">
        <f t="shared" ref="F6:F16" si="1" xml:space="preserve"> 0.0004483*POWER(E6,3)-0.0119795*E6*E6 + 0.105293*E6</f>
        <v>0.1662544</v>
      </c>
      <c r="H6" s="33">
        <v>25</v>
      </c>
      <c r="I6" s="41">
        <f t="shared" ref="I6:I13" si="2" xml:space="preserve"> 0.0000012252*POWER(H6,4)-0.0001717143*POWER(H6,3)+0.0079206365*POWER(H6,2)- 0.1066621531*H6</f>
        <v>7.9401797499999205E-2</v>
      </c>
      <c r="K6" s="33">
        <v>40</v>
      </c>
      <c r="L6" s="41">
        <f t="shared" ref="L6:L18" si="3" xml:space="preserve"> -0.000002801*POWER(K6,3)+0.000479974*POWER(K6,2)-0.013394324*K6</f>
        <v>5.2921439999999875E-2</v>
      </c>
      <c r="N6" s="33">
        <v>80</v>
      </c>
      <c r="O6" s="41">
        <f>-0.0000255*N6*N6+0.0151869*N6-1.003453</f>
        <v>4.8299000000000092E-2</v>
      </c>
    </row>
    <row r="7" spans="2:15" x14ac:dyDescent="0.3">
      <c r="B7" s="33">
        <v>9</v>
      </c>
      <c r="C7" s="41">
        <f t="shared" si="0"/>
        <v>0.89919400000000005</v>
      </c>
      <c r="E7" s="33">
        <v>4</v>
      </c>
      <c r="F7" s="41">
        <f t="shared" si="1"/>
        <v>0.25819119999999995</v>
      </c>
      <c r="H7" s="33">
        <v>30</v>
      </c>
      <c r="I7" s="41">
        <f t="shared" si="2"/>
        <v>0.2848341569999997</v>
      </c>
      <c r="K7" s="33">
        <v>45</v>
      </c>
      <c r="L7" s="41">
        <f t="shared" si="3"/>
        <v>0.11396164499999994</v>
      </c>
      <c r="N7" s="33">
        <v>90</v>
      </c>
      <c r="O7" s="41">
        <f>-0.0000255*N7*N7+0.0151869*N7-1.003453</f>
        <v>0.15681800000000012</v>
      </c>
    </row>
    <row r="8" spans="2:15" x14ac:dyDescent="0.3">
      <c r="B8" s="33">
        <v>13</v>
      </c>
      <c r="C8" s="41">
        <f t="shared" si="0"/>
        <v>0.80564600000000008</v>
      </c>
      <c r="E8" s="33">
        <v>6</v>
      </c>
      <c r="F8" s="41">
        <f t="shared" si="1"/>
        <v>0.29732880000000006</v>
      </c>
      <c r="H8" s="33">
        <v>35</v>
      </c>
      <c r="I8" s="41">
        <f t="shared" si="2"/>
        <v>0.44591949150000021</v>
      </c>
      <c r="K8" s="33">
        <v>50</v>
      </c>
      <c r="L8" s="41">
        <f t="shared" si="3"/>
        <v>0.18009379999999986</v>
      </c>
      <c r="N8" s="33">
        <v>100</v>
      </c>
      <c r="O8" s="41">
        <f t="shared" ref="O8:O18" si="4">-0.0000255*N8*N8+0.0151869*N8-1.003453</f>
        <v>0.26023700000000005</v>
      </c>
    </row>
    <row r="9" spans="2:15" x14ac:dyDescent="0.3">
      <c r="B9" s="33">
        <v>17</v>
      </c>
      <c r="C9" s="41">
        <f t="shared" si="0"/>
        <v>0.68275400000000008</v>
      </c>
      <c r="E9" s="33">
        <v>8</v>
      </c>
      <c r="F9" s="41">
        <f t="shared" si="1"/>
        <v>0.30518559999999995</v>
      </c>
      <c r="H9" s="33">
        <v>40</v>
      </c>
      <c r="I9" s="41">
        <f t="shared" si="2"/>
        <v>0.5533290760000007</v>
      </c>
      <c r="K9" s="33">
        <v>55</v>
      </c>
      <c r="L9" s="41">
        <f t="shared" si="3"/>
        <v>0.24921715499999997</v>
      </c>
      <c r="N9" s="33">
        <v>110</v>
      </c>
      <c r="O9" s="41">
        <f t="shared" si="4"/>
        <v>0.3585560000000001</v>
      </c>
    </row>
    <row r="10" spans="2:15" x14ac:dyDescent="0.3">
      <c r="B10" s="33">
        <v>21</v>
      </c>
      <c r="C10" s="41">
        <f t="shared" si="0"/>
        <v>0.53051800000000005</v>
      </c>
      <c r="E10" s="33">
        <v>10</v>
      </c>
      <c r="F10" s="41">
        <f t="shared" si="1"/>
        <v>0.30327999999999977</v>
      </c>
      <c r="H10" s="33">
        <v>45</v>
      </c>
      <c r="I10" s="41">
        <f t="shared" si="2"/>
        <v>0.6161121854999978</v>
      </c>
      <c r="K10" s="33">
        <v>60</v>
      </c>
      <c r="L10" s="41">
        <f t="shared" si="3"/>
        <v>0.31923095999999995</v>
      </c>
      <c r="N10" s="33">
        <v>120</v>
      </c>
      <c r="O10" s="41">
        <f t="shared" si="4"/>
        <v>0.45177500000000004</v>
      </c>
    </row>
    <row r="11" spans="2:15" x14ac:dyDescent="0.3">
      <c r="B11" s="33">
        <v>25</v>
      </c>
      <c r="C11" s="41">
        <f t="shared" si="0"/>
        <v>0.34893800000000019</v>
      </c>
      <c r="E11" s="33">
        <v>12</v>
      </c>
      <c r="F11" s="41">
        <f t="shared" si="1"/>
        <v>0.31313040000000014</v>
      </c>
      <c r="H11" s="33">
        <v>50</v>
      </c>
      <c r="I11" s="41">
        <f t="shared" si="2"/>
        <v>0.66169609499999549</v>
      </c>
      <c r="K11" s="33">
        <v>65</v>
      </c>
      <c r="L11" s="41">
        <f t="shared" si="3"/>
        <v>0.38803446499999961</v>
      </c>
      <c r="N11" s="33">
        <v>130</v>
      </c>
      <c r="O11" s="41">
        <f>-0.0000255*N11*N11+0.0151869*N11-1.003453</f>
        <v>0.5398940000000001</v>
      </c>
    </row>
    <row r="12" spans="2:15" x14ac:dyDescent="0.3">
      <c r="B12" s="33">
        <v>29</v>
      </c>
      <c r="C12" s="41">
        <f t="shared" si="0"/>
        <v>0.13801400000000008</v>
      </c>
      <c r="E12" s="33">
        <v>14</v>
      </c>
      <c r="F12" s="41">
        <f t="shared" si="1"/>
        <v>0.35625520000000011</v>
      </c>
      <c r="H12" s="33">
        <v>55</v>
      </c>
      <c r="I12" s="41">
        <f t="shared" si="2"/>
        <v>0.7358860794999984</v>
      </c>
      <c r="K12" s="33">
        <v>70</v>
      </c>
      <c r="L12" s="41">
        <f t="shared" si="3"/>
        <v>0.45352692000000017</v>
      </c>
      <c r="N12" s="33">
        <v>140</v>
      </c>
      <c r="O12" s="41">
        <f t="shared" si="4"/>
        <v>0.62291300000000005</v>
      </c>
    </row>
    <row r="13" spans="2:15" x14ac:dyDescent="0.3">
      <c r="B13" s="37">
        <v>31</v>
      </c>
      <c r="C13" s="42">
        <f t="shared" si="0"/>
        <v>2.1548000000000123E-2</v>
      </c>
      <c r="E13" s="33">
        <v>16</v>
      </c>
      <c r="F13" s="41">
        <f t="shared" si="1"/>
        <v>0.45417279999999982</v>
      </c>
      <c r="H13" s="37">
        <v>60</v>
      </c>
      <c r="I13" s="42">
        <f t="shared" si="2"/>
        <v>0.90286541399999898</v>
      </c>
      <c r="K13" s="33">
        <v>75</v>
      </c>
      <c r="L13" s="41">
        <f xml:space="preserve"> -0.000002801*POWER(K13,3)+0.000479974*POWER(K13,2)-0.013394324*K13</f>
        <v>0.51360757499999998</v>
      </c>
      <c r="N13" s="33">
        <v>150</v>
      </c>
      <c r="O13" s="41">
        <f t="shared" si="4"/>
        <v>0.70083200000000012</v>
      </c>
    </row>
    <row r="14" spans="2:15" x14ac:dyDescent="0.3">
      <c r="B14" s="36">
        <v>31</v>
      </c>
      <c r="C14" s="38">
        <v>0</v>
      </c>
      <c r="E14" s="33">
        <v>18</v>
      </c>
      <c r="F14" s="41">
        <f t="shared" si="1"/>
        <v>0.62840159999999945</v>
      </c>
      <c r="H14" s="36">
        <v>60</v>
      </c>
      <c r="I14" s="40">
        <f>-0.000006205*POWER(H14,3)+0.001816818*POWER(H14,2)-0.184014936*H14+6.745549986</f>
        <v>0.9049186260000015</v>
      </c>
      <c r="K14" s="33">
        <v>80</v>
      </c>
      <c r="L14" s="41">
        <f t="shared" si="3"/>
        <v>0.56617567999999951</v>
      </c>
      <c r="N14" s="33">
        <v>160</v>
      </c>
      <c r="O14" s="41">
        <f t="shared" si="4"/>
        <v>0.77365100000000009</v>
      </c>
    </row>
    <row r="15" spans="2:15" x14ac:dyDescent="0.3">
      <c r="B15" s="37">
        <v>210</v>
      </c>
      <c r="C15" s="39">
        <v>0</v>
      </c>
      <c r="E15" s="37">
        <v>20</v>
      </c>
      <c r="F15" s="42">
        <f t="shared" si="1"/>
        <v>0.90045999999999937</v>
      </c>
      <c r="H15" s="33">
        <v>65</v>
      </c>
      <c r="I15" s="41">
        <f>-0.000006205*POWER(H15,3)+0.001816818*POWER(H15,2)-0.184014936*H15+6.745549986</f>
        <v>0.75658707100000022</v>
      </c>
      <c r="K15" s="33">
        <v>85</v>
      </c>
      <c r="L15" s="41">
        <f t="shared" si="3"/>
        <v>0.60913048499999989</v>
      </c>
      <c r="N15" s="33">
        <v>170</v>
      </c>
      <c r="O15" s="41">
        <f t="shared" si="4"/>
        <v>0.84136999999999995</v>
      </c>
    </row>
    <row r="16" spans="2:15" x14ac:dyDescent="0.3">
      <c r="E16" s="36">
        <v>20</v>
      </c>
      <c r="F16" s="40">
        <f t="shared" si="1"/>
        <v>0.90045999999999937</v>
      </c>
      <c r="H16" s="33">
        <v>70</v>
      </c>
      <c r="I16" s="41">
        <f t="shared" ref="I16:I21" si="5">-0.000006205*POWER(H16,3)+0.001816818*POWER(H16,2)-0.184014936*H16+6.745549986</f>
        <v>0.63859766600000079</v>
      </c>
      <c r="K16" s="33">
        <v>90</v>
      </c>
      <c r="L16" s="41">
        <f t="shared" si="3"/>
        <v>0.64037123999999968</v>
      </c>
      <c r="N16" s="33">
        <v>180</v>
      </c>
      <c r="O16" s="41">
        <f t="shared" si="4"/>
        <v>0.90398900000000015</v>
      </c>
    </row>
    <row r="17" spans="5:38" x14ac:dyDescent="0.3">
      <c r="E17" s="33">
        <v>25</v>
      </c>
      <c r="F17" s="43">
        <v>0.9</v>
      </c>
      <c r="H17" s="33">
        <v>75</v>
      </c>
      <c r="I17" s="41">
        <f t="shared" si="5"/>
        <v>0.54629666100000129</v>
      </c>
      <c r="K17" s="33">
        <v>95</v>
      </c>
      <c r="L17" s="41">
        <f t="shared" si="3"/>
        <v>0.65779719499999945</v>
      </c>
      <c r="N17" s="33">
        <v>190</v>
      </c>
      <c r="O17" s="41">
        <f t="shared" si="4"/>
        <v>0.96150800000000025</v>
      </c>
    </row>
    <row r="18" spans="5:38" x14ac:dyDescent="0.3">
      <c r="E18" s="37">
        <v>30</v>
      </c>
      <c r="F18" s="39">
        <v>0.9</v>
      </c>
      <c r="H18" s="33">
        <v>80</v>
      </c>
      <c r="I18" s="41">
        <f t="shared" si="5"/>
        <v>0.47503030600000251</v>
      </c>
      <c r="K18" s="37">
        <v>100</v>
      </c>
      <c r="L18" s="42">
        <f t="shared" si="3"/>
        <v>0.65930759999999955</v>
      </c>
      <c r="N18" s="37">
        <v>200</v>
      </c>
      <c r="O18" s="42">
        <f t="shared" si="4"/>
        <v>1.0139269999999998</v>
      </c>
      <c r="X18" s="48" t="s">
        <v>40</v>
      </c>
      <c r="Y18" s="48"/>
      <c r="AD18" s="48" t="s">
        <v>41</v>
      </c>
      <c r="AE18" s="48"/>
      <c r="AK18" s="48" t="s">
        <v>42</v>
      </c>
      <c r="AL18" s="48"/>
    </row>
    <row r="19" spans="5:38" x14ac:dyDescent="0.3">
      <c r="E19" s="36">
        <v>30</v>
      </c>
      <c r="F19" s="44">
        <f>-0.0000054704*POWER(E19,4)+0.0009517967*POWER(E19,3)-0.060279783*POWER(E19,2)+1.6188944213*E19-14.6908729134</f>
        <v>0.89164192560000544</v>
      </c>
      <c r="H19" s="33">
        <v>85</v>
      </c>
      <c r="I19" s="41">
        <f t="shared" si="5"/>
        <v>0.42014485100000165</v>
      </c>
      <c r="K19" s="36">
        <v>100</v>
      </c>
      <c r="L19" s="40">
        <v>0.7</v>
      </c>
      <c r="N19" s="36">
        <v>200</v>
      </c>
      <c r="O19" s="38">
        <v>1</v>
      </c>
      <c r="Q19" s="57" t="s">
        <v>39</v>
      </c>
      <c r="R19" s="58"/>
      <c r="X19" s="32" t="s">
        <v>20</v>
      </c>
      <c r="Y19" s="34" t="s">
        <v>22</v>
      </c>
      <c r="AD19" s="32" t="s">
        <v>20</v>
      </c>
      <c r="AE19" s="34" t="s">
        <v>22</v>
      </c>
      <c r="AK19" s="32" t="s">
        <v>20</v>
      </c>
      <c r="AL19" s="34" t="s">
        <v>22</v>
      </c>
    </row>
    <row r="20" spans="5:38" x14ac:dyDescent="0.3">
      <c r="E20" s="33">
        <v>35</v>
      </c>
      <c r="F20" s="45">
        <f t="shared" ref="F20:F26" si="6">-0.0000054704*POWER(E20,4)+0.0009517967*POWER(E20,3)-0.060279783*POWER(E20,2)+1.6188944213*E20-14.6908729134</f>
        <v>0.72696216960000015</v>
      </c>
      <c r="H20" s="33">
        <v>90</v>
      </c>
      <c r="I20" s="41">
        <f t="shared" si="5"/>
        <v>0.37698654600000125</v>
      </c>
      <c r="K20" s="37">
        <v>120</v>
      </c>
      <c r="L20" s="42">
        <v>0.7</v>
      </c>
      <c r="N20" s="37">
        <v>210</v>
      </c>
      <c r="O20" s="39">
        <v>1</v>
      </c>
      <c r="Q20" s="36">
        <v>25</v>
      </c>
      <c r="R20" s="38">
        <f>1-(O4-L4)</f>
        <v>1</v>
      </c>
      <c r="X20" s="36">
        <v>-5</v>
      </c>
      <c r="Y20" s="38">
        <v>0</v>
      </c>
      <c r="AD20" s="36">
        <v>-5</v>
      </c>
      <c r="AE20" s="38">
        <v>0</v>
      </c>
      <c r="AK20" s="36">
        <v>-5</v>
      </c>
      <c r="AL20" s="38">
        <v>0</v>
      </c>
    </row>
    <row r="21" spans="5:38" x14ac:dyDescent="0.3">
      <c r="E21" s="33">
        <v>40</v>
      </c>
      <c r="F21" s="45">
        <f t="shared" si="6"/>
        <v>0.5280159385999994</v>
      </c>
      <c r="H21" s="33">
        <v>95</v>
      </c>
      <c r="I21" s="41">
        <f t="shared" si="5"/>
        <v>0.34090164100000209</v>
      </c>
      <c r="K21" s="36">
        <v>120</v>
      </c>
      <c r="L21" s="40">
        <f t="shared" ref="L21:L30" si="7">-0.0000028496*POWER(K21,3)+0.0013877861*POWER(K21,2)-0.227722266*K21+12.9835547132</f>
        <v>0.71689383320000033</v>
      </c>
      <c r="Q21" s="37">
        <v>39</v>
      </c>
      <c r="R21" s="39">
        <f>1-(O4-L4)</f>
        <v>1</v>
      </c>
      <c r="X21" s="37">
        <v>39</v>
      </c>
      <c r="Y21" s="39">
        <v>0</v>
      </c>
      <c r="AD21" s="37">
        <v>79</v>
      </c>
      <c r="AE21" s="39">
        <v>0</v>
      </c>
      <c r="AK21" s="37">
        <v>39</v>
      </c>
      <c r="AL21" s="39">
        <v>0</v>
      </c>
    </row>
    <row r="22" spans="5:38" x14ac:dyDescent="0.3">
      <c r="E22" s="33">
        <v>45</v>
      </c>
      <c r="F22" s="45">
        <f t="shared" si="6"/>
        <v>0.39323075759998005</v>
      </c>
      <c r="H22" s="33">
        <v>100</v>
      </c>
      <c r="I22" s="41">
        <f>-0.000006205*POWER(H22,3)+0.001816818*POWER(H22,2)-0.184014936*H22+6.745549986</f>
        <v>0.30723638600000136</v>
      </c>
      <c r="K22" s="33">
        <v>130</v>
      </c>
      <c r="L22" s="41">
        <f>-0.0000028496*POWER(K22,3)+0.0013877861*POWER(K22,2)-0.227722266*K22+12.9835547132</f>
        <v>0.57267402319999761</v>
      </c>
      <c r="Q22" s="36">
        <v>39</v>
      </c>
      <c r="R22" s="40">
        <f>1-ABS($O$4-L5)</f>
        <v>0.95849070100000011</v>
      </c>
      <c r="X22" s="36">
        <v>39</v>
      </c>
      <c r="Y22" s="40">
        <f xml:space="preserve"> -0.000002801*POWER(X22,3)+0.000479974*POWER(X22,2)-0.013394324*X22</f>
        <v>4.1509298999999888E-2</v>
      </c>
      <c r="AD22" s="36">
        <v>79</v>
      </c>
      <c r="AE22" s="40">
        <f>-0.0000255*AD22*AD22+0.0151869*AD22-1.003453</f>
        <v>3.7166600000000161E-2</v>
      </c>
      <c r="AK22" s="36">
        <v>39</v>
      </c>
      <c r="AL22" s="40">
        <f>L5-O4</f>
        <v>4.1509298999999888E-2</v>
      </c>
    </row>
    <row r="23" spans="5:38" x14ac:dyDescent="0.3">
      <c r="E23" s="33">
        <v>50</v>
      </c>
      <c r="F23" s="45">
        <f t="shared" si="6"/>
        <v>0.33897815159997435</v>
      </c>
      <c r="H23" s="33">
        <v>105</v>
      </c>
      <c r="I23" s="41">
        <f>-0.000006205*POWER(H23,3)+0.001816818*POWER(H23,2)-0.184014936*H23+6.745549986</f>
        <v>0.27133703100000162</v>
      </c>
      <c r="K23" s="33">
        <v>140</v>
      </c>
      <c r="L23" s="41">
        <f t="shared" si="7"/>
        <v>0.48374263319999855</v>
      </c>
      <c r="Q23" s="33">
        <v>40</v>
      </c>
      <c r="R23" s="41">
        <f t="shared" ref="R23:R30" si="8">1-ABS($O$4-L6)</f>
        <v>0.94707856000000012</v>
      </c>
      <c r="X23" s="33">
        <v>40</v>
      </c>
      <c r="Y23" s="41">
        <f t="shared" ref="Y23:Y35" si="9" xml:space="preserve"> -0.000002801*POWER(X23,3)+0.000479974*POWER(X23,2)-0.013394324*X23</f>
        <v>5.2921439999999875E-2</v>
      </c>
      <c r="AD23" s="33">
        <v>80</v>
      </c>
      <c r="AE23" s="41">
        <f>-0.0000255*AD23*AD23+0.0151869*AD23-1.003453</f>
        <v>4.8299000000000092E-2</v>
      </c>
      <c r="AK23" s="33">
        <v>40</v>
      </c>
      <c r="AL23" s="41">
        <f>L6-$O$4</f>
        <v>5.2921439999999875E-2</v>
      </c>
    </row>
    <row r="24" spans="5:38" x14ac:dyDescent="0.3">
      <c r="E24" s="33">
        <v>55</v>
      </c>
      <c r="F24" s="45">
        <f t="shared" si="6"/>
        <v>0.29957364559997757</v>
      </c>
      <c r="H24" s="33">
        <v>110</v>
      </c>
      <c r="I24" s="41">
        <f t="shared" ref="I24" si="10">-0.000006205*POWER(H24,3)+0.001816818*POWER(H24,2)-0.184014936*H24+6.745549986</f>
        <v>0.22854982599999829</v>
      </c>
      <c r="K24" s="33">
        <v>150</v>
      </c>
      <c r="L24" s="41">
        <f t="shared" si="7"/>
        <v>0.43300206320000001</v>
      </c>
      <c r="Q24" s="33">
        <v>45</v>
      </c>
      <c r="R24" s="41">
        <f t="shared" si="8"/>
        <v>0.88603835500000006</v>
      </c>
      <c r="X24" s="33">
        <v>45</v>
      </c>
      <c r="Y24" s="41">
        <f t="shared" si="9"/>
        <v>0.11396164499999994</v>
      </c>
      <c r="AD24" s="33">
        <v>90</v>
      </c>
      <c r="AE24" s="41">
        <f>-0.0000255*AD24*AD24+0.0151869*AD24-1.003453</f>
        <v>0.15681800000000012</v>
      </c>
      <c r="AK24" s="33">
        <v>45</v>
      </c>
      <c r="AL24" s="41">
        <f t="shared" ref="AL24:AL31" si="11">L7-$O$4</f>
        <v>0.11396164499999994</v>
      </c>
    </row>
    <row r="25" spans="5:38" x14ac:dyDescent="0.3">
      <c r="E25" s="33">
        <v>60</v>
      </c>
      <c r="F25" s="45">
        <f t="shared" si="6"/>
        <v>0.12727676460001192</v>
      </c>
      <c r="H25" s="33">
        <v>115</v>
      </c>
      <c r="I25" s="41">
        <f>-0.000006205*POWER(H25,3)+0.001816818*POWER(H25,2)-0.184014936*H25+6.745549986</f>
        <v>0.17422102100000281</v>
      </c>
      <c r="K25" s="33">
        <v>160</v>
      </c>
      <c r="L25" s="41">
        <f t="shared" si="7"/>
        <v>0.40335471319999527</v>
      </c>
      <c r="Q25" s="33">
        <v>50</v>
      </c>
      <c r="R25" s="41">
        <f t="shared" si="8"/>
        <v>0.81990620000000014</v>
      </c>
      <c r="X25" s="33">
        <v>50</v>
      </c>
      <c r="Y25" s="41">
        <f t="shared" si="9"/>
        <v>0.18009379999999986</v>
      </c>
      <c r="AD25" s="33">
        <v>100</v>
      </c>
      <c r="AE25" s="41">
        <f t="shared" ref="AE25:AE28" si="12">-0.0000255*AD25*AD25+0.0151869*AD25-1.003453</f>
        <v>0.26023700000000005</v>
      </c>
      <c r="AK25" s="33">
        <v>50</v>
      </c>
      <c r="AL25" s="41">
        <f t="shared" si="11"/>
        <v>0.18009379999999986</v>
      </c>
    </row>
    <row r="26" spans="5:38" x14ac:dyDescent="0.3">
      <c r="E26" s="37">
        <v>61</v>
      </c>
      <c r="F26" s="46">
        <f t="shared" si="6"/>
        <v>5.8092399200006639E-2</v>
      </c>
      <c r="H26" s="33">
        <v>120</v>
      </c>
      <c r="I26" s="41">
        <f>-0.000006205*POWER(H26,3)+0.001816818*POWER(H26,2)-0.184014936*H26+6.745549986</f>
        <v>0.1036968660000035</v>
      </c>
      <c r="K26" s="33">
        <v>170</v>
      </c>
      <c r="L26" s="41">
        <f t="shared" si="7"/>
        <v>0.3777029831999954</v>
      </c>
      <c r="Q26" s="33">
        <v>55</v>
      </c>
      <c r="R26" s="41">
        <f t="shared" si="8"/>
        <v>0.75078284500000003</v>
      </c>
      <c r="X26" s="33">
        <v>55</v>
      </c>
      <c r="Y26" s="41">
        <f t="shared" si="9"/>
        <v>0.24921715499999997</v>
      </c>
      <c r="AD26" s="33">
        <v>110</v>
      </c>
      <c r="AE26" s="41">
        <f t="shared" si="12"/>
        <v>0.3585560000000001</v>
      </c>
      <c r="AK26" s="33">
        <v>55</v>
      </c>
      <c r="AL26" s="41">
        <f t="shared" si="11"/>
        <v>0.24921715499999997</v>
      </c>
    </row>
    <row r="27" spans="5:38" x14ac:dyDescent="0.3">
      <c r="E27" s="36">
        <v>61</v>
      </c>
      <c r="F27" s="38">
        <v>0</v>
      </c>
      <c r="H27" s="37">
        <v>121</v>
      </c>
      <c r="I27" s="42">
        <f>-0.000006205*POWER(H27,3)+0.001816818*POWER(H27,2)-0.184014936*H27+6.745549986</f>
        <v>8.7239063000000172E-2</v>
      </c>
      <c r="K27" s="33">
        <v>180</v>
      </c>
      <c r="L27" s="41">
        <f t="shared" si="7"/>
        <v>0.33894927320000434</v>
      </c>
      <c r="Q27" s="33">
        <v>60</v>
      </c>
      <c r="R27" s="41">
        <f t="shared" si="8"/>
        <v>0.68076904000000005</v>
      </c>
      <c r="X27" s="33">
        <v>60</v>
      </c>
      <c r="Y27" s="41">
        <f t="shared" si="9"/>
        <v>0.31923095999999995</v>
      </c>
      <c r="AD27" s="33">
        <v>120</v>
      </c>
      <c r="AE27" s="41">
        <f t="shared" si="12"/>
        <v>0.45177500000000004</v>
      </c>
      <c r="AK27" s="33">
        <v>60</v>
      </c>
      <c r="AL27" s="41">
        <f t="shared" si="11"/>
        <v>0.31923095999999995</v>
      </c>
    </row>
    <row r="28" spans="5:38" x14ac:dyDescent="0.3">
      <c r="E28" s="37">
        <v>210</v>
      </c>
      <c r="F28" s="39">
        <v>0</v>
      </c>
      <c r="H28" s="36">
        <v>121</v>
      </c>
      <c r="I28" s="38">
        <v>0</v>
      </c>
      <c r="K28" s="33">
        <v>190</v>
      </c>
      <c r="L28" s="41">
        <f t="shared" si="7"/>
        <v>0.26999598320000118</v>
      </c>
      <c r="Q28" s="33">
        <v>65</v>
      </c>
      <c r="R28" s="41">
        <f t="shared" si="8"/>
        <v>0.61196553500000039</v>
      </c>
      <c r="X28" s="33">
        <v>65</v>
      </c>
      <c r="Y28" s="41">
        <f t="shared" si="9"/>
        <v>0.38803446499999961</v>
      </c>
      <c r="AD28" s="37">
        <v>131</v>
      </c>
      <c r="AE28" s="42">
        <f>-0.0000255*AD28*AD28+0.0151869*AD28-1.003453</f>
        <v>0.54842539999999995</v>
      </c>
      <c r="AK28" s="33">
        <v>65</v>
      </c>
      <c r="AL28" s="41">
        <f t="shared" si="11"/>
        <v>0.38803446499999961</v>
      </c>
    </row>
    <row r="29" spans="5:38" x14ac:dyDescent="0.3">
      <c r="H29" s="37">
        <v>210</v>
      </c>
      <c r="I29" s="39">
        <v>0</v>
      </c>
      <c r="K29" s="33">
        <v>200</v>
      </c>
      <c r="L29" s="41">
        <f t="shared" si="7"/>
        <v>0.15374551320000762</v>
      </c>
      <c r="Q29" s="33">
        <v>70</v>
      </c>
      <c r="R29" s="41">
        <f t="shared" si="8"/>
        <v>0.54647307999999983</v>
      </c>
      <c r="X29" s="33">
        <v>70</v>
      </c>
      <c r="Y29" s="41">
        <f t="shared" si="9"/>
        <v>0.45352692000000017</v>
      </c>
      <c r="AD29" s="33">
        <v>131</v>
      </c>
      <c r="AE29" s="41">
        <f>-0.0000028496*POWER(AD29,3)+0.0013877861*POWER(AD29,2)-0.227722266*AD29+12.9835547132</f>
        <v>0.56157501570000434</v>
      </c>
      <c r="AK29" s="33">
        <v>70</v>
      </c>
      <c r="AL29" s="41">
        <f t="shared" si="11"/>
        <v>0.45352692000000017</v>
      </c>
    </row>
    <row r="30" spans="5:38" x14ac:dyDescent="0.3">
      <c r="K30" s="37">
        <v>201</v>
      </c>
      <c r="L30" s="42">
        <f t="shared" si="7"/>
        <v>0.13886086369999617</v>
      </c>
      <c r="Q30" s="33">
        <v>75</v>
      </c>
      <c r="R30" s="41">
        <f>1-ABS($O$4-L13)</f>
        <v>0.48639242500000002</v>
      </c>
      <c r="X30" s="33">
        <v>75</v>
      </c>
      <c r="Y30" s="41">
        <f xml:space="preserve"> -0.000002801*POWER(X30,3)+0.000479974*POWER(X30,2)-0.013394324*X30</f>
        <v>0.51360757499999998</v>
      </c>
      <c r="AD30" s="33">
        <v>140</v>
      </c>
      <c r="AE30" s="41">
        <f t="shared" ref="AE30:AE39" si="13">-0.0000028496*POWER(AD30,3)+0.0013877861*POWER(AD30,2)-0.227722266*AD30+12.9835547132</f>
        <v>0.48374263319999855</v>
      </c>
      <c r="AK30" s="33">
        <v>75</v>
      </c>
      <c r="AL30" s="41">
        <f t="shared" si="11"/>
        <v>0.51360757499999998</v>
      </c>
    </row>
    <row r="31" spans="5:38" x14ac:dyDescent="0.3">
      <c r="K31" s="36">
        <v>201</v>
      </c>
      <c r="L31" s="38">
        <v>0</v>
      </c>
      <c r="Q31" s="53">
        <v>79</v>
      </c>
      <c r="R31" s="41">
        <f>1-ABS($O$4-(-0.000002801*POWER(Q31,3)+0.000479974*POWER(Q31,2)-0.013394324*Q31))</f>
        <v>0.44363610100000028</v>
      </c>
      <c r="X31" s="33">
        <v>80</v>
      </c>
      <c r="Y31" s="41">
        <f t="shared" ref="Y31:Y39" si="14" xml:space="preserve"> -0.000002801*POWER(X31,3)+0.000479974*POWER(X31,2)-0.013394324*X31</f>
        <v>0.56617567999999951</v>
      </c>
      <c r="AD31" s="33">
        <v>150</v>
      </c>
      <c r="AE31" s="41">
        <f t="shared" si="13"/>
        <v>0.43300206320000001</v>
      </c>
      <c r="AK31" s="54">
        <v>79</v>
      </c>
      <c r="AL31" s="41">
        <f xml:space="preserve"> (-0.000002801*POWER(AK31,3)+0.000479974*POWER(AK31,2)-0.013394324*AK31)-$O$4</f>
        <v>0.55636389899999972</v>
      </c>
    </row>
    <row r="32" spans="5:38" x14ac:dyDescent="0.3">
      <c r="K32" s="37">
        <v>210</v>
      </c>
      <c r="L32" s="39">
        <v>0</v>
      </c>
      <c r="Q32" s="55">
        <v>79</v>
      </c>
      <c r="R32" s="56">
        <f>1-ABS($O$4-(-0.000002801*POWER(Q32,3)+0.000479974*POWER(Q32,2)-0.013394324*Q32))</f>
        <v>0.44363610100000028</v>
      </c>
      <c r="X32" s="33">
        <v>85</v>
      </c>
      <c r="Y32" s="41">
        <f t="shared" si="14"/>
        <v>0.60913048499999989</v>
      </c>
      <c r="AD32" s="33">
        <v>160</v>
      </c>
      <c r="AE32" s="41">
        <f t="shared" si="13"/>
        <v>0.40335471319999527</v>
      </c>
      <c r="AK32" s="59">
        <v>79</v>
      </c>
      <c r="AL32" s="44">
        <f xml:space="preserve"> (-0.000002801*POWER(AK32,3)+0.000479974*POWER(AK32,2)-0.013394324*AK32)-$O$4</f>
        <v>0.55636389899999972</v>
      </c>
    </row>
    <row r="33" spans="17:39" x14ac:dyDescent="0.3">
      <c r="Q33" s="53">
        <v>80</v>
      </c>
      <c r="R33" s="41">
        <f>1-ABS(O6-L14)</f>
        <v>0.48212332000000058</v>
      </c>
      <c r="X33" s="33">
        <v>90</v>
      </c>
      <c r="Y33" s="41">
        <f t="shared" si="14"/>
        <v>0.64037123999999968</v>
      </c>
      <c r="AD33" s="33">
        <v>170</v>
      </c>
      <c r="AE33" s="41">
        <f t="shared" si="13"/>
        <v>0.3777029831999954</v>
      </c>
      <c r="AK33" s="61">
        <v>80</v>
      </c>
      <c r="AL33" s="45">
        <f>L14-O6</f>
        <v>0.51787667999999942</v>
      </c>
    </row>
    <row r="34" spans="17:39" x14ac:dyDescent="0.3">
      <c r="Q34" s="53">
        <v>90</v>
      </c>
      <c r="R34" s="41">
        <f>1-ABS(O7-L16)</f>
        <v>0.51644676000000045</v>
      </c>
      <c r="X34" s="33">
        <v>95</v>
      </c>
      <c r="Y34" s="41">
        <f t="shared" si="14"/>
        <v>0.65779719499999945</v>
      </c>
      <c r="AD34" s="33">
        <v>180</v>
      </c>
      <c r="AE34" s="41">
        <f t="shared" si="13"/>
        <v>0.33894927320000434</v>
      </c>
      <c r="AK34" s="61">
        <v>90</v>
      </c>
      <c r="AL34" s="45">
        <f>L16-O7</f>
        <v>0.48355323999999955</v>
      </c>
    </row>
    <row r="35" spans="17:39" x14ac:dyDescent="0.3">
      <c r="Q35" s="53">
        <v>100</v>
      </c>
      <c r="R35" s="41">
        <f>1-ABS(O8-L18)</f>
        <v>0.6009294000000005</v>
      </c>
      <c r="X35" s="37">
        <v>100</v>
      </c>
      <c r="Y35" s="42">
        <f t="shared" si="14"/>
        <v>0.65930759999999955</v>
      </c>
      <c r="AD35" s="33">
        <v>190</v>
      </c>
      <c r="AE35" s="41">
        <f t="shared" si="13"/>
        <v>0.26999598320000118</v>
      </c>
      <c r="AK35" s="62">
        <v>100</v>
      </c>
      <c r="AL35" s="46">
        <f>L18-O8</f>
        <v>0.3990705999999995</v>
      </c>
    </row>
    <row r="36" spans="17:39" x14ac:dyDescent="0.3">
      <c r="Q36" s="55">
        <v>100</v>
      </c>
      <c r="R36" s="40">
        <f>1-ABS(O8-L19)</f>
        <v>0.5602370000000001</v>
      </c>
      <c r="X36" s="36">
        <v>100</v>
      </c>
      <c r="Y36" s="40">
        <v>0.7</v>
      </c>
      <c r="AD36" s="33">
        <v>200</v>
      </c>
      <c r="AE36" s="41">
        <f t="shared" si="13"/>
        <v>0.15374551320000762</v>
      </c>
      <c r="AK36" s="55">
        <v>100</v>
      </c>
      <c r="AL36" s="44">
        <f>L18-O8</f>
        <v>0.3990705999999995</v>
      </c>
    </row>
    <row r="37" spans="17:39" x14ac:dyDescent="0.3">
      <c r="Q37" s="53">
        <v>110</v>
      </c>
      <c r="R37" s="41">
        <f>1-ABS(O9-L19)</f>
        <v>0.65855600000000014</v>
      </c>
      <c r="X37" s="37">
        <v>120</v>
      </c>
      <c r="Y37" s="42">
        <v>0.7</v>
      </c>
      <c r="AD37" s="37">
        <v>201</v>
      </c>
      <c r="AE37" s="42">
        <f t="shared" si="13"/>
        <v>0.13886086369999617</v>
      </c>
      <c r="AK37" s="53">
        <v>110</v>
      </c>
      <c r="AL37" s="45">
        <f>L19-O9</f>
        <v>0.34144399999999986</v>
      </c>
    </row>
    <row r="38" spans="17:39" x14ac:dyDescent="0.3">
      <c r="Q38" s="54">
        <v>120</v>
      </c>
      <c r="R38" s="42">
        <f>1-ABS(O10-L20)</f>
        <v>0.75177500000000008</v>
      </c>
      <c r="X38" s="36">
        <v>120</v>
      </c>
      <c r="Y38" s="40">
        <f t="shared" ref="Y38:Y39" si="15">-0.0000028496*POWER(X38,3)+0.0013877861*POWER(X38,2)-0.227722266*X38+12.9835547132</f>
        <v>0.71689383320000033</v>
      </c>
      <c r="AD38" s="36">
        <v>201</v>
      </c>
      <c r="AE38" s="38">
        <v>0</v>
      </c>
      <c r="AK38" s="54">
        <v>120</v>
      </c>
      <c r="AL38" s="46">
        <f>L20-O10</f>
        <v>0.24822499999999992</v>
      </c>
    </row>
    <row r="39" spans="17:39" x14ac:dyDescent="0.3">
      <c r="Q39" s="53">
        <v>120</v>
      </c>
      <c r="R39" s="41">
        <f>1-ABS(O10-L21)</f>
        <v>0.73488116679999971</v>
      </c>
      <c r="X39" s="33">
        <v>130</v>
      </c>
      <c r="Y39" s="41">
        <f>-0.0000028496*POWER(X39,3)+0.0013877861*POWER(X39,2)-0.227722266*X39+12.9835547132</f>
        <v>0.57267402319999761</v>
      </c>
      <c r="AD39" s="37">
        <v>210</v>
      </c>
      <c r="AE39" s="39">
        <v>0</v>
      </c>
      <c r="AK39" s="55">
        <v>120</v>
      </c>
      <c r="AL39" s="44">
        <f>L21-O10</f>
        <v>0.26511883320000029</v>
      </c>
    </row>
    <row r="40" spans="17:39" x14ac:dyDescent="0.3">
      <c r="Q40" s="53">
        <v>130</v>
      </c>
      <c r="R40" s="41">
        <f t="shared" ref="R40:R41" si="16">1-ABS(O11-L22)</f>
        <v>0.96721997680000249</v>
      </c>
      <c r="X40" s="37">
        <v>131</v>
      </c>
      <c r="Y40" s="42">
        <f>-0.0000028496*POWER(X40,3)+0.0013877861*POWER(X40,2)-0.227722266*X40+12.9835547132</f>
        <v>0.56157501570000434</v>
      </c>
      <c r="AK40" s="53">
        <v>130</v>
      </c>
      <c r="AL40" s="45">
        <f>L22-O11</f>
        <v>3.278002319999751E-2</v>
      </c>
    </row>
    <row r="41" spans="17:39" x14ac:dyDescent="0.3">
      <c r="Q41" s="53">
        <v>131</v>
      </c>
      <c r="R41" s="41">
        <f>1-ABS((-0.0000028496*POWER(Q41,3)+0.0013877861*POWER(Q41,2)-0.227722266*Q41+12.9835547132)-(-0.0000255*Q41*Q41+0.0151869*Q41-1.003453))</f>
        <v>0.98685038429999561</v>
      </c>
      <c r="X41" s="33">
        <v>131</v>
      </c>
      <c r="Y41" s="41">
        <f>-0.0000255*X41*X41+0.0151869*X41-1.003453</f>
        <v>0.54842539999999995</v>
      </c>
      <c r="AK41" s="54">
        <v>131</v>
      </c>
      <c r="AL41" s="42">
        <f>-0.0000028496*POWER(AK41,3)+0.0013877861*POWER(AK41,2)-0.227722266*AK41+12.9835547132-(-0.0000255*AK41*AK41+0.0151869*AK41-1.003453)</f>
        <v>1.3149615700004391E-2</v>
      </c>
    </row>
    <row r="42" spans="17:39" x14ac:dyDescent="0.3">
      <c r="Q42" s="53">
        <v>140</v>
      </c>
      <c r="R42" s="41">
        <f>1-ABS(O12-L23)</f>
        <v>0.8608296331999985</v>
      </c>
      <c r="X42" s="33">
        <v>140</v>
      </c>
      <c r="Y42" s="41">
        <f t="shared" ref="Y42:Y50" si="17">-0.0000255*X42*X42+0.0151869*X42-1.003453</f>
        <v>0.62291300000000005</v>
      </c>
      <c r="AK42" s="55">
        <v>140</v>
      </c>
      <c r="AL42" s="44">
        <v>0</v>
      </c>
    </row>
    <row r="43" spans="17:39" x14ac:dyDescent="0.3">
      <c r="Q43" s="53">
        <v>150</v>
      </c>
      <c r="R43" s="41">
        <f>1-ABS(O13-L24)</f>
        <v>0.73217006319999989</v>
      </c>
      <c r="X43" s="33">
        <v>150</v>
      </c>
      <c r="Y43" s="41">
        <f t="shared" si="17"/>
        <v>0.70083200000000012</v>
      </c>
      <c r="AK43" s="54">
        <v>210</v>
      </c>
      <c r="AL43" s="42">
        <v>0</v>
      </c>
    </row>
    <row r="44" spans="17:39" x14ac:dyDescent="0.3">
      <c r="Q44" s="53">
        <v>160</v>
      </c>
      <c r="R44" s="41">
        <f>1-ABS(O14-L25)</f>
        <v>0.62970371319999519</v>
      </c>
      <c r="X44" s="33">
        <v>160</v>
      </c>
      <c r="Y44" s="41">
        <f t="shared" si="17"/>
        <v>0.77365100000000009</v>
      </c>
      <c r="AJ44" s="63"/>
      <c r="AK44" s="64"/>
      <c r="AL44" s="60"/>
      <c r="AM44" s="63"/>
    </row>
    <row r="45" spans="17:39" x14ac:dyDescent="0.3">
      <c r="Q45" s="53">
        <v>170</v>
      </c>
      <c r="R45" s="41">
        <f>1-ABS(O15-L26)</f>
        <v>0.53633298319999545</v>
      </c>
      <c r="X45" s="33">
        <v>170</v>
      </c>
      <c r="Y45" s="41">
        <f t="shared" si="17"/>
        <v>0.84136999999999995</v>
      </c>
      <c r="AJ45" s="63"/>
      <c r="AK45" s="64"/>
      <c r="AL45" s="60"/>
      <c r="AM45" s="63"/>
    </row>
    <row r="46" spans="17:39" x14ac:dyDescent="0.3">
      <c r="Q46" s="53">
        <v>180</v>
      </c>
      <c r="R46" s="41">
        <f>1-ABS(O16-L27)</f>
        <v>0.43496027320000419</v>
      </c>
      <c r="X46" s="33">
        <v>180</v>
      </c>
      <c r="Y46" s="41">
        <f t="shared" si="17"/>
        <v>0.90398900000000015</v>
      </c>
      <c r="AJ46" s="63"/>
      <c r="AK46" s="64"/>
      <c r="AL46" s="60"/>
      <c r="AM46" s="63"/>
    </row>
    <row r="47" spans="17:39" x14ac:dyDescent="0.3">
      <c r="Q47" s="53">
        <v>190</v>
      </c>
      <c r="R47" s="41">
        <f>1-ABS(O17-L28)</f>
        <v>0.30848798320000093</v>
      </c>
      <c r="X47" s="33">
        <v>190</v>
      </c>
      <c r="Y47" s="41">
        <f t="shared" si="17"/>
        <v>0.96150800000000025</v>
      </c>
      <c r="AJ47" s="63"/>
      <c r="AK47" s="64"/>
      <c r="AL47" s="60"/>
      <c r="AM47" s="63"/>
    </row>
    <row r="48" spans="17:39" x14ac:dyDescent="0.3">
      <c r="Q48" s="53">
        <v>200</v>
      </c>
      <c r="R48" s="41">
        <f>1-ABS(O18-L29)</f>
        <v>0.13981851320000782</v>
      </c>
      <c r="X48" s="37">
        <v>200</v>
      </c>
      <c r="Y48" s="42">
        <f t="shared" si="17"/>
        <v>1.0139269999999998</v>
      </c>
      <c r="AJ48" s="63"/>
      <c r="AK48" s="64"/>
      <c r="AL48" s="60"/>
      <c r="AM48" s="63"/>
    </row>
    <row r="49" spans="17:39" x14ac:dyDescent="0.3">
      <c r="Q49" s="55">
        <v>201</v>
      </c>
      <c r="R49" s="38">
        <v>0</v>
      </c>
      <c r="X49" s="36">
        <v>200</v>
      </c>
      <c r="Y49" s="38">
        <v>1</v>
      </c>
      <c r="AJ49" s="63"/>
      <c r="AK49" s="64"/>
      <c r="AL49" s="63"/>
      <c r="AM49" s="63"/>
    </row>
    <row r="50" spans="17:39" x14ac:dyDescent="0.3">
      <c r="Q50" s="54">
        <v>210</v>
      </c>
      <c r="R50" s="39">
        <v>0</v>
      </c>
      <c r="X50" s="37">
        <v>210</v>
      </c>
      <c r="Y50" s="39">
        <v>1</v>
      </c>
      <c r="AJ50" s="63"/>
      <c r="AK50" s="64"/>
      <c r="AL50" s="63"/>
      <c r="AM50" s="63"/>
    </row>
    <row r="51" spans="17:39" x14ac:dyDescent="0.3">
      <c r="AJ51" s="63"/>
      <c r="AK51" s="63"/>
      <c r="AL51" s="63"/>
      <c r="AM51" s="63"/>
    </row>
    <row r="52" spans="17:39" x14ac:dyDescent="0.3">
      <c r="AJ52" s="63"/>
      <c r="AK52" s="63"/>
      <c r="AL52" s="63"/>
      <c r="AM52" s="63"/>
    </row>
  </sheetData>
  <mergeCells count="9">
    <mergeCell ref="X18:Y18"/>
    <mergeCell ref="AD18:AE18"/>
    <mergeCell ref="AK18:AL18"/>
    <mergeCell ref="B1:C1"/>
    <mergeCell ref="E1:F1"/>
    <mergeCell ref="H1:I1"/>
    <mergeCell ref="K1:L1"/>
    <mergeCell ref="N1:O1"/>
    <mergeCell ref="Q19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Опрос и предобработка</vt:lpstr>
      <vt:lpstr>Стажер</vt:lpstr>
      <vt:lpstr>Junior</vt:lpstr>
      <vt:lpstr>Middle</vt:lpstr>
      <vt:lpstr>Senior</vt:lpstr>
      <vt:lpstr>Teamlead</vt:lpstr>
      <vt:lpstr>Общая</vt:lpstr>
      <vt:lpstr>Операции с 2 НМ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 Терехова</dc:creator>
  <cp:lastModifiedBy>Окс Терехова</cp:lastModifiedBy>
  <dcterms:created xsi:type="dcterms:W3CDTF">2020-04-08T16:53:38Z</dcterms:created>
  <dcterms:modified xsi:type="dcterms:W3CDTF">2020-04-10T07:39:24Z</dcterms:modified>
</cp:coreProperties>
</file>