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kayleetian/Documents/GT/Research/pourbaix/data/"/>
    </mc:Choice>
  </mc:AlternateContent>
  <xr:revisionPtr revIDLastSave="0" documentId="13_ncr:1_{270F6A5A-B514-BE45-A4A7-311D5F8C256E}" xr6:coauthVersionLast="47" xr6:coauthVersionMax="47" xr10:uidLastSave="{00000000-0000-0000-0000-000000000000}"/>
  <bookViews>
    <workbookView xWindow="29320" yWindow="500" windowWidth="22340" windowHeight="28480" xr2:uid="{C7A5C810-C3CF-0245-99D8-2D1815A7051F}"/>
  </bookViews>
  <sheets>
    <sheet name="log_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" l="1"/>
  <c r="L58" i="1"/>
  <c r="T147" i="1"/>
  <c r="T148" i="1"/>
  <c r="T146" i="1"/>
  <c r="T26" i="1"/>
  <c r="P146" i="1"/>
  <c r="P147" i="1"/>
  <c r="P148" i="1"/>
  <c r="K145" i="1"/>
  <c r="K146" i="1"/>
  <c r="K147" i="1"/>
  <c r="K148" i="1"/>
  <c r="G147" i="1"/>
  <c r="G148" i="1"/>
  <c r="G14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K143" i="1"/>
  <c r="J140" i="1"/>
  <c r="J98" i="1"/>
  <c r="K139" i="1"/>
  <c r="L140" i="1"/>
  <c r="K97" i="1"/>
  <c r="K98" i="1"/>
  <c r="P97" i="1"/>
  <c r="K94" i="1"/>
  <c r="P141" i="1"/>
  <c r="Q141" i="1"/>
  <c r="K141" i="1"/>
  <c r="K144" i="1"/>
  <c r="P144" i="1" s="1"/>
  <c r="E54" i="1"/>
  <c r="E55" i="1"/>
  <c r="E56" i="1"/>
  <c r="E57" i="1"/>
  <c r="E58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66" i="1"/>
  <c r="L56" i="1"/>
  <c r="L57" i="1"/>
  <c r="L55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2" i="1"/>
  <c r="K103" i="1"/>
  <c r="K100" i="1"/>
  <c r="K101" i="1"/>
  <c r="K102" i="1"/>
  <c r="K99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6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E98" i="1"/>
  <c r="E60" i="1"/>
  <c r="E61" i="1"/>
  <c r="E62" i="1"/>
  <c r="E63" i="1"/>
  <c r="E64" i="1"/>
  <c r="E65" i="1"/>
  <c r="E59" i="1"/>
  <c r="E125" i="1"/>
  <c r="E126" i="1"/>
  <c r="E127" i="1"/>
  <c r="E128" i="1"/>
  <c r="E129" i="1"/>
  <c r="E130" i="1"/>
  <c r="E131" i="1"/>
  <c r="E132" i="1"/>
  <c r="E133" i="1"/>
  <c r="E100" i="1"/>
  <c r="E99" i="1"/>
  <c r="E80" i="1"/>
  <c r="E97" i="1"/>
  <c r="E96" i="1"/>
  <c r="E91" i="1"/>
  <c r="E92" i="1"/>
  <c r="E93" i="1"/>
  <c r="E94" i="1"/>
  <c r="E95" i="1"/>
  <c r="E83" i="1"/>
  <c r="E90" i="1"/>
  <c r="E78" i="1"/>
  <c r="E74" i="1"/>
  <c r="E75" i="1"/>
  <c r="E66" i="1"/>
  <c r="E67" i="1"/>
  <c r="E68" i="1"/>
  <c r="E89" i="1"/>
  <c r="E103" i="1"/>
  <c r="E73" i="1"/>
  <c r="E86" i="1"/>
  <c r="X84" i="1"/>
  <c r="Q58" i="1" l="1"/>
  <c r="Q144" i="1"/>
  <c r="Q139" i="1"/>
  <c r="Q55" i="1"/>
  <c r="Q57" i="1"/>
  <c r="Q56" i="1"/>
  <c r="R97" i="1"/>
  <c r="Q140" i="1"/>
  <c r="Q54" i="1"/>
  <c r="T88" i="1"/>
  <c r="P54" i="1"/>
  <c r="P139" i="1"/>
  <c r="P131" i="1"/>
  <c r="P138" i="1"/>
  <c r="P130" i="1"/>
  <c r="P137" i="1"/>
  <c r="P129" i="1"/>
  <c r="P135" i="1"/>
  <c r="P127" i="1"/>
  <c r="P128" i="1"/>
  <c r="P143" i="1"/>
  <c r="P134" i="1"/>
  <c r="P126" i="1"/>
  <c r="P142" i="1"/>
  <c r="P133" i="1"/>
  <c r="P125" i="1"/>
  <c r="P136" i="1"/>
  <c r="P92" i="1"/>
  <c r="P132" i="1"/>
  <c r="P99" i="1"/>
  <c r="P94" i="1"/>
  <c r="P93" i="1"/>
  <c r="P91" i="1"/>
  <c r="P100" i="1"/>
  <c r="T96" i="1"/>
  <c r="U97" i="1"/>
  <c r="T95" i="1"/>
  <c r="U96" i="1"/>
  <c r="T94" i="1"/>
  <c r="U95" i="1"/>
  <c r="T93" i="1"/>
  <c r="U94" i="1"/>
  <c r="T92" i="1"/>
  <c r="U93" i="1"/>
  <c r="T100" i="1"/>
  <c r="T91" i="1"/>
  <c r="U92" i="1"/>
  <c r="T99" i="1"/>
  <c r="T90" i="1"/>
  <c r="U91" i="1"/>
  <c r="T97" i="1"/>
  <c r="U99" i="1"/>
  <c r="U100" i="1"/>
  <c r="R96" i="1"/>
  <c r="R95" i="1"/>
  <c r="R94" i="1"/>
  <c r="R93" i="1"/>
  <c r="R92" i="1"/>
  <c r="R91" i="1"/>
  <c r="P90" i="1"/>
  <c r="U90" i="1"/>
  <c r="R90" i="1"/>
  <c r="R87" i="1"/>
  <c r="R79" i="1"/>
  <c r="R71" i="1"/>
  <c r="P66" i="1"/>
  <c r="R86" i="1"/>
  <c r="R78" i="1"/>
  <c r="R70" i="1"/>
  <c r="R85" i="1"/>
  <c r="R77" i="1"/>
  <c r="R69" i="1"/>
  <c r="R84" i="1"/>
  <c r="R76" i="1"/>
  <c r="R68" i="1"/>
  <c r="R83" i="1"/>
  <c r="R75" i="1"/>
  <c r="R67" i="1"/>
  <c r="R66" i="1"/>
  <c r="R82" i="1"/>
  <c r="R74" i="1"/>
  <c r="R89" i="1"/>
  <c r="R81" i="1"/>
  <c r="R73" i="1"/>
  <c r="P69" i="1"/>
  <c r="R88" i="1"/>
  <c r="R80" i="1"/>
  <c r="R72" i="1"/>
  <c r="P70" i="1"/>
  <c r="P80" i="1"/>
  <c r="U68" i="1"/>
  <c r="T80" i="1"/>
  <c r="U67" i="1"/>
  <c r="U80" i="1"/>
  <c r="U66" i="1"/>
  <c r="P83" i="1"/>
  <c r="T83" i="1"/>
  <c r="U83" i="1"/>
  <c r="P78" i="1"/>
  <c r="T78" i="1"/>
  <c r="U78" i="1"/>
  <c r="P73" i="1"/>
  <c r="P67" i="1"/>
  <c r="P68" i="1"/>
  <c r="P74" i="1"/>
  <c r="T74" i="1"/>
  <c r="U74" i="1"/>
  <c r="P15" i="1"/>
  <c r="P8" i="1"/>
  <c r="P7" i="1"/>
  <c r="P18" i="1"/>
  <c r="P22" i="1"/>
  <c r="P11" i="1"/>
  <c r="P10" i="1"/>
  <c r="T5" i="1"/>
  <c r="P23" i="1"/>
  <c r="P16" i="1"/>
  <c r="T7" i="1"/>
  <c r="U18" i="1"/>
  <c r="U11" i="1"/>
  <c r="T9" i="1"/>
  <c r="P5" i="1"/>
  <c r="U25" i="1"/>
  <c r="U22" i="1"/>
  <c r="U15" i="1"/>
  <c r="P9" i="1"/>
  <c r="U4" i="1"/>
  <c r="T22" i="1"/>
  <c r="U20" i="1"/>
  <c r="T15" i="1"/>
  <c r="U13" i="1"/>
  <c r="U8" i="1"/>
  <c r="P21" i="1"/>
  <c r="P12" i="1"/>
  <c r="P26" i="1"/>
  <c r="U27" i="1"/>
  <c r="U24" i="1"/>
  <c r="T20" i="1"/>
  <c r="U17" i="1"/>
  <c r="T13" i="1"/>
  <c r="U10" i="1"/>
  <c r="T8" i="1"/>
  <c r="U6" i="1"/>
  <c r="T3" i="1"/>
  <c r="T27" i="1"/>
  <c r="T24" i="1"/>
  <c r="P20" i="1"/>
  <c r="T17" i="1"/>
  <c r="P13" i="1"/>
  <c r="T10" i="1"/>
  <c r="T6" i="1"/>
  <c r="P3" i="1"/>
  <c r="P19" i="1"/>
  <c r="P14" i="1"/>
  <c r="P27" i="1"/>
  <c r="P24" i="1"/>
  <c r="U19" i="1"/>
  <c r="P17" i="1"/>
  <c r="U12" i="1"/>
  <c r="P6" i="1"/>
  <c r="U26" i="1"/>
  <c r="U23" i="1"/>
  <c r="T21" i="1"/>
  <c r="T19" i="1"/>
  <c r="U16" i="1"/>
  <c r="T14" i="1"/>
  <c r="T12" i="1"/>
  <c r="U5" i="1"/>
  <c r="P2" i="1"/>
  <c r="U2" i="1"/>
  <c r="T2" i="1"/>
  <c r="T4" i="1"/>
  <c r="T25" i="1"/>
  <c r="T23" i="1"/>
  <c r="T18" i="1"/>
  <c r="T16" i="1"/>
  <c r="T11" i="1"/>
  <c r="P4" i="1"/>
  <c r="P25" i="1"/>
  <c r="U21" i="1"/>
  <c r="U14" i="1"/>
  <c r="U9" i="1"/>
  <c r="U7" i="1"/>
  <c r="U3" i="1"/>
  <c r="P89" i="1"/>
  <c r="T89" i="1"/>
  <c r="U89" i="1"/>
  <c r="P103" i="1"/>
  <c r="T103" i="1"/>
  <c r="U103" i="1"/>
  <c r="P79" i="1"/>
  <c r="P81" i="1"/>
  <c r="P53" i="1"/>
  <c r="P45" i="1"/>
  <c r="U85" i="1"/>
  <c r="T81" i="1"/>
  <c r="U28" i="1"/>
  <c r="T77" i="1"/>
  <c r="P84" i="1"/>
  <c r="P50" i="1"/>
  <c r="T72" i="1"/>
  <c r="P88" i="1"/>
  <c r="P75" i="1"/>
  <c r="P42" i="1"/>
  <c r="P109" i="1"/>
  <c r="P85" i="1"/>
  <c r="U37" i="1"/>
  <c r="U31" i="1"/>
  <c r="P122" i="1"/>
  <c r="P115" i="1"/>
  <c r="P114" i="1"/>
  <c r="P30" i="1"/>
  <c r="P107" i="1"/>
  <c r="P72" i="1"/>
  <c r="P49" i="1"/>
  <c r="P41" i="1"/>
  <c r="U69" i="1"/>
  <c r="T118" i="1"/>
  <c r="P86" i="1"/>
  <c r="U49" i="1"/>
  <c r="T105" i="1"/>
  <c r="T86" i="1"/>
  <c r="T44" i="1"/>
  <c r="U86" i="1"/>
  <c r="T85" i="1"/>
  <c r="T76" i="1"/>
  <c r="T69" i="1"/>
  <c r="T49" i="1"/>
  <c r="U43" i="1"/>
  <c r="T37" i="1"/>
  <c r="U34" i="1"/>
  <c r="T28" i="1"/>
  <c r="T121" i="1"/>
  <c r="P118" i="1"/>
  <c r="U114" i="1"/>
  <c r="T111" i="1"/>
  <c r="U82" i="1"/>
  <c r="U75" i="1"/>
  <c r="U53" i="1"/>
  <c r="T48" i="1"/>
  <c r="T43" i="1"/>
  <c r="P37" i="1"/>
  <c r="P34" i="1"/>
  <c r="T30" i="1"/>
  <c r="P28" i="1"/>
  <c r="P121" i="1"/>
  <c r="U117" i="1"/>
  <c r="P111" i="1"/>
  <c r="P104" i="1"/>
  <c r="P82" i="1"/>
  <c r="P47" i="1"/>
  <c r="P39" i="1"/>
  <c r="T82" i="1"/>
  <c r="T75" i="1"/>
  <c r="T53" i="1"/>
  <c r="U47" i="1"/>
  <c r="U42" i="1"/>
  <c r="T36" i="1"/>
  <c r="U33" i="1"/>
  <c r="U124" i="1"/>
  <c r="P120" i="1"/>
  <c r="U107" i="1"/>
  <c r="P46" i="1"/>
  <c r="P38" i="1"/>
  <c r="U81" i="1"/>
  <c r="U72" i="1"/>
  <c r="T52" i="1"/>
  <c r="T47" i="1"/>
  <c r="T42" i="1"/>
  <c r="P36" i="1"/>
  <c r="P124" i="1"/>
  <c r="U119" i="1"/>
  <c r="U116" i="1"/>
  <c r="U110" i="1"/>
  <c r="U46" i="1"/>
  <c r="U35" i="1"/>
  <c r="P119" i="1"/>
  <c r="T113" i="1"/>
  <c r="P77" i="1"/>
  <c r="P52" i="1"/>
  <c r="P44" i="1"/>
  <c r="T38" i="1"/>
  <c r="U79" i="1"/>
  <c r="T71" i="1"/>
  <c r="T51" i="1"/>
  <c r="U45" i="1"/>
  <c r="U39" i="1"/>
  <c r="T35" i="1"/>
  <c r="P32" i="1"/>
  <c r="U29" i="1"/>
  <c r="T123" i="1"/>
  <c r="P116" i="1"/>
  <c r="P113" i="1"/>
  <c r="U109" i="1"/>
  <c r="T87" i="1"/>
  <c r="U51" i="1"/>
  <c r="T40" i="1"/>
  <c r="T32" i="1"/>
  <c r="U123" i="1"/>
  <c r="T116" i="1"/>
  <c r="P76" i="1"/>
  <c r="P51" i="1"/>
  <c r="P43" i="1"/>
  <c r="U38" i="1"/>
  <c r="T79" i="1"/>
  <c r="U70" i="1"/>
  <c r="T50" i="1"/>
  <c r="T45" i="1"/>
  <c r="T39" i="1"/>
  <c r="P123" i="1"/>
  <c r="U112" i="1"/>
  <c r="T109" i="1"/>
  <c r="U105" i="1"/>
  <c r="U121" i="1"/>
  <c r="T119" i="1"/>
  <c r="P117" i="1"/>
  <c r="T114" i="1"/>
  <c r="P106" i="1"/>
  <c r="P108" i="1"/>
  <c r="U87" i="1"/>
  <c r="T84" i="1"/>
  <c r="U76" i="1"/>
  <c r="T70" i="1"/>
  <c r="U50" i="1"/>
  <c r="T46" i="1"/>
  <c r="T41" i="1"/>
  <c r="U36" i="1"/>
  <c r="T34" i="1"/>
  <c r="P29" i="1"/>
  <c r="T120" i="1"/>
  <c r="P110" i="1"/>
  <c r="T107" i="1"/>
  <c r="P87" i="1"/>
  <c r="U41" i="1"/>
  <c r="P35" i="1"/>
  <c r="T33" i="1"/>
  <c r="T31" i="1"/>
  <c r="T29" i="1"/>
  <c r="T124" i="1"/>
  <c r="U122" i="1"/>
  <c r="T117" i="1"/>
  <c r="T112" i="1"/>
  <c r="T110" i="1"/>
  <c r="P105" i="1"/>
  <c r="P33" i="1"/>
  <c r="P31" i="1"/>
  <c r="T122" i="1"/>
  <c r="U115" i="1"/>
  <c r="P112" i="1"/>
  <c r="U108" i="1"/>
  <c r="U106" i="1"/>
  <c r="U104" i="1"/>
  <c r="U88" i="1"/>
  <c r="P71" i="1"/>
  <c r="P48" i="1"/>
  <c r="P40" i="1"/>
  <c r="U84" i="1"/>
  <c r="U77" i="1"/>
  <c r="U71" i="1"/>
  <c r="U52" i="1"/>
  <c r="U48" i="1"/>
  <c r="U44" i="1"/>
  <c r="U40" i="1"/>
  <c r="U32" i="1"/>
  <c r="U30" i="1"/>
  <c r="U120" i="1"/>
  <c r="U118" i="1"/>
  <c r="T115" i="1"/>
  <c r="U113" i="1"/>
  <c r="U111" i="1"/>
  <c r="T108" i="1"/>
  <c r="T106" i="1"/>
  <c r="T104" i="1"/>
  <c r="E34" i="1"/>
  <c r="E70" i="1"/>
  <c r="E71" i="1"/>
  <c r="E72" i="1"/>
  <c r="E76" i="1"/>
  <c r="E77" i="1"/>
  <c r="E79" i="1"/>
  <c r="E81" i="1"/>
  <c r="E82" i="1"/>
  <c r="E84" i="1"/>
  <c r="E85" i="1"/>
  <c r="E87" i="1"/>
  <c r="E88" i="1"/>
  <c r="E69" i="1"/>
  <c r="E51" i="1"/>
  <c r="E52" i="1"/>
  <c r="E53" i="1"/>
  <c r="E50" i="1"/>
  <c r="E49" i="1"/>
  <c r="E48" i="1"/>
  <c r="E45" i="1"/>
  <c r="E46" i="1"/>
  <c r="E47" i="1"/>
  <c r="E44" i="1"/>
  <c r="E120" i="1"/>
  <c r="E121" i="1"/>
  <c r="E122" i="1"/>
  <c r="E123" i="1"/>
  <c r="E124" i="1"/>
  <c r="E118" i="1"/>
  <c r="E119" i="1"/>
  <c r="E117" i="1"/>
  <c r="E116" i="1"/>
  <c r="E112" i="1"/>
  <c r="E113" i="1"/>
  <c r="E114" i="1"/>
  <c r="E115" i="1"/>
  <c r="E110" i="1"/>
  <c r="E111" i="1"/>
  <c r="E109" i="1"/>
  <c r="E108" i="1"/>
  <c r="E107" i="1"/>
  <c r="E105" i="1"/>
  <c r="E106" i="1"/>
  <c r="E104" i="1"/>
  <c r="E33" i="1"/>
  <c r="E35" i="1"/>
  <c r="E36" i="1"/>
  <c r="E37" i="1"/>
  <c r="E38" i="1"/>
  <c r="E39" i="1"/>
  <c r="E40" i="1"/>
  <c r="E41" i="1"/>
  <c r="E42" i="1"/>
  <c r="E4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<sst xmlns="http://schemas.openxmlformats.org/spreadsheetml/2006/main" count="451" uniqueCount="65">
  <si>
    <t>ligand</t>
  </si>
  <si>
    <t>metal_ion</t>
  </si>
  <si>
    <t>n_metal</t>
  </si>
  <si>
    <t>n_complex</t>
  </si>
  <si>
    <t>signed_metal_ion</t>
  </si>
  <si>
    <t>G_ligand (kJ/mol)</t>
  </si>
  <si>
    <t>G_metal (kJ/mol)</t>
  </si>
  <si>
    <t>log_B Paul's Handbook</t>
  </si>
  <si>
    <t>log_B 0.1Mpa Critical Stability Constants</t>
  </si>
  <si>
    <t>log_B Azida Avg</t>
  </si>
  <si>
    <t xml:space="preserve">Paul del G (kJ/mol) </t>
  </si>
  <si>
    <t>Other del G (kJ/mol)</t>
  </si>
  <si>
    <t xml:space="preserve">Azida del G kJ/mol </t>
  </si>
  <si>
    <t>NBS del G  kJ/mol  Handbook</t>
  </si>
  <si>
    <t>Standard Potential in Aqueous kJ/mol</t>
  </si>
  <si>
    <t>del G (eV) Paul</t>
  </si>
  <si>
    <t>del G (eV) Other</t>
  </si>
  <si>
    <t>del G (eV) Azida</t>
  </si>
  <si>
    <t>G_ligand(eV)</t>
  </si>
  <si>
    <t>G_metal(eV)</t>
  </si>
  <si>
    <t>reference</t>
  </si>
  <si>
    <t>NH3</t>
  </si>
  <si>
    <t>Ag+</t>
  </si>
  <si>
    <t>Au+</t>
  </si>
  <si>
    <t>Au3+</t>
  </si>
  <si>
    <t>Ca2+</t>
  </si>
  <si>
    <t>Cd2+</t>
  </si>
  <si>
    <t>Co2+</t>
  </si>
  <si>
    <t>Co3+</t>
  </si>
  <si>
    <t>Cu+</t>
  </si>
  <si>
    <t>Cu2+</t>
  </si>
  <si>
    <t>NH4</t>
  </si>
  <si>
    <t>Fe2+</t>
  </si>
  <si>
    <t>Ni2+</t>
  </si>
  <si>
    <t>Mg2+</t>
  </si>
  <si>
    <t>Mn2+</t>
  </si>
  <si>
    <t>Zn2+</t>
  </si>
  <si>
    <t>Pt2+</t>
  </si>
  <si>
    <t>Pd2+</t>
  </si>
  <si>
    <t>Pd[2+]</t>
  </si>
  <si>
    <t>Zr+</t>
  </si>
  <si>
    <t>Gly[1-]</t>
  </si>
  <si>
    <t>Fe3+</t>
  </si>
  <si>
    <t>R=</t>
  </si>
  <si>
    <t>T=</t>
  </si>
  <si>
    <t xml:space="preserve">ln_log = </t>
  </si>
  <si>
    <t>kJ/mol to eV/atom</t>
  </si>
  <si>
    <t>Na+</t>
  </si>
  <si>
    <t>Ti1+</t>
  </si>
  <si>
    <t>Sr2+</t>
  </si>
  <si>
    <t>OH[1-]</t>
  </si>
  <si>
    <t>Cl[1-]</t>
  </si>
  <si>
    <t>CN[1-]</t>
  </si>
  <si>
    <t>critical stability constant 1Mpa</t>
  </si>
  <si>
    <t>note</t>
  </si>
  <si>
    <t>Aviles2022ExploringNH3</t>
  </si>
  <si>
    <t>Azadi2019DataComplexes</t>
  </si>
  <si>
    <t>Smith1989CriticalConstants</t>
  </si>
  <si>
    <t>Sillen1964StabilityComplexes</t>
  </si>
  <si>
    <t>Bjerrum1957StabilitySubstances</t>
  </si>
  <si>
    <t>Kiss1991CriticalGlycine</t>
  </si>
  <si>
    <t>Bard2017StandardSolution</t>
  </si>
  <si>
    <t>Wagman1982TheUnits</t>
  </si>
  <si>
    <t>Harrington2005DeterminationIon</t>
  </si>
  <si>
    <t>NO2[1-]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</si>
</sst>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1D1D1F"/>
      <name val="Aptos"/>
    </font>
    <font>
      <sz val="8"/>
      <name val="Aptos Narrow"/>
      <family val="2"/>
      <scheme val="minor"/>
    </font>
    <font>
      <sz val="12"/>
      <color rgb="FF000000"/>
      <name val="Aptos Narrow"/>
    </font>
    <font>
      <sz val="13"/>
      <color rgb="FF1B222C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5B51-40FF-4F4F-9A84-BF2455E7BB3E}">
  <dimension ref="A1:Z148"/>
  <sheetViews>
    <sheetView tabSelected="1" topLeftCell="C1" workbookViewId="0">
      <pane ySplit="1" topLeftCell="A7" activePane="bottomLeft" state="frozen"/>
      <selection pane="bottomLeft" activeCell="Q54" sqref="Q54:Q58"/>
    </sheetView>
  </sheetViews>
  <sheetFormatPr baseColWidth="10" defaultColWidth="11" defaultRowHeight="16" x14ac:dyDescent="0.2"/>
  <cols>
    <col min="1" max="1" width="7.6640625" customWidth="1"/>
    <col min="3" max="3" width="8.1640625" customWidth="1"/>
    <col min="5" max="5" width="6.83203125" customWidth="1"/>
    <col min="9" max="9" width="20.33203125" customWidth="1"/>
    <col min="11" max="11" width="15.83203125" customWidth="1"/>
    <col min="15" max="15" width="12.83203125" customWidth="1"/>
    <col min="16" max="16" width="13.5" customWidth="1"/>
    <col min="17" max="17" width="13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  <c r="U1" t="s">
        <v>19</v>
      </c>
      <c r="Y1" t="s">
        <v>20</v>
      </c>
      <c r="Z1" t="s">
        <v>54</v>
      </c>
    </row>
    <row r="2" spans="1:26" x14ac:dyDescent="0.2">
      <c r="A2" t="s">
        <v>21</v>
      </c>
      <c r="B2" t="s">
        <v>22</v>
      </c>
      <c r="C2">
        <v>1</v>
      </c>
      <c r="D2">
        <v>1</v>
      </c>
      <c r="E2" t="str">
        <f t="shared" ref="E2:E33" si="0">IF(ISNUMBER(VALUE(MID(B2,LEN(B2)-1,1))), LEFT(B2,LEN(B2)-2) &amp; "[" &amp; MID(B2,LEN(B2)-1,1) &amp; RIGHT(B2,1) &amp; "]", LEFT(B2,LEN(B2)-1) &amp; "[1" &amp; RIGHT(B2,1) &amp; "]")</f>
        <v>Ag[1+]</v>
      </c>
      <c r="F2">
        <v>-26.63</v>
      </c>
      <c r="G2">
        <v>77.106999999999999</v>
      </c>
      <c r="H2">
        <v>3.4</v>
      </c>
      <c r="I2">
        <v>3.31</v>
      </c>
      <c r="K2">
        <f t="shared" ref="K2:K33" si="1">-$X$80*$X$81*$X$82*H2/1000+F2*D2+G2*C2</f>
        <v>31.06735068318001</v>
      </c>
      <c r="N2">
        <v>31.68</v>
      </c>
      <c r="P2">
        <f t="shared" ref="P2:P33" si="2">K2*$X$84</f>
        <v>0.32199039998613621</v>
      </c>
      <c r="T2">
        <f t="shared" ref="T2:T33" si="3">F2*$X$84</f>
        <v>-0.27600050094625972</v>
      </c>
      <c r="U2">
        <f t="shared" ref="U2:U33" si="4">G2*$X$84</f>
        <v>0.79915774038540177</v>
      </c>
      <c r="Y2" t="s">
        <v>59</v>
      </c>
    </row>
    <row r="3" spans="1:26" x14ac:dyDescent="0.2">
      <c r="A3" t="s">
        <v>21</v>
      </c>
      <c r="B3" t="s">
        <v>22</v>
      </c>
      <c r="C3">
        <v>1</v>
      </c>
      <c r="D3">
        <v>2</v>
      </c>
      <c r="E3" t="str">
        <f t="shared" si="0"/>
        <v>Ag[1+]</v>
      </c>
      <c r="F3">
        <v>-26.63</v>
      </c>
      <c r="G3">
        <v>77.106999999999999</v>
      </c>
      <c r="H3">
        <v>7.4</v>
      </c>
      <c r="I3">
        <v>7.2</v>
      </c>
      <c r="K3">
        <f t="shared" si="1"/>
        <v>-18.397530866019991</v>
      </c>
      <c r="N3">
        <v>-17.12</v>
      </c>
      <c r="P3">
        <f t="shared" si="2"/>
        <v>-0.1906769709048364</v>
      </c>
      <c r="T3">
        <f t="shared" si="3"/>
        <v>-0.27600050094625972</v>
      </c>
      <c r="U3">
        <f t="shared" si="4"/>
        <v>0.79915774038540177</v>
      </c>
      <c r="Y3" t="s">
        <v>59</v>
      </c>
    </row>
    <row r="4" spans="1:26" x14ac:dyDescent="0.2">
      <c r="A4" t="s">
        <v>21</v>
      </c>
      <c r="B4" t="s">
        <v>23</v>
      </c>
      <c r="C4">
        <v>1</v>
      </c>
      <c r="D4">
        <v>2</v>
      </c>
      <c r="E4" t="str">
        <f t="shared" si="0"/>
        <v>Au[1+]</v>
      </c>
      <c r="F4">
        <v>-26.63</v>
      </c>
      <c r="G4">
        <v>176</v>
      </c>
      <c r="H4">
        <v>27</v>
      </c>
      <c r="K4">
        <f t="shared" si="1"/>
        <v>-31.395450457099969</v>
      </c>
      <c r="P4">
        <f t="shared" si="2"/>
        <v>-0.32539091451720131</v>
      </c>
      <c r="T4">
        <f t="shared" si="3"/>
        <v>-0.27600050094625972</v>
      </c>
      <c r="U4">
        <f t="shared" si="4"/>
        <v>1.8241114595021297</v>
      </c>
      <c r="Y4" t="s">
        <v>59</v>
      </c>
    </row>
    <row r="5" spans="1:26" x14ac:dyDescent="0.2">
      <c r="A5" t="s">
        <v>21</v>
      </c>
      <c r="B5" t="s">
        <v>24</v>
      </c>
      <c r="C5">
        <v>1</v>
      </c>
      <c r="D5">
        <v>4</v>
      </c>
      <c r="E5" t="str">
        <f t="shared" si="0"/>
        <v>Au[3+]</v>
      </c>
      <c r="F5">
        <v>-26.63</v>
      </c>
      <c r="G5">
        <v>440</v>
      </c>
      <c r="H5">
        <v>30</v>
      </c>
      <c r="K5">
        <f t="shared" si="1"/>
        <v>162.21838838100001</v>
      </c>
      <c r="P5">
        <f t="shared" si="2"/>
        <v>1.681275120384939</v>
      </c>
      <c r="T5">
        <f t="shared" si="3"/>
        <v>-0.27600050094625972</v>
      </c>
      <c r="U5">
        <f t="shared" si="4"/>
        <v>4.5602786487553244</v>
      </c>
      <c r="Y5" t="s">
        <v>59</v>
      </c>
    </row>
    <row r="6" spans="1:26" x14ac:dyDescent="0.2">
      <c r="A6" t="s">
        <v>21</v>
      </c>
      <c r="B6" t="s">
        <v>25</v>
      </c>
      <c r="C6">
        <v>1</v>
      </c>
      <c r="D6">
        <v>1</v>
      </c>
      <c r="E6" t="str">
        <f t="shared" si="0"/>
        <v>Ca[2+]</v>
      </c>
      <c r="F6">
        <v>-26.63</v>
      </c>
      <c r="G6">
        <v>-553.54</v>
      </c>
      <c r="H6">
        <v>-0.2</v>
      </c>
      <c r="K6">
        <f t="shared" si="1"/>
        <v>-579.02825592253998</v>
      </c>
      <c r="P6">
        <f t="shared" si="2"/>
        <v>-6.001204982976347</v>
      </c>
      <c r="T6">
        <f t="shared" si="3"/>
        <v>-0.27600050094625972</v>
      </c>
      <c r="U6">
        <f t="shared" si="4"/>
        <v>-5.7370378255273229</v>
      </c>
      <c r="Y6" t="s">
        <v>59</v>
      </c>
    </row>
    <row r="7" spans="1:26" x14ac:dyDescent="0.2">
      <c r="A7" t="s">
        <v>21</v>
      </c>
      <c r="B7" t="s">
        <v>25</v>
      </c>
      <c r="C7">
        <v>1</v>
      </c>
      <c r="D7">
        <v>2</v>
      </c>
      <c r="E7" t="str">
        <f t="shared" si="0"/>
        <v>Ca[2+]</v>
      </c>
      <c r="F7">
        <v>-26.63</v>
      </c>
      <c r="G7">
        <v>-553.54</v>
      </c>
      <c r="H7">
        <v>-0.8</v>
      </c>
      <c r="K7">
        <f t="shared" si="1"/>
        <v>-602.23302369015994</v>
      </c>
      <c r="P7">
        <f t="shared" si="2"/>
        <v>-6.2417054534308996</v>
      </c>
      <c r="T7">
        <f t="shared" si="3"/>
        <v>-0.27600050094625972</v>
      </c>
      <c r="U7">
        <f t="shared" si="4"/>
        <v>-5.7370378255273229</v>
      </c>
      <c r="Y7" t="s">
        <v>59</v>
      </c>
    </row>
    <row r="8" spans="1:26" x14ac:dyDescent="0.2">
      <c r="A8" t="s">
        <v>21</v>
      </c>
      <c r="B8" t="s">
        <v>25</v>
      </c>
      <c r="C8">
        <v>1</v>
      </c>
      <c r="D8">
        <v>3</v>
      </c>
      <c r="E8" t="str">
        <f t="shared" si="0"/>
        <v>Ca[2+]</v>
      </c>
      <c r="F8">
        <v>-26.63</v>
      </c>
      <c r="G8">
        <v>-553.54</v>
      </c>
      <c r="H8">
        <v>-1.6</v>
      </c>
      <c r="K8">
        <f t="shared" si="1"/>
        <v>-624.29604738031992</v>
      </c>
      <c r="P8">
        <f t="shared" si="2"/>
        <v>-6.4703725803882168</v>
      </c>
      <c r="T8">
        <f t="shared" si="3"/>
        <v>-0.27600050094625972</v>
      </c>
      <c r="U8">
        <f t="shared" si="4"/>
        <v>-5.7370378255273229</v>
      </c>
      <c r="Y8" t="s">
        <v>59</v>
      </c>
    </row>
    <row r="9" spans="1:26" x14ac:dyDescent="0.2">
      <c r="A9" t="s">
        <v>21</v>
      </c>
      <c r="B9" t="s">
        <v>25</v>
      </c>
      <c r="C9">
        <v>1</v>
      </c>
      <c r="D9">
        <v>4</v>
      </c>
      <c r="E9" t="str">
        <f t="shared" si="0"/>
        <v>Ca[2+]</v>
      </c>
      <c r="F9">
        <v>-26.63</v>
      </c>
      <c r="G9">
        <v>-553.54</v>
      </c>
      <c r="H9">
        <v>2.7</v>
      </c>
      <c r="K9">
        <f t="shared" si="1"/>
        <v>-675.4735450457099</v>
      </c>
      <c r="P9">
        <f t="shared" si="2"/>
        <v>-7.0007899665250424</v>
      </c>
      <c r="T9">
        <f t="shared" si="3"/>
        <v>-0.27600050094625972</v>
      </c>
      <c r="U9">
        <f t="shared" si="4"/>
        <v>-5.7370378255273229</v>
      </c>
      <c r="Y9" t="s">
        <v>59</v>
      </c>
    </row>
    <row r="10" spans="1:26" x14ac:dyDescent="0.2">
      <c r="A10" t="s">
        <v>21</v>
      </c>
      <c r="B10" t="s">
        <v>26</v>
      </c>
      <c r="C10">
        <v>1</v>
      </c>
      <c r="D10">
        <v>1</v>
      </c>
      <c r="E10" t="str">
        <f t="shared" si="0"/>
        <v>Cd[2+]</v>
      </c>
      <c r="F10">
        <v>-26.63</v>
      </c>
      <c r="G10">
        <v>-77.611999999999995</v>
      </c>
      <c r="H10">
        <v>2.6</v>
      </c>
      <c r="K10">
        <f t="shared" si="1"/>
        <v>-119.08467300697998</v>
      </c>
      <c r="P10">
        <f t="shared" si="2"/>
        <v>-1.2342256629721371</v>
      </c>
      <c r="T10">
        <f t="shared" si="3"/>
        <v>-0.27600050094625972</v>
      </c>
      <c r="U10">
        <f t="shared" si="4"/>
        <v>-0.80439169656181408</v>
      </c>
      <c r="Y10" t="s">
        <v>59</v>
      </c>
    </row>
    <row r="11" spans="1:26" x14ac:dyDescent="0.2">
      <c r="A11" t="s">
        <v>21</v>
      </c>
      <c r="B11" t="s">
        <v>26</v>
      </c>
      <c r="C11">
        <v>1</v>
      </c>
      <c r="D11">
        <v>2</v>
      </c>
      <c r="E11" t="str">
        <f t="shared" si="0"/>
        <v>Cd[2+]</v>
      </c>
      <c r="F11">
        <v>-26.63</v>
      </c>
      <c r="G11">
        <v>-77.611999999999995</v>
      </c>
      <c r="H11">
        <v>4.6500000000000004</v>
      </c>
      <c r="K11">
        <f t="shared" si="1"/>
        <v>-157.41754980094498</v>
      </c>
      <c r="P11">
        <f t="shared" si="2"/>
        <v>-1.6315179347650621</v>
      </c>
      <c r="T11">
        <f t="shared" si="3"/>
        <v>-0.27600050094625972</v>
      </c>
      <c r="U11">
        <f t="shared" si="4"/>
        <v>-0.80439169656181408</v>
      </c>
      <c r="Y11" t="s">
        <v>59</v>
      </c>
    </row>
    <row r="12" spans="1:26" x14ac:dyDescent="0.2">
      <c r="A12" t="s">
        <v>21</v>
      </c>
      <c r="B12" t="s">
        <v>26</v>
      </c>
      <c r="C12">
        <v>1</v>
      </c>
      <c r="D12">
        <v>3</v>
      </c>
      <c r="E12" t="str">
        <f t="shared" si="0"/>
        <v>Cd[2+]</v>
      </c>
      <c r="F12">
        <v>-26.63</v>
      </c>
      <c r="G12">
        <v>-77.611999999999995</v>
      </c>
      <c r="H12">
        <v>6.04</v>
      </c>
      <c r="K12">
        <f t="shared" si="1"/>
        <v>-191.98267113929199</v>
      </c>
      <c r="P12">
        <f t="shared" si="2"/>
        <v>-1.9897601730171097</v>
      </c>
      <c r="T12">
        <f t="shared" si="3"/>
        <v>-0.27600050094625972</v>
      </c>
      <c r="U12">
        <f t="shared" si="4"/>
        <v>-0.80439169656181408</v>
      </c>
      <c r="Y12" t="s">
        <v>59</v>
      </c>
    </row>
    <row r="13" spans="1:26" x14ac:dyDescent="0.2">
      <c r="A13" t="s">
        <v>21</v>
      </c>
      <c r="B13" t="s">
        <v>26</v>
      </c>
      <c r="C13">
        <v>1</v>
      </c>
      <c r="D13">
        <v>4</v>
      </c>
      <c r="E13" t="str">
        <f t="shared" si="0"/>
        <v>Cd[2+]</v>
      </c>
      <c r="F13">
        <v>-26.63</v>
      </c>
      <c r="G13">
        <v>-77.611999999999995</v>
      </c>
      <c r="H13">
        <v>6.92</v>
      </c>
      <c r="K13">
        <f t="shared" si="1"/>
        <v>-223.63634508011597</v>
      </c>
      <c r="P13">
        <f t="shared" si="2"/>
        <v>-2.3178273853512059</v>
      </c>
      <c r="T13">
        <f t="shared" si="3"/>
        <v>-0.27600050094625972</v>
      </c>
      <c r="U13">
        <f t="shared" si="4"/>
        <v>-0.80439169656181408</v>
      </c>
      <c r="Y13" t="s">
        <v>59</v>
      </c>
    </row>
    <row r="14" spans="1:26" x14ac:dyDescent="0.2">
      <c r="A14" t="s">
        <v>21</v>
      </c>
      <c r="B14" t="s">
        <v>26</v>
      </c>
      <c r="C14">
        <v>1</v>
      </c>
      <c r="D14">
        <v>5</v>
      </c>
      <c r="E14" t="str">
        <f t="shared" si="0"/>
        <v>Cd[2+]</v>
      </c>
      <c r="F14">
        <v>-26.63</v>
      </c>
      <c r="G14">
        <v>-77.611999999999995</v>
      </c>
      <c r="H14">
        <v>6.6</v>
      </c>
      <c r="K14">
        <f t="shared" si="1"/>
        <v>-248.43955455617998</v>
      </c>
      <c r="P14">
        <f t="shared" si="2"/>
        <v>-2.5748945367018892</v>
      </c>
      <c r="T14">
        <f t="shared" si="3"/>
        <v>-0.27600050094625972</v>
      </c>
      <c r="U14">
        <f t="shared" si="4"/>
        <v>-0.80439169656181408</v>
      </c>
      <c r="Y14" t="s">
        <v>59</v>
      </c>
    </row>
    <row r="15" spans="1:26" x14ac:dyDescent="0.2">
      <c r="A15" t="s">
        <v>21</v>
      </c>
      <c r="B15" t="s">
        <v>26</v>
      </c>
      <c r="C15">
        <v>1</v>
      </c>
      <c r="D15">
        <v>6</v>
      </c>
      <c r="E15" t="str">
        <f t="shared" si="0"/>
        <v>Cd[2+]</v>
      </c>
      <c r="F15">
        <v>-26.63</v>
      </c>
      <c r="G15">
        <v>-77.611999999999995</v>
      </c>
      <c r="H15">
        <v>4.9000000000000004</v>
      </c>
      <c r="K15">
        <f t="shared" si="1"/>
        <v>-265.36472989776996</v>
      </c>
      <c r="P15">
        <f t="shared" si="2"/>
        <v>-2.7503116179216454</v>
      </c>
      <c r="T15">
        <f t="shared" si="3"/>
        <v>-0.27600050094625972</v>
      </c>
      <c r="U15">
        <f t="shared" si="4"/>
        <v>-0.80439169656181408</v>
      </c>
      <c r="Y15" t="s">
        <v>59</v>
      </c>
    </row>
    <row r="16" spans="1:26" x14ac:dyDescent="0.2">
      <c r="A16" t="s">
        <v>21</v>
      </c>
      <c r="B16" t="s">
        <v>27</v>
      </c>
      <c r="C16">
        <v>1</v>
      </c>
      <c r="D16">
        <v>1</v>
      </c>
      <c r="E16" t="str">
        <f t="shared" si="0"/>
        <v>Co[2+]</v>
      </c>
      <c r="F16">
        <v>-26.63</v>
      </c>
      <c r="G16">
        <v>-54.4</v>
      </c>
      <c r="H16">
        <v>2.0499999999999998</v>
      </c>
      <c r="I16">
        <v>2.08</v>
      </c>
      <c r="K16">
        <f t="shared" si="1"/>
        <v>-92.732876793965005</v>
      </c>
      <c r="P16">
        <f t="shared" si="2"/>
        <v>-0.96110854109358346</v>
      </c>
      <c r="T16">
        <f t="shared" si="3"/>
        <v>-0.27600050094625972</v>
      </c>
      <c r="U16">
        <f t="shared" si="4"/>
        <v>-0.56381626930065831</v>
      </c>
      <c r="Y16" t="s">
        <v>59</v>
      </c>
    </row>
    <row r="17" spans="1:25" x14ac:dyDescent="0.2">
      <c r="A17" t="s">
        <v>21</v>
      </c>
      <c r="B17" t="s">
        <v>27</v>
      </c>
      <c r="C17">
        <v>1</v>
      </c>
      <c r="D17">
        <v>2</v>
      </c>
      <c r="E17" t="str">
        <f t="shared" si="0"/>
        <v>Co[2+]</v>
      </c>
      <c r="F17">
        <v>-26.63</v>
      </c>
      <c r="G17">
        <v>-54.4</v>
      </c>
      <c r="H17">
        <v>3.62</v>
      </c>
      <c r="I17">
        <v>3.67</v>
      </c>
      <c r="K17">
        <f t="shared" si="1"/>
        <v>-128.325567802026</v>
      </c>
      <c r="P17">
        <f t="shared" si="2"/>
        <v>-1.3300007884931428</v>
      </c>
      <c r="T17">
        <f t="shared" si="3"/>
        <v>-0.27600050094625972</v>
      </c>
      <c r="U17">
        <f t="shared" si="4"/>
        <v>-0.56381626930065831</v>
      </c>
      <c r="Y17" t="s">
        <v>59</v>
      </c>
    </row>
    <row r="18" spans="1:25" x14ac:dyDescent="0.2">
      <c r="A18" t="s">
        <v>21</v>
      </c>
      <c r="B18" t="s">
        <v>27</v>
      </c>
      <c r="C18">
        <v>1</v>
      </c>
      <c r="D18">
        <v>3</v>
      </c>
      <c r="E18" t="str">
        <f t="shared" si="0"/>
        <v>Co[2+]</v>
      </c>
      <c r="F18">
        <v>-26.63</v>
      </c>
      <c r="G18">
        <v>-54.4</v>
      </c>
      <c r="H18">
        <v>4.6100000000000003</v>
      </c>
      <c r="I18">
        <v>4.78</v>
      </c>
      <c r="K18">
        <f t="shared" si="1"/>
        <v>-160.60720098545301</v>
      </c>
      <c r="P18">
        <f t="shared" si="2"/>
        <v>-1.6645763397507192</v>
      </c>
      <c r="T18">
        <f t="shared" si="3"/>
        <v>-0.27600050094625972</v>
      </c>
      <c r="U18">
        <f t="shared" si="4"/>
        <v>-0.56381626930065831</v>
      </c>
      <c r="Y18" t="s">
        <v>59</v>
      </c>
    </row>
    <row r="19" spans="1:25" x14ac:dyDescent="0.2">
      <c r="A19" t="s">
        <v>21</v>
      </c>
      <c r="B19" t="s">
        <v>27</v>
      </c>
      <c r="C19">
        <v>1</v>
      </c>
      <c r="D19">
        <v>4</v>
      </c>
      <c r="E19" t="str">
        <f t="shared" si="0"/>
        <v>Co[2+]</v>
      </c>
      <c r="F19">
        <v>-26.63</v>
      </c>
      <c r="G19">
        <v>-54.4</v>
      </c>
      <c r="H19">
        <v>5.31</v>
      </c>
      <c r="I19">
        <v>5.53</v>
      </c>
      <c r="K19">
        <f t="shared" si="1"/>
        <v>-191.233305256563</v>
      </c>
      <c r="P19">
        <f t="shared" si="2"/>
        <v>-1.9819935429373037</v>
      </c>
      <c r="T19">
        <f t="shared" si="3"/>
        <v>-0.27600050094625972</v>
      </c>
      <c r="U19">
        <f t="shared" si="4"/>
        <v>-0.56381626930065831</v>
      </c>
      <c r="Y19" t="s">
        <v>59</v>
      </c>
    </row>
    <row r="20" spans="1:25" x14ac:dyDescent="0.2">
      <c r="A20" t="s">
        <v>21</v>
      </c>
      <c r="B20" t="s">
        <v>27</v>
      </c>
      <c r="C20">
        <v>1</v>
      </c>
      <c r="D20">
        <v>5</v>
      </c>
      <c r="E20" t="str">
        <f t="shared" si="0"/>
        <v>Co[2+]</v>
      </c>
      <c r="F20">
        <v>-26.63</v>
      </c>
      <c r="G20">
        <v>-54.4</v>
      </c>
      <c r="H20">
        <v>5.34</v>
      </c>
      <c r="I20">
        <v>5.75</v>
      </c>
      <c r="K20">
        <f t="shared" si="1"/>
        <v>-218.034566868182</v>
      </c>
      <c r="P20">
        <f t="shared" si="2"/>
        <v>-2.2597690454081487</v>
      </c>
      <c r="T20">
        <f t="shared" si="3"/>
        <v>-0.27600050094625972</v>
      </c>
      <c r="U20">
        <f t="shared" si="4"/>
        <v>-0.56381626930065831</v>
      </c>
      <c r="Y20" t="s">
        <v>59</v>
      </c>
    </row>
    <row r="21" spans="1:25" x14ac:dyDescent="0.2">
      <c r="A21" t="s">
        <v>21</v>
      </c>
      <c r="B21" t="s">
        <v>27</v>
      </c>
      <c r="C21">
        <v>1</v>
      </c>
      <c r="D21">
        <v>6</v>
      </c>
      <c r="E21" t="str">
        <f t="shared" si="0"/>
        <v>Co[2+]</v>
      </c>
      <c r="F21">
        <v>-26.63</v>
      </c>
      <c r="G21">
        <v>-54.4</v>
      </c>
      <c r="H21">
        <v>4.75</v>
      </c>
      <c r="I21">
        <v>5.14</v>
      </c>
      <c r="K21">
        <f t="shared" si="1"/>
        <v>-241.29642183967499</v>
      </c>
      <c r="P21">
        <f t="shared" si="2"/>
        <v>-2.5008611830375633</v>
      </c>
      <c r="T21">
        <f t="shared" si="3"/>
        <v>-0.27600050094625972</v>
      </c>
      <c r="U21">
        <f t="shared" si="4"/>
        <v>-0.56381626930065831</v>
      </c>
      <c r="Y21" t="s">
        <v>59</v>
      </c>
    </row>
    <row r="22" spans="1:25" x14ac:dyDescent="0.2">
      <c r="A22" t="s">
        <v>21</v>
      </c>
      <c r="B22" t="s">
        <v>28</v>
      </c>
      <c r="C22">
        <v>1</v>
      </c>
      <c r="D22">
        <v>1</v>
      </c>
      <c r="E22" t="str">
        <f t="shared" si="0"/>
        <v>Co[3+]</v>
      </c>
      <c r="F22">
        <v>-26.63</v>
      </c>
      <c r="G22">
        <v>134</v>
      </c>
      <c r="H22">
        <v>7.3</v>
      </c>
      <c r="K22">
        <f t="shared" si="1"/>
        <v>65.696341172710007</v>
      </c>
      <c r="P22">
        <f t="shared" si="2"/>
        <v>0.68089459534376084</v>
      </c>
      <c r="T22">
        <f t="shared" si="3"/>
        <v>-0.27600050094625972</v>
      </c>
      <c r="U22">
        <f t="shared" si="4"/>
        <v>1.3888121339391215</v>
      </c>
      <c r="Y22" t="s">
        <v>59</v>
      </c>
    </row>
    <row r="23" spans="1:25" x14ac:dyDescent="0.2">
      <c r="A23" t="s">
        <v>21</v>
      </c>
      <c r="B23" t="s">
        <v>28</v>
      </c>
      <c r="C23">
        <v>1</v>
      </c>
      <c r="D23">
        <v>2</v>
      </c>
      <c r="E23" t="str">
        <f t="shared" si="0"/>
        <v>Co[3+]</v>
      </c>
      <c r="F23">
        <v>-26.63</v>
      </c>
      <c r="G23">
        <v>134</v>
      </c>
      <c r="H23">
        <v>14</v>
      </c>
      <c r="K23">
        <f t="shared" si="1"/>
        <v>0.81791457780002474</v>
      </c>
      <c r="P23">
        <f t="shared" si="2"/>
        <v>8.4770872401072235E-3</v>
      </c>
      <c r="T23">
        <f t="shared" si="3"/>
        <v>-0.27600050094625972</v>
      </c>
      <c r="U23">
        <f t="shared" si="4"/>
        <v>1.3888121339391215</v>
      </c>
      <c r="Y23" t="s">
        <v>59</v>
      </c>
    </row>
    <row r="24" spans="1:25" x14ac:dyDescent="0.2">
      <c r="A24" t="s">
        <v>21</v>
      </c>
      <c r="B24" t="s">
        <v>28</v>
      </c>
      <c r="C24">
        <v>1</v>
      </c>
      <c r="D24">
        <v>3</v>
      </c>
      <c r="E24" t="str">
        <f t="shared" si="0"/>
        <v>Co[3+]</v>
      </c>
      <c r="F24">
        <v>-26.63</v>
      </c>
      <c r="G24">
        <v>134</v>
      </c>
      <c r="H24">
        <v>20.100000000000001</v>
      </c>
      <c r="K24">
        <f t="shared" si="1"/>
        <v>-60.635279784729988</v>
      </c>
      <c r="P24">
        <f t="shared" si="2"/>
        <v>-0.62844039037183974</v>
      </c>
      <c r="T24">
        <f t="shared" si="3"/>
        <v>-0.27600050094625972</v>
      </c>
      <c r="U24">
        <f t="shared" si="4"/>
        <v>1.3888121339391215</v>
      </c>
      <c r="Y24" t="s">
        <v>59</v>
      </c>
    </row>
    <row r="25" spans="1:25" x14ac:dyDescent="0.2">
      <c r="A25" t="s">
        <v>21</v>
      </c>
      <c r="B25" t="s">
        <v>28</v>
      </c>
      <c r="C25">
        <v>1</v>
      </c>
      <c r="D25">
        <v>4</v>
      </c>
      <c r="E25" t="str">
        <f t="shared" si="0"/>
        <v>Co[3+]</v>
      </c>
      <c r="F25">
        <v>-26.63</v>
      </c>
      <c r="G25">
        <v>134</v>
      </c>
      <c r="H25">
        <v>25.7</v>
      </c>
      <c r="K25">
        <f t="shared" si="1"/>
        <v>-119.23411395360995</v>
      </c>
      <c r="P25">
        <f t="shared" si="2"/>
        <v>-1.2357745092406971</v>
      </c>
      <c r="T25">
        <f t="shared" si="3"/>
        <v>-0.27600050094625972</v>
      </c>
      <c r="U25">
        <f t="shared" si="4"/>
        <v>1.3888121339391215</v>
      </c>
      <c r="Y25" t="s">
        <v>59</v>
      </c>
    </row>
    <row r="26" spans="1:25" x14ac:dyDescent="0.2">
      <c r="A26" t="s">
        <v>21</v>
      </c>
      <c r="B26" t="s">
        <v>28</v>
      </c>
      <c r="C26">
        <v>1</v>
      </c>
      <c r="D26">
        <v>5</v>
      </c>
      <c r="E26" t="str">
        <f t="shared" si="0"/>
        <v>Co[3+]</v>
      </c>
      <c r="F26">
        <v>-26.63</v>
      </c>
      <c r="G26">
        <v>134</v>
      </c>
      <c r="H26">
        <v>30.8</v>
      </c>
      <c r="K26">
        <f t="shared" si="1"/>
        <v>-174.97858792883994</v>
      </c>
      <c r="P26">
        <f t="shared" si="2"/>
        <v>-1.8135252693664656</v>
      </c>
      <c r="T26">
        <f>F26*$X$84</f>
        <v>-0.27600050094625972</v>
      </c>
      <c r="U26">
        <f t="shared" si="4"/>
        <v>1.3888121339391215</v>
      </c>
      <c r="Y26" t="s">
        <v>59</v>
      </c>
    </row>
    <row r="27" spans="1:25" x14ac:dyDescent="0.2">
      <c r="A27" t="s">
        <v>21</v>
      </c>
      <c r="B27" t="s">
        <v>28</v>
      </c>
      <c r="C27">
        <v>1</v>
      </c>
      <c r="D27">
        <v>6</v>
      </c>
      <c r="E27" t="str">
        <f t="shared" si="0"/>
        <v>Co[3+]</v>
      </c>
      <c r="F27">
        <v>-26.63</v>
      </c>
      <c r="G27">
        <v>134</v>
      </c>
      <c r="H27">
        <v>35.200000000000003</v>
      </c>
      <c r="K27">
        <f t="shared" si="1"/>
        <v>-226.72695763295997</v>
      </c>
      <c r="P27">
        <f t="shared" si="2"/>
        <v>-2.3498593272519099</v>
      </c>
      <c r="T27">
        <f t="shared" si="3"/>
        <v>-0.27600050094625972</v>
      </c>
      <c r="U27">
        <f t="shared" si="4"/>
        <v>1.3888121339391215</v>
      </c>
      <c r="Y27" t="s">
        <v>59</v>
      </c>
    </row>
    <row r="28" spans="1:25" x14ac:dyDescent="0.2">
      <c r="A28" t="s">
        <v>21</v>
      </c>
      <c r="B28" t="s">
        <v>29</v>
      </c>
      <c r="C28">
        <v>1</v>
      </c>
      <c r="D28">
        <v>1</v>
      </c>
      <c r="E28" t="str">
        <f t="shared" si="0"/>
        <v>Cu[1+]</v>
      </c>
      <c r="F28">
        <v>-26.63</v>
      </c>
      <c r="G28">
        <v>49.98</v>
      </c>
      <c r="H28">
        <v>5.9</v>
      </c>
      <c r="K28">
        <f t="shared" si="1"/>
        <v>-10.331450285069998</v>
      </c>
      <c r="P28">
        <f t="shared" si="2"/>
        <v>-0.10707793669473141</v>
      </c>
      <c r="T28">
        <f t="shared" si="3"/>
        <v>-0.27600050094625972</v>
      </c>
      <c r="U28">
        <f t="shared" si="4"/>
        <v>0.51800619741997977</v>
      </c>
      <c r="Y28" t="s">
        <v>59</v>
      </c>
    </row>
    <row r="29" spans="1:25" x14ac:dyDescent="0.2">
      <c r="A29" t="s">
        <v>21</v>
      </c>
      <c r="B29" t="s">
        <v>29</v>
      </c>
      <c r="C29">
        <v>1</v>
      </c>
      <c r="D29">
        <v>2</v>
      </c>
      <c r="E29" t="str">
        <f t="shared" si="0"/>
        <v>Cu[1+]</v>
      </c>
      <c r="F29">
        <v>-26.63</v>
      </c>
      <c r="G29">
        <v>49.98</v>
      </c>
      <c r="H29">
        <v>10.8</v>
      </c>
      <c r="K29">
        <f t="shared" si="1"/>
        <v>-64.934180182840009</v>
      </c>
      <c r="P29">
        <f t="shared" si="2"/>
        <v>-0.67299535332326454</v>
      </c>
      <c r="T29">
        <f t="shared" si="3"/>
        <v>-0.27600050094625972</v>
      </c>
      <c r="U29">
        <f t="shared" si="4"/>
        <v>0.51800619741997977</v>
      </c>
      <c r="Y29" t="s">
        <v>59</v>
      </c>
    </row>
    <row r="30" spans="1:25" x14ac:dyDescent="0.2">
      <c r="A30" t="s">
        <v>21</v>
      </c>
      <c r="B30" t="s">
        <v>30</v>
      </c>
      <c r="C30">
        <v>1</v>
      </c>
      <c r="D30">
        <v>1</v>
      </c>
      <c r="E30" t="str">
        <f t="shared" si="0"/>
        <v>Cu[2+]</v>
      </c>
      <c r="F30">
        <v>-26.63</v>
      </c>
      <c r="G30">
        <v>65.489999999999995</v>
      </c>
      <c r="H30">
        <v>4.13</v>
      </c>
      <c r="K30">
        <f t="shared" si="1"/>
        <v>15.282984800451004</v>
      </c>
      <c r="N30">
        <v>15.6</v>
      </c>
      <c r="P30">
        <f t="shared" si="2"/>
        <v>0.15839697562442923</v>
      </c>
      <c r="T30">
        <f t="shared" si="3"/>
        <v>-0.27600050094625972</v>
      </c>
      <c r="U30">
        <f t="shared" si="4"/>
        <v>0.67875601978860489</v>
      </c>
      <c r="Y30" t="s">
        <v>59</v>
      </c>
    </row>
    <row r="31" spans="1:25" x14ac:dyDescent="0.2">
      <c r="A31" t="s">
        <v>21</v>
      </c>
      <c r="B31" t="s">
        <v>30</v>
      </c>
      <c r="C31">
        <v>1</v>
      </c>
      <c r="D31">
        <v>2</v>
      </c>
      <c r="E31" t="str">
        <f t="shared" si="0"/>
        <v>Cu[2+]</v>
      </c>
      <c r="F31">
        <v>-26.63</v>
      </c>
      <c r="G31">
        <v>65.489999999999995</v>
      </c>
      <c r="H31">
        <v>7.61</v>
      </c>
      <c r="K31">
        <f t="shared" si="1"/>
        <v>-31.213362147352996</v>
      </c>
      <c r="N31">
        <v>-30.36</v>
      </c>
      <c r="P31">
        <f t="shared" si="2"/>
        <v>-0.3235037021737307</v>
      </c>
      <c r="T31">
        <f t="shared" si="3"/>
        <v>-0.27600050094625972</v>
      </c>
      <c r="U31">
        <f t="shared" si="4"/>
        <v>0.67875601978860489</v>
      </c>
      <c r="Y31" t="s">
        <v>59</v>
      </c>
    </row>
    <row r="32" spans="1:25" x14ac:dyDescent="0.2">
      <c r="A32" t="s">
        <v>21</v>
      </c>
      <c r="B32" t="s">
        <v>30</v>
      </c>
      <c r="C32">
        <v>1</v>
      </c>
      <c r="D32">
        <v>3</v>
      </c>
      <c r="E32" t="str">
        <f t="shared" si="0"/>
        <v>Cu[2+]</v>
      </c>
      <c r="F32">
        <v>-26.63</v>
      </c>
      <c r="G32">
        <v>65.489999999999995</v>
      </c>
      <c r="H32">
        <v>10.48</v>
      </c>
      <c r="K32">
        <f t="shared" si="1"/>
        <v>-74.227389658903988</v>
      </c>
      <c r="N32">
        <v>-72.97</v>
      </c>
      <c r="P32">
        <f t="shared" si="2"/>
        <v>-0.7693126823053219</v>
      </c>
      <c r="T32">
        <f t="shared" si="3"/>
        <v>-0.27600050094625972</v>
      </c>
      <c r="U32">
        <f t="shared" si="4"/>
        <v>0.67875601978860489</v>
      </c>
      <c r="Y32" t="s">
        <v>59</v>
      </c>
    </row>
    <row r="33" spans="1:25" x14ac:dyDescent="0.2">
      <c r="A33" t="s">
        <v>21</v>
      </c>
      <c r="B33" t="s">
        <v>30</v>
      </c>
      <c r="C33">
        <v>1</v>
      </c>
      <c r="D33">
        <v>4</v>
      </c>
      <c r="E33" t="str">
        <f t="shared" si="0"/>
        <v>Cu[2+]</v>
      </c>
      <c r="F33">
        <v>-26.63</v>
      </c>
      <c r="G33">
        <v>65.489999999999995</v>
      </c>
      <c r="H33">
        <v>12.59</v>
      </c>
      <c r="K33">
        <f t="shared" si="1"/>
        <v>-112.90278967610699</v>
      </c>
      <c r="N33">
        <v>-111.07</v>
      </c>
      <c r="P33">
        <f t="shared" si="2"/>
        <v>-1.1701549571474177</v>
      </c>
      <c r="T33">
        <f t="shared" si="3"/>
        <v>-0.27600050094625972</v>
      </c>
      <c r="U33">
        <f t="shared" si="4"/>
        <v>0.67875601978860489</v>
      </c>
      <c r="Y33" t="s">
        <v>59</v>
      </c>
    </row>
    <row r="34" spans="1:25" x14ac:dyDescent="0.2">
      <c r="A34" t="s">
        <v>31</v>
      </c>
      <c r="B34" t="s">
        <v>30</v>
      </c>
      <c r="C34">
        <v>2</v>
      </c>
      <c r="D34">
        <v>5</v>
      </c>
      <c r="E34" t="str">
        <f t="shared" ref="E34:E77" si="5">IF(ISNUMBER(VALUE(MID(B34,LEN(B34)-1,1))), LEFT(B34,LEN(B34)-2) &amp; "[" &amp; MID(B34,LEN(B34)-1,1) &amp; RIGHT(B34,1) &amp; "]", LEFT(B34,LEN(B34)-1) &amp; "[1" &amp; RIGHT(B34,1) &amp; "]")</f>
        <v>Cu[2+]</v>
      </c>
      <c r="F34">
        <v>-26.63</v>
      </c>
      <c r="G34">
        <v>65.489999999999995</v>
      </c>
      <c r="K34">
        <f t="shared" ref="K34:K58" si="6">-$X$80*$X$81*$X$82*H34/1000+F34*D34+G34*C34</f>
        <v>-2.1700000000000159</v>
      </c>
      <c r="N34">
        <v>-134.13999999999999</v>
      </c>
      <c r="P34">
        <f t="shared" ref="P34:P54" si="7">K34*$X$84</f>
        <v>-2.2490465154088923E-2</v>
      </c>
      <c r="T34">
        <f t="shared" ref="T34:T53" si="8">F34*$X$84</f>
        <v>-0.27600050094625972</v>
      </c>
      <c r="U34">
        <f t="shared" ref="U34:U53" si="9">G34*$X$84</f>
        <v>0.67875601978860489</v>
      </c>
      <c r="Y34" t="s">
        <v>59</v>
      </c>
    </row>
    <row r="35" spans="1:25" x14ac:dyDescent="0.2">
      <c r="A35" t="s">
        <v>21</v>
      </c>
      <c r="B35" t="s">
        <v>32</v>
      </c>
      <c r="C35">
        <v>1</v>
      </c>
      <c r="D35" s="1">
        <v>1</v>
      </c>
      <c r="E35" t="str">
        <f t="shared" si="5"/>
        <v>Fe[2+]</v>
      </c>
      <c r="F35">
        <v>-26.63</v>
      </c>
      <c r="G35">
        <v>-78.900000000000006</v>
      </c>
      <c r="H35">
        <v>1.4</v>
      </c>
      <c r="K35">
        <f t="shared" si="6"/>
        <v>-113.52220854222</v>
      </c>
      <c r="P35">
        <f t="shared" si="7"/>
        <v>-1.176574781305989</v>
      </c>
      <c r="T35">
        <f t="shared" si="8"/>
        <v>-0.27600050094625972</v>
      </c>
      <c r="U35">
        <f t="shared" si="9"/>
        <v>-0.81774087587907984</v>
      </c>
      <c r="Y35" t="s">
        <v>59</v>
      </c>
    </row>
    <row r="36" spans="1:25" x14ac:dyDescent="0.2">
      <c r="A36" t="s">
        <v>21</v>
      </c>
      <c r="B36" t="s">
        <v>32</v>
      </c>
      <c r="C36">
        <v>1</v>
      </c>
      <c r="D36">
        <v>2</v>
      </c>
      <c r="E36" t="str">
        <f t="shared" si="5"/>
        <v>Fe[2+]</v>
      </c>
      <c r="F36">
        <v>-26.63</v>
      </c>
      <c r="G36">
        <v>-78.900000000000006</v>
      </c>
      <c r="H36">
        <v>2.2000000000000002</v>
      </c>
      <c r="K36">
        <f t="shared" si="6"/>
        <v>-144.71918485205998</v>
      </c>
      <c r="P36">
        <f t="shared" si="7"/>
        <v>-1.4999086562411912</v>
      </c>
      <c r="T36">
        <f t="shared" si="8"/>
        <v>-0.27600050094625972</v>
      </c>
      <c r="U36">
        <f t="shared" si="9"/>
        <v>-0.81774087587907984</v>
      </c>
      <c r="Y36" t="s">
        <v>59</v>
      </c>
    </row>
    <row r="37" spans="1:25" x14ac:dyDescent="0.2">
      <c r="A37" t="s">
        <v>21</v>
      </c>
      <c r="B37" t="s">
        <v>32</v>
      </c>
      <c r="C37">
        <v>1</v>
      </c>
      <c r="D37">
        <v>4</v>
      </c>
      <c r="E37" t="str">
        <f t="shared" si="5"/>
        <v>Fe[2+]</v>
      </c>
      <c r="F37">
        <v>-26.63</v>
      </c>
      <c r="G37">
        <v>-78.900000000000006</v>
      </c>
      <c r="H37">
        <v>3.7</v>
      </c>
      <c r="K37">
        <f t="shared" si="6"/>
        <v>-206.54226543301002</v>
      </c>
      <c r="P37">
        <f t="shared" si="7"/>
        <v>-2.1406597343629783</v>
      </c>
      <c r="T37">
        <f t="shared" si="8"/>
        <v>-0.27600050094625972</v>
      </c>
      <c r="U37">
        <f t="shared" si="9"/>
        <v>-0.81774087587907984</v>
      </c>
      <c r="Y37" t="s">
        <v>59</v>
      </c>
    </row>
    <row r="38" spans="1:25" x14ac:dyDescent="0.2">
      <c r="A38" t="s">
        <v>21</v>
      </c>
      <c r="B38" t="s">
        <v>33</v>
      </c>
      <c r="C38">
        <v>1</v>
      </c>
      <c r="D38">
        <v>1</v>
      </c>
      <c r="E38" t="str">
        <f t="shared" si="5"/>
        <v>Ni[2+]</v>
      </c>
      <c r="F38">
        <v>-26.63</v>
      </c>
      <c r="G38">
        <v>-46.4</v>
      </c>
      <c r="H38">
        <v>2.75</v>
      </c>
      <c r="I38">
        <v>2.7</v>
      </c>
      <c r="K38">
        <f t="shared" si="6"/>
        <v>-88.728981065075004</v>
      </c>
      <c r="P38">
        <f t="shared" si="7"/>
        <v>-0.91961108608381137</v>
      </c>
      <c r="T38">
        <f t="shared" si="8"/>
        <v>-0.27600050094625972</v>
      </c>
      <c r="U38">
        <f t="shared" si="9"/>
        <v>-0.48090211205056144</v>
      </c>
      <c r="Y38" t="s">
        <v>59</v>
      </c>
    </row>
    <row r="39" spans="1:25" x14ac:dyDescent="0.2">
      <c r="A39" t="s">
        <v>21</v>
      </c>
      <c r="B39" t="s">
        <v>33</v>
      </c>
      <c r="C39">
        <v>1</v>
      </c>
      <c r="D39">
        <v>2</v>
      </c>
      <c r="E39" t="str">
        <f t="shared" si="5"/>
        <v>Ni[2+]</v>
      </c>
      <c r="F39">
        <v>-26.63</v>
      </c>
      <c r="G39">
        <v>-46.4</v>
      </c>
      <c r="H39">
        <v>4.95</v>
      </c>
      <c r="I39">
        <v>4.8899999999999997</v>
      </c>
      <c r="K39">
        <f t="shared" si="6"/>
        <v>-127.91816591713498</v>
      </c>
      <c r="P39">
        <f t="shared" si="7"/>
        <v>-1.3257783654996631</v>
      </c>
      <c r="T39">
        <f t="shared" si="8"/>
        <v>-0.27600050094625972</v>
      </c>
      <c r="U39">
        <f t="shared" si="9"/>
        <v>-0.48090211205056144</v>
      </c>
      <c r="Y39" t="s">
        <v>59</v>
      </c>
    </row>
    <row r="40" spans="1:25" x14ac:dyDescent="0.2">
      <c r="A40" t="s">
        <v>21</v>
      </c>
      <c r="B40" t="s">
        <v>33</v>
      </c>
      <c r="C40">
        <v>1</v>
      </c>
      <c r="D40">
        <v>3</v>
      </c>
      <c r="E40" t="str">
        <f t="shared" si="5"/>
        <v>Ni[2+]</v>
      </c>
      <c r="F40">
        <v>-26.63</v>
      </c>
      <c r="G40">
        <v>-46.4</v>
      </c>
      <c r="H40">
        <v>6.64</v>
      </c>
      <c r="I40">
        <v>6.55</v>
      </c>
      <c r="K40">
        <f t="shared" si="6"/>
        <v>-164.19590337167199</v>
      </c>
      <c r="P40">
        <f t="shared" si="7"/>
        <v>-1.7017706189975639</v>
      </c>
      <c r="T40">
        <f t="shared" si="8"/>
        <v>-0.27600050094625972</v>
      </c>
      <c r="U40">
        <f t="shared" si="9"/>
        <v>-0.48090211205056144</v>
      </c>
      <c r="Y40" t="s">
        <v>59</v>
      </c>
    </row>
    <row r="41" spans="1:25" x14ac:dyDescent="0.2">
      <c r="A41" t="s">
        <v>21</v>
      </c>
      <c r="B41" t="s">
        <v>33</v>
      </c>
      <c r="C41">
        <v>1</v>
      </c>
      <c r="D41">
        <v>4</v>
      </c>
      <c r="E41" t="str">
        <f t="shared" si="5"/>
        <v>Ni[2+]</v>
      </c>
      <c r="F41">
        <v>-26.63</v>
      </c>
      <c r="G41">
        <v>-46.4</v>
      </c>
      <c r="H41">
        <v>7.79</v>
      </c>
      <c r="I41">
        <v>7.67</v>
      </c>
      <c r="K41">
        <f t="shared" si="6"/>
        <v>-197.39093181706701</v>
      </c>
      <c r="O41">
        <v>-192</v>
      </c>
      <c r="P41">
        <f t="shared" si="7"/>
        <v>-2.0458128450529287</v>
      </c>
      <c r="T41">
        <f t="shared" si="8"/>
        <v>-0.27600050094625972</v>
      </c>
      <c r="U41">
        <f t="shared" si="9"/>
        <v>-0.48090211205056144</v>
      </c>
      <c r="Y41" t="s">
        <v>59</v>
      </c>
    </row>
    <row r="42" spans="1:25" x14ac:dyDescent="0.2">
      <c r="A42" t="s">
        <v>21</v>
      </c>
      <c r="B42" t="s">
        <v>33</v>
      </c>
      <c r="C42">
        <v>1</v>
      </c>
      <c r="D42">
        <v>5</v>
      </c>
      <c r="E42" t="str">
        <f t="shared" si="5"/>
        <v>Ni[2+]</v>
      </c>
      <c r="F42">
        <v>-26.63</v>
      </c>
      <c r="G42">
        <v>-46.4</v>
      </c>
      <c r="H42">
        <v>8.5</v>
      </c>
      <c r="I42">
        <v>8.34</v>
      </c>
      <c r="K42">
        <f t="shared" si="6"/>
        <v>-228.07412329205002</v>
      </c>
      <c r="O42">
        <v>-250</v>
      </c>
      <c r="P42">
        <f t="shared" si="7"/>
        <v>-2.363821715414375</v>
      </c>
      <c r="T42">
        <f t="shared" si="8"/>
        <v>-0.27600050094625972</v>
      </c>
      <c r="U42">
        <f t="shared" si="9"/>
        <v>-0.48090211205056144</v>
      </c>
      <c r="Y42" t="s">
        <v>59</v>
      </c>
    </row>
    <row r="43" spans="1:25" x14ac:dyDescent="0.2">
      <c r="A43" t="s">
        <v>21</v>
      </c>
      <c r="B43" t="s">
        <v>33</v>
      </c>
      <c r="C43">
        <v>1</v>
      </c>
      <c r="D43">
        <v>6</v>
      </c>
      <c r="E43" t="str">
        <f t="shared" si="5"/>
        <v>Ni[2+]</v>
      </c>
      <c r="F43">
        <v>-26.63</v>
      </c>
      <c r="G43">
        <v>-46.4</v>
      </c>
      <c r="H43">
        <v>8.49</v>
      </c>
      <c r="I43">
        <v>8.31</v>
      </c>
      <c r="K43">
        <f t="shared" si="6"/>
        <v>-254.647036088177</v>
      </c>
      <c r="P43">
        <f t="shared" si="7"/>
        <v>-2.6392305491857733</v>
      </c>
      <c r="T43">
        <f t="shared" si="8"/>
        <v>-0.27600050094625972</v>
      </c>
      <c r="U43">
        <f t="shared" si="9"/>
        <v>-0.48090211205056144</v>
      </c>
      <c r="Y43" t="s">
        <v>59</v>
      </c>
    </row>
    <row r="44" spans="1:25" x14ac:dyDescent="0.2">
      <c r="A44" t="s">
        <v>21</v>
      </c>
      <c r="B44" t="s">
        <v>34</v>
      </c>
      <c r="C44">
        <v>1</v>
      </c>
      <c r="D44">
        <v>1</v>
      </c>
      <c r="E44" t="str">
        <f t="shared" si="5"/>
        <v>Mg[2+]</v>
      </c>
      <c r="F44">
        <v>-26.63</v>
      </c>
      <c r="G44">
        <v>-454.8</v>
      </c>
      <c r="H44">
        <v>0.23</v>
      </c>
      <c r="K44">
        <f t="shared" si="6"/>
        <v>-482.74300568907898</v>
      </c>
      <c r="P44">
        <f t="shared" si="7"/>
        <v>-5.0032786856360838</v>
      </c>
      <c r="T44">
        <f t="shared" si="8"/>
        <v>-0.27600050094625972</v>
      </c>
      <c r="U44">
        <f t="shared" si="9"/>
        <v>-4.7136698396680039</v>
      </c>
      <c r="Y44" t="s">
        <v>59</v>
      </c>
    </row>
    <row r="45" spans="1:25" x14ac:dyDescent="0.2">
      <c r="A45" t="s">
        <v>21</v>
      </c>
      <c r="B45" t="s">
        <v>34</v>
      </c>
      <c r="C45">
        <v>1</v>
      </c>
      <c r="D45">
        <v>2</v>
      </c>
      <c r="E45" t="str">
        <f t="shared" si="5"/>
        <v>Mg[2+]</v>
      </c>
      <c r="F45">
        <v>-26.63</v>
      </c>
      <c r="G45">
        <v>-454.8</v>
      </c>
      <c r="H45">
        <v>0.08</v>
      </c>
      <c r="K45">
        <f t="shared" si="6"/>
        <v>-508.51669763098403</v>
      </c>
      <c r="P45">
        <f t="shared" si="7"/>
        <v>-5.2704041789594172</v>
      </c>
      <c r="T45">
        <f t="shared" si="8"/>
        <v>-0.27600050094625972</v>
      </c>
      <c r="U45">
        <f t="shared" si="9"/>
        <v>-4.7136698396680039</v>
      </c>
      <c r="Y45" t="s">
        <v>59</v>
      </c>
    </row>
    <row r="46" spans="1:25" x14ac:dyDescent="0.2">
      <c r="A46" t="s">
        <v>21</v>
      </c>
      <c r="B46" t="s">
        <v>34</v>
      </c>
      <c r="C46">
        <v>1</v>
      </c>
      <c r="D46">
        <v>3</v>
      </c>
      <c r="E46" t="str">
        <f t="shared" si="5"/>
        <v>Mg[2+]</v>
      </c>
      <c r="F46">
        <v>-26.63</v>
      </c>
      <c r="G46">
        <v>-454.8</v>
      </c>
      <c r="H46">
        <v>-0.36</v>
      </c>
      <c r="K46">
        <f t="shared" si="6"/>
        <v>-532.63486066057203</v>
      </c>
      <c r="P46">
        <f t="shared" si="7"/>
        <v>-5.5203713242117587</v>
      </c>
      <c r="T46">
        <f t="shared" si="8"/>
        <v>-0.27600050094625972</v>
      </c>
      <c r="U46">
        <f t="shared" si="9"/>
        <v>-4.7136698396680039</v>
      </c>
      <c r="Y46" t="s">
        <v>59</v>
      </c>
    </row>
    <row r="47" spans="1:25" x14ac:dyDescent="0.2">
      <c r="A47" t="s">
        <v>21</v>
      </c>
      <c r="B47" t="s">
        <v>34</v>
      </c>
      <c r="C47">
        <v>1</v>
      </c>
      <c r="D47">
        <v>4</v>
      </c>
      <c r="E47" t="str">
        <f t="shared" si="5"/>
        <v>Mg[2+]</v>
      </c>
      <c r="F47">
        <v>-26.63</v>
      </c>
      <c r="G47">
        <v>-454.8</v>
      </c>
      <c r="H47">
        <v>-1.1000000000000001</v>
      </c>
      <c r="K47">
        <f t="shared" si="6"/>
        <v>-555.04040757397001</v>
      </c>
      <c r="P47">
        <f t="shared" si="7"/>
        <v>-5.7525884542182464</v>
      </c>
      <c r="T47">
        <f t="shared" si="8"/>
        <v>-0.27600050094625972</v>
      </c>
      <c r="U47">
        <f t="shared" si="9"/>
        <v>-4.7136698396680039</v>
      </c>
      <c r="Y47" t="s">
        <v>59</v>
      </c>
    </row>
    <row r="48" spans="1:25" x14ac:dyDescent="0.2">
      <c r="A48" t="s">
        <v>21</v>
      </c>
      <c r="B48" t="s">
        <v>35</v>
      </c>
      <c r="C48">
        <v>1</v>
      </c>
      <c r="D48">
        <v>1</v>
      </c>
      <c r="E48" t="str">
        <f t="shared" si="5"/>
        <v>Mn[2+]</v>
      </c>
      <c r="F48">
        <v>-26.63</v>
      </c>
      <c r="G48">
        <v>-228.1</v>
      </c>
      <c r="H48">
        <v>0.8</v>
      </c>
      <c r="I48">
        <v>1.27</v>
      </c>
      <c r="K48">
        <f t="shared" si="6"/>
        <v>-259.29697630983998</v>
      </c>
      <c r="P48">
        <f t="shared" si="7"/>
        <v>-2.6874237835285872</v>
      </c>
      <c r="T48">
        <f t="shared" si="8"/>
        <v>-0.27600050094625972</v>
      </c>
      <c r="U48">
        <f t="shared" si="9"/>
        <v>-2.3640899085933853</v>
      </c>
      <c r="Y48" t="s">
        <v>59</v>
      </c>
    </row>
    <row r="49" spans="1:26" x14ac:dyDescent="0.2">
      <c r="A49" t="s">
        <v>21</v>
      </c>
      <c r="B49" t="s">
        <v>35</v>
      </c>
      <c r="C49">
        <v>1</v>
      </c>
      <c r="D49">
        <v>2</v>
      </c>
      <c r="E49" t="str">
        <f t="shared" si="5"/>
        <v>Mn[2+]</v>
      </c>
      <c r="F49">
        <v>-26.63</v>
      </c>
      <c r="G49">
        <v>-228.1</v>
      </c>
      <c r="H49">
        <v>1.3</v>
      </c>
      <c r="I49">
        <v>1.54</v>
      </c>
      <c r="K49">
        <f t="shared" si="6"/>
        <v>-288.78133650348997</v>
      </c>
      <c r="P49">
        <f t="shared" si="7"/>
        <v>-2.9930076432179362</v>
      </c>
      <c r="T49">
        <f t="shared" si="8"/>
        <v>-0.27600050094625972</v>
      </c>
      <c r="U49">
        <f t="shared" si="9"/>
        <v>-2.3640899085933853</v>
      </c>
      <c r="Y49" t="s">
        <v>59</v>
      </c>
    </row>
    <row r="50" spans="1:26" x14ac:dyDescent="0.2">
      <c r="A50" t="s">
        <v>21</v>
      </c>
      <c r="B50" t="s">
        <v>36</v>
      </c>
      <c r="C50">
        <v>1</v>
      </c>
      <c r="D50">
        <v>1</v>
      </c>
      <c r="E50" t="str">
        <f t="shared" si="5"/>
        <v>Zn[2+]</v>
      </c>
      <c r="F50">
        <v>-26.63</v>
      </c>
      <c r="G50">
        <v>-147.06</v>
      </c>
      <c r="H50">
        <v>2.27</v>
      </c>
      <c r="K50">
        <f t="shared" si="6"/>
        <v>-186.648795279171</v>
      </c>
      <c r="N50">
        <v>-185.7</v>
      </c>
      <c r="P50">
        <f t="shared" si="7"/>
        <v>-1.9344784452897887</v>
      </c>
      <c r="T50">
        <f t="shared" si="8"/>
        <v>-0.27600050094625972</v>
      </c>
      <c r="U50">
        <f t="shared" si="9"/>
        <v>-1.5241694956499046</v>
      </c>
      <c r="Y50" t="s">
        <v>59</v>
      </c>
    </row>
    <row r="51" spans="1:26" x14ac:dyDescent="0.2">
      <c r="A51" t="s">
        <v>21</v>
      </c>
      <c r="B51" t="s">
        <v>36</v>
      </c>
      <c r="C51">
        <v>1</v>
      </c>
      <c r="D51">
        <v>2</v>
      </c>
      <c r="E51" t="str">
        <f t="shared" si="5"/>
        <v>Zn[2+]</v>
      </c>
      <c r="F51">
        <v>-26.63</v>
      </c>
      <c r="G51">
        <v>-147.06</v>
      </c>
      <c r="H51">
        <v>4.6100000000000003</v>
      </c>
      <c r="K51">
        <f t="shared" si="6"/>
        <v>-226.63720098545298</v>
      </c>
      <c r="N51">
        <v>-225</v>
      </c>
      <c r="P51">
        <f t="shared" si="7"/>
        <v>-2.3489290651537056</v>
      </c>
      <c r="T51">
        <f t="shared" si="8"/>
        <v>-0.27600050094625972</v>
      </c>
      <c r="U51">
        <f t="shared" si="9"/>
        <v>-1.5241694956499046</v>
      </c>
      <c r="Y51" t="s">
        <v>59</v>
      </c>
    </row>
    <row r="52" spans="1:26" x14ac:dyDescent="0.2">
      <c r="A52" t="s">
        <v>21</v>
      </c>
      <c r="B52" t="s">
        <v>36</v>
      </c>
      <c r="C52">
        <v>1</v>
      </c>
      <c r="D52">
        <v>3</v>
      </c>
      <c r="E52" t="str">
        <f t="shared" si="5"/>
        <v>Zn[2+]</v>
      </c>
      <c r="F52">
        <v>-26.63</v>
      </c>
      <c r="G52">
        <v>-147.06</v>
      </c>
      <c r="H52">
        <v>7.01</v>
      </c>
      <c r="K52">
        <f t="shared" si="6"/>
        <v>-266.96812991497302</v>
      </c>
      <c r="N52">
        <v>-264.3</v>
      </c>
      <c r="P52">
        <f t="shared" si="7"/>
        <v>-2.7669296880667935</v>
      </c>
      <c r="T52">
        <f t="shared" si="8"/>
        <v>-0.27600050094625972</v>
      </c>
      <c r="U52">
        <f t="shared" si="9"/>
        <v>-1.5241694956499046</v>
      </c>
      <c r="Y52" t="s">
        <v>59</v>
      </c>
    </row>
    <row r="53" spans="1:26" x14ac:dyDescent="0.2">
      <c r="A53" t="s">
        <v>21</v>
      </c>
      <c r="B53" t="s">
        <v>36</v>
      </c>
      <c r="C53">
        <v>1</v>
      </c>
      <c r="D53">
        <v>4</v>
      </c>
      <c r="E53" t="str">
        <f t="shared" si="5"/>
        <v>Zn[2+]</v>
      </c>
      <c r="F53">
        <v>-26.63</v>
      </c>
      <c r="G53">
        <v>-147.06</v>
      </c>
      <c r="H53">
        <v>9.06</v>
      </c>
      <c r="K53">
        <f t="shared" si="6"/>
        <v>-305.30100670893796</v>
      </c>
      <c r="N53">
        <v>-301.89999999999998</v>
      </c>
      <c r="P53">
        <f t="shared" si="7"/>
        <v>-3.1642219598597179</v>
      </c>
      <c r="T53">
        <f t="shared" si="8"/>
        <v>-0.27600050094625972</v>
      </c>
      <c r="U53">
        <f t="shared" si="9"/>
        <v>-1.5241694956499046</v>
      </c>
      <c r="Y53" t="s">
        <v>59</v>
      </c>
    </row>
    <row r="54" spans="1:26" x14ac:dyDescent="0.2">
      <c r="A54" t="s">
        <v>21</v>
      </c>
      <c r="B54" t="s">
        <v>37</v>
      </c>
      <c r="C54">
        <v>1</v>
      </c>
      <c r="D54">
        <v>4</v>
      </c>
      <c r="E54" t="str">
        <f t="shared" si="5"/>
        <v>Pt[2+]</v>
      </c>
      <c r="F54">
        <v>-26.63</v>
      </c>
      <c r="G54">
        <v>254.8</v>
      </c>
      <c r="H54">
        <v>35.299999999999997</v>
      </c>
      <c r="K54">
        <f t="shared" si="6"/>
        <v>-53.237829671689951</v>
      </c>
      <c r="L54">
        <v>-12.72416072</v>
      </c>
      <c r="N54">
        <v>-52.9</v>
      </c>
      <c r="O54">
        <v>-52.9</v>
      </c>
      <c r="P54">
        <f t="shared" si="7"/>
        <v>-0.55177122263154632</v>
      </c>
      <c r="Q54">
        <f>O54*$X$84</f>
        <v>-0.54826986481626516</v>
      </c>
      <c r="T54">
        <v>-0.27600050100000001</v>
      </c>
      <c r="U54">
        <v>2.640815908</v>
      </c>
      <c r="Y54" t="s">
        <v>58</v>
      </c>
    </row>
    <row r="55" spans="1:26" x14ac:dyDescent="0.2">
      <c r="A55" t="s">
        <v>21</v>
      </c>
      <c r="B55" t="s">
        <v>38</v>
      </c>
      <c r="C55">
        <v>1</v>
      </c>
      <c r="D55">
        <v>1</v>
      </c>
      <c r="E55" t="str">
        <f t="shared" si="5"/>
        <v>Pd[2+]</v>
      </c>
      <c r="F55">
        <v>-26.63</v>
      </c>
      <c r="G55">
        <v>176.5</v>
      </c>
      <c r="I55">
        <v>9.6</v>
      </c>
      <c r="L55">
        <f>-$X$80*$X$81*$X$82*I55/1000+F55*D55+G55*C55</f>
        <v>95.066284281920005</v>
      </c>
      <c r="Q55">
        <f>L55*$X$84</f>
        <v>0.98529260551669018</v>
      </c>
      <c r="Y55" t="s">
        <v>57</v>
      </c>
      <c r="Z55" t="s">
        <v>53</v>
      </c>
    </row>
    <row r="56" spans="1:26" x14ac:dyDescent="0.2">
      <c r="A56" t="s">
        <v>21</v>
      </c>
      <c r="B56" t="s">
        <v>38</v>
      </c>
      <c r="C56">
        <v>1</v>
      </c>
      <c r="D56">
        <v>2</v>
      </c>
      <c r="E56" t="str">
        <f t="shared" si="5"/>
        <v>Pd[2+]</v>
      </c>
      <c r="F56">
        <v>-26.63</v>
      </c>
      <c r="G56">
        <v>176.5</v>
      </c>
      <c r="I56">
        <v>18.5</v>
      </c>
      <c r="L56">
        <f>-$X$80*$X$81*$X$82*I56/1000+F56*D56+G56*C56</f>
        <v>17.628672834950009</v>
      </c>
      <c r="Q56">
        <f>L56*$X$84</f>
        <v>0.18270831894344436</v>
      </c>
      <c r="Y56" t="s">
        <v>57</v>
      </c>
      <c r="Z56" t="s">
        <v>53</v>
      </c>
    </row>
    <row r="57" spans="1:26" x14ac:dyDescent="0.2">
      <c r="A57" t="s">
        <v>21</v>
      </c>
      <c r="B57" t="s">
        <v>38</v>
      </c>
      <c r="C57">
        <v>1</v>
      </c>
      <c r="D57">
        <v>3</v>
      </c>
      <c r="E57" t="str">
        <f t="shared" si="5"/>
        <v>Pd[2+]</v>
      </c>
      <c r="F57">
        <v>-26.63</v>
      </c>
      <c r="G57">
        <v>176.5</v>
      </c>
      <c r="I57">
        <v>26</v>
      </c>
      <c r="L57">
        <f>-$X$80*$X$81*$X$82*I57/1000+F57*D57+G57*C57</f>
        <v>-51.816730069799974</v>
      </c>
      <c r="Q57">
        <f>L57*$X$84</f>
        <v>-0.53704256314915189</v>
      </c>
      <c r="Y57" t="s">
        <v>57</v>
      </c>
      <c r="Z57" t="s">
        <v>53</v>
      </c>
    </row>
    <row r="58" spans="1:26" x14ac:dyDescent="0.2">
      <c r="A58" t="s">
        <v>21</v>
      </c>
      <c r="B58" t="s">
        <v>38</v>
      </c>
      <c r="C58">
        <v>1</v>
      </c>
      <c r="D58">
        <v>4</v>
      </c>
      <c r="E58" t="str">
        <f t="shared" si="5"/>
        <v>Pd[2+]</v>
      </c>
      <c r="F58">
        <v>-26.63</v>
      </c>
      <c r="G58">
        <v>176.5</v>
      </c>
      <c r="H58">
        <v>30.5</v>
      </c>
      <c r="I58">
        <v>32.799999999999997</v>
      </c>
      <c r="K58">
        <f t="shared" si="6"/>
        <v>-104.13597181264998</v>
      </c>
      <c r="L58">
        <f>-$X$80*$X$81*$X$82*I58/1000+F58*D58+G58*C58</f>
        <v>-117.26602870343993</v>
      </c>
      <c r="N58">
        <v>-75</v>
      </c>
      <c r="Q58">
        <f>L58*$X$84</f>
        <v>-1.2153767430014231</v>
      </c>
      <c r="T58">
        <v>-0.27600050100000001</v>
      </c>
      <c r="U58">
        <v>1.786800089</v>
      </c>
      <c r="Y58" t="s">
        <v>57</v>
      </c>
      <c r="Z58" t="s">
        <v>53</v>
      </c>
    </row>
    <row r="59" spans="1:26" x14ac:dyDescent="0.2">
      <c r="A59" t="s">
        <v>21</v>
      </c>
      <c r="B59" t="s">
        <v>40</v>
      </c>
      <c r="C59">
        <v>1</v>
      </c>
      <c r="D59">
        <v>1</v>
      </c>
      <c r="E59" t="str">
        <f t="shared" si="5"/>
        <v>Zr[1+]</v>
      </c>
      <c r="F59">
        <v>-26.63</v>
      </c>
      <c r="Q59" s="3">
        <v>3.1265527137623499</v>
      </c>
      <c r="Y59" t="s">
        <v>55</v>
      </c>
    </row>
    <row r="60" spans="1:26" x14ac:dyDescent="0.2">
      <c r="A60" t="s">
        <v>21</v>
      </c>
      <c r="B60" t="s">
        <v>40</v>
      </c>
      <c r="C60">
        <v>1</v>
      </c>
      <c r="D60">
        <v>2</v>
      </c>
      <c r="E60" t="str">
        <f t="shared" si="5"/>
        <v>Zr[1+]</v>
      </c>
      <c r="F60">
        <v>-26.63</v>
      </c>
      <c r="Q60" s="3">
        <v>3.2479722366269099</v>
      </c>
      <c r="Y60" t="s">
        <v>55</v>
      </c>
    </row>
    <row r="61" spans="1:26" x14ac:dyDescent="0.2">
      <c r="A61" t="s">
        <v>21</v>
      </c>
      <c r="B61" t="s">
        <v>40</v>
      </c>
      <c r="C61">
        <v>1</v>
      </c>
      <c r="D61">
        <v>3</v>
      </c>
      <c r="E61" t="str">
        <f t="shared" si="5"/>
        <v>Zr[1+]</v>
      </c>
      <c r="F61">
        <v>-26.63</v>
      </c>
      <c r="Q61" s="3">
        <v>2.4977730417851798</v>
      </c>
      <c r="Y61" t="s">
        <v>55</v>
      </c>
    </row>
    <row r="62" spans="1:26" x14ac:dyDescent="0.2">
      <c r="A62" t="s">
        <v>21</v>
      </c>
      <c r="B62" t="s">
        <v>40</v>
      </c>
      <c r="C62">
        <v>1</v>
      </c>
      <c r="D62">
        <v>4</v>
      </c>
      <c r="E62" t="str">
        <f t="shared" si="5"/>
        <v>Zr[1+]</v>
      </c>
      <c r="F62">
        <v>-26.63</v>
      </c>
      <c r="Q62" s="3">
        <v>2.4500725149455298</v>
      </c>
      <c r="Y62" t="s">
        <v>55</v>
      </c>
    </row>
    <row r="63" spans="1:26" x14ac:dyDescent="0.2">
      <c r="A63" t="s">
        <v>21</v>
      </c>
      <c r="B63" t="s">
        <v>40</v>
      </c>
      <c r="C63">
        <v>1</v>
      </c>
      <c r="D63">
        <v>5</v>
      </c>
      <c r="E63" t="str">
        <f t="shared" si="5"/>
        <v>Zr[1+]</v>
      </c>
      <c r="F63">
        <v>-26.63</v>
      </c>
      <c r="Q63" s="3">
        <v>2.0424498310430899</v>
      </c>
      <c r="Y63" t="s">
        <v>55</v>
      </c>
    </row>
    <row r="64" spans="1:26" x14ac:dyDescent="0.2">
      <c r="A64" t="s">
        <v>21</v>
      </c>
      <c r="B64" t="s">
        <v>40</v>
      </c>
      <c r="C64">
        <v>1</v>
      </c>
      <c r="D64">
        <v>6</v>
      </c>
      <c r="E64" t="str">
        <f t="shared" si="5"/>
        <v>Zr[1+]</v>
      </c>
      <c r="F64">
        <v>-26.63</v>
      </c>
      <c r="Q64" s="3">
        <v>2.3069709344265901</v>
      </c>
      <c r="Y64" t="s">
        <v>55</v>
      </c>
    </row>
    <row r="65" spans="1:25" x14ac:dyDescent="0.2">
      <c r="A65" t="s">
        <v>21</v>
      </c>
      <c r="B65" t="s">
        <v>40</v>
      </c>
      <c r="C65">
        <v>1</v>
      </c>
      <c r="D65">
        <v>7</v>
      </c>
      <c r="E65" t="str">
        <f t="shared" si="5"/>
        <v>Zr[1+]</v>
      </c>
      <c r="F65">
        <v>-26.63</v>
      </c>
      <c r="Q65" s="3">
        <v>1.9297031312402799</v>
      </c>
      <c r="Y65" t="s">
        <v>55</v>
      </c>
    </row>
    <row r="66" spans="1:25" x14ac:dyDescent="0.2">
      <c r="A66" t="s">
        <v>41</v>
      </c>
      <c r="B66" t="s">
        <v>23</v>
      </c>
      <c r="C66">
        <v>1</v>
      </c>
      <c r="D66">
        <v>2</v>
      </c>
      <c r="E66" t="str">
        <f t="shared" si="5"/>
        <v>Au[1+]</v>
      </c>
      <c r="F66">
        <v>-314.83300000000003</v>
      </c>
      <c r="G66">
        <v>176</v>
      </c>
      <c r="H66">
        <v>15.4</v>
      </c>
      <c r="J66">
        <v>16.7</v>
      </c>
      <c r="K66">
        <f>-$X$80*$X$81*$X$82*H66/1000+F66*D66+G66*C66</f>
        <v>-541.58029396441998</v>
      </c>
      <c r="M66">
        <f>-$X$80*$X$81*$X$82*J66/1000+D66*F66+ C66*G66</f>
        <v>-549.00163046790999</v>
      </c>
      <c r="P66">
        <f t="shared" ref="P66:P77" si="10">K66*$X$84</f>
        <v>-5.6130842071649463</v>
      </c>
      <c r="R66">
        <f>M66*$X$84</f>
        <v>-5.6900009398969784</v>
      </c>
      <c r="U66">
        <f t="shared" ref="U66:U68" si="11">G66*$X$84</f>
        <v>1.8241114595021297</v>
      </c>
      <c r="Y66" t="s">
        <v>56</v>
      </c>
    </row>
    <row r="67" spans="1:25" x14ac:dyDescent="0.2">
      <c r="A67" t="s">
        <v>41</v>
      </c>
      <c r="B67" t="s">
        <v>24</v>
      </c>
      <c r="C67">
        <v>1</v>
      </c>
      <c r="D67">
        <v>1</v>
      </c>
      <c r="E67" t="str">
        <f t="shared" si="5"/>
        <v>Au[3+]</v>
      </c>
      <c r="F67">
        <v>-314.83300000000003</v>
      </c>
      <c r="G67">
        <v>440</v>
      </c>
      <c r="H67">
        <v>7.05</v>
      </c>
      <c r="J67">
        <v>7.05</v>
      </c>
      <c r="K67">
        <f t="shared" ref="K67:K93" si="12">-$X$80*$X$81*$X$82*H67/1000+F67*D67+G67*C67</f>
        <v>84.920521269534959</v>
      </c>
      <c r="M67">
        <f t="shared" ref="M67:M97" si="13">-$X$80*$X$81*$X$82*J67/1000+D67*F67+ C67*G67</f>
        <v>84.920521269534959</v>
      </c>
      <c r="P67">
        <f t="shared" si="10"/>
        <v>0.88013918178780148</v>
      </c>
      <c r="R67">
        <f t="shared" ref="R67:R96" si="14">M67*$X$84</f>
        <v>0.88013918178780148</v>
      </c>
      <c r="U67">
        <f t="shared" si="11"/>
        <v>4.5602786487553244</v>
      </c>
      <c r="Y67" t="s">
        <v>56</v>
      </c>
    </row>
    <row r="68" spans="1:25" x14ac:dyDescent="0.2">
      <c r="A68" t="s">
        <v>41</v>
      </c>
      <c r="B68" t="s">
        <v>24</v>
      </c>
      <c r="C68">
        <v>1</v>
      </c>
      <c r="D68">
        <v>2</v>
      </c>
      <c r="E68" t="str">
        <f t="shared" si="5"/>
        <v>Au[3+]</v>
      </c>
      <c r="F68">
        <v>-314.83300000000003</v>
      </c>
      <c r="G68">
        <v>440</v>
      </c>
      <c r="H68">
        <v>10.57</v>
      </c>
      <c r="J68">
        <v>10.57</v>
      </c>
      <c r="K68">
        <f t="shared" si="12"/>
        <v>-250.007174493761</v>
      </c>
      <c r="M68">
        <f t="shared" si="13"/>
        <v>-250.007174493761</v>
      </c>
      <c r="P68">
        <f t="shared" si="10"/>
        <v>-2.5911417724535113</v>
      </c>
      <c r="R68">
        <f t="shared" si="14"/>
        <v>-2.5911417724535113</v>
      </c>
      <c r="U68">
        <f t="shared" si="11"/>
        <v>4.5602786487553244</v>
      </c>
      <c r="Y68" t="s">
        <v>56</v>
      </c>
    </row>
    <row r="69" spans="1:25" ht="18" x14ac:dyDescent="0.25">
      <c r="A69" t="s">
        <v>41</v>
      </c>
      <c r="B69" t="s">
        <v>22</v>
      </c>
      <c r="C69">
        <v>1</v>
      </c>
      <c r="D69">
        <v>1</v>
      </c>
      <c r="E69" t="str">
        <f t="shared" si="5"/>
        <v>Ag[1+]</v>
      </c>
      <c r="F69">
        <v>-314.83300000000003</v>
      </c>
      <c r="G69">
        <v>77.106999999999999</v>
      </c>
      <c r="H69" s="2">
        <v>9.84</v>
      </c>
      <c r="I69" s="2">
        <v>3.2</v>
      </c>
      <c r="J69">
        <v>3.43</v>
      </c>
      <c r="K69">
        <f t="shared" si="12"/>
        <v>-293.89980861103197</v>
      </c>
      <c r="M69">
        <f t="shared" si="13"/>
        <v>-257.30691092843904</v>
      </c>
      <c r="P69">
        <f t="shared" si="10"/>
        <v>-3.0460568683685576</v>
      </c>
      <c r="R69">
        <f t="shared" si="14"/>
        <v>-2.6667982092821561</v>
      </c>
      <c r="T69">
        <f t="shared" ref="T69:U72" si="15">F69*$X$84</f>
        <v>-3.2630141086899664</v>
      </c>
      <c r="U69">
        <f t="shared" si="15"/>
        <v>0.79915774038540177</v>
      </c>
      <c r="Y69" s="4" t="s">
        <v>57</v>
      </c>
    </row>
    <row r="70" spans="1:25" ht="18" x14ac:dyDescent="0.25">
      <c r="A70" t="s">
        <v>41</v>
      </c>
      <c r="B70" t="s">
        <v>22</v>
      </c>
      <c r="C70">
        <v>1</v>
      </c>
      <c r="D70">
        <v>2</v>
      </c>
      <c r="E70" t="str">
        <f t="shared" si="5"/>
        <v>Ag[1+]</v>
      </c>
      <c r="F70">
        <v>-314.83300000000003</v>
      </c>
      <c r="G70">
        <v>77.106999999999999</v>
      </c>
      <c r="H70" s="2">
        <v>12.36</v>
      </c>
      <c r="I70" s="2">
        <v>6.63</v>
      </c>
      <c r="J70">
        <v>6.71</v>
      </c>
      <c r="K70">
        <f t="shared" si="12"/>
        <v>-623.11878398702811</v>
      </c>
      <c r="M70">
        <f t="shared" si="13"/>
        <v>-590.86451379878304</v>
      </c>
      <c r="P70">
        <f t="shared" si="10"/>
        <v>-6.4581711051236939</v>
      </c>
      <c r="R70">
        <f t="shared" si="14"/>
        <v>-6.1238791513267863</v>
      </c>
      <c r="T70">
        <f t="shared" si="15"/>
        <v>-3.2630141086899664</v>
      </c>
      <c r="U70">
        <f t="shared" si="15"/>
        <v>0.79915774038540177</v>
      </c>
      <c r="Y70" s="4" t="s">
        <v>57</v>
      </c>
    </row>
    <row r="71" spans="1:25" ht="18" x14ac:dyDescent="0.25">
      <c r="A71" t="s">
        <v>41</v>
      </c>
      <c r="B71" t="s">
        <v>32</v>
      </c>
      <c r="C71">
        <v>1</v>
      </c>
      <c r="D71">
        <v>1</v>
      </c>
      <c r="E71" t="str">
        <f t="shared" si="5"/>
        <v>Fe[2+]</v>
      </c>
      <c r="F71">
        <v>-314.83300000000003</v>
      </c>
      <c r="G71">
        <v>-78.87</v>
      </c>
      <c r="H71">
        <v>4.3</v>
      </c>
      <c r="I71">
        <v>4.13</v>
      </c>
      <c r="J71">
        <v>4.0199999999999996</v>
      </c>
      <c r="K71">
        <f t="shared" si="12"/>
        <v>-418.25049766539001</v>
      </c>
      <c r="M71">
        <f t="shared" si="13"/>
        <v>-416.65205595694601</v>
      </c>
      <c r="P71">
        <f t="shared" si="10"/>
        <v>-4.3348609416699242</v>
      </c>
      <c r="R71">
        <f t="shared" si="14"/>
        <v>-4.3182942607737944</v>
      </c>
      <c r="T71">
        <f t="shared" si="15"/>
        <v>-3.2630141086899664</v>
      </c>
      <c r="U71">
        <f t="shared" si="15"/>
        <v>-0.81742994778939193</v>
      </c>
      <c r="Y71" s="4" t="s">
        <v>57</v>
      </c>
    </row>
    <row r="72" spans="1:25" ht="18" x14ac:dyDescent="0.25">
      <c r="A72" t="s">
        <v>41</v>
      </c>
      <c r="B72" t="s">
        <v>32</v>
      </c>
      <c r="C72">
        <v>1</v>
      </c>
      <c r="D72">
        <v>2</v>
      </c>
      <c r="E72" t="str">
        <f t="shared" si="5"/>
        <v>Fe[2+]</v>
      </c>
      <c r="F72">
        <v>-314.83300000000003</v>
      </c>
      <c r="G72">
        <v>-78.87</v>
      </c>
      <c r="H72">
        <v>7.8</v>
      </c>
      <c r="I72">
        <v>7.65</v>
      </c>
      <c r="J72">
        <v>6.65</v>
      </c>
      <c r="K72">
        <f t="shared" si="12"/>
        <v>-753.06401902094001</v>
      </c>
      <c r="M72">
        <f t="shared" si="13"/>
        <v>-746.49899057554501</v>
      </c>
      <c r="P72">
        <f t="shared" si="10"/>
        <v>-7.8049585615615138</v>
      </c>
      <c r="R72">
        <f t="shared" si="14"/>
        <v>-7.7369168364524095</v>
      </c>
      <c r="T72">
        <f t="shared" si="15"/>
        <v>-3.2630141086899664</v>
      </c>
      <c r="U72">
        <f t="shared" si="15"/>
        <v>-0.81742994778939193</v>
      </c>
      <c r="Y72" s="4" t="s">
        <v>57</v>
      </c>
    </row>
    <row r="73" spans="1:25" ht="18" x14ac:dyDescent="0.25">
      <c r="A73" t="s">
        <v>41</v>
      </c>
      <c r="B73" t="s">
        <v>42</v>
      </c>
      <c r="C73">
        <v>1</v>
      </c>
      <c r="D73">
        <v>1</v>
      </c>
      <c r="E73" t="str">
        <f t="shared" si="5"/>
        <v>Fe[3+]</v>
      </c>
      <c r="F73">
        <v>-314.83300000000003</v>
      </c>
      <c r="G73">
        <v>-4.7</v>
      </c>
      <c r="H73">
        <v>8</v>
      </c>
      <c r="I73">
        <v>8</v>
      </c>
      <c r="J73">
        <v>8</v>
      </c>
      <c r="K73">
        <f t="shared" si="12"/>
        <v>-365.2027630984</v>
      </c>
      <c r="M73">
        <f t="shared" si="13"/>
        <v>-365.2027630984</v>
      </c>
      <c r="P73">
        <f t="shared" si="10"/>
        <v>-3.7850599159638234</v>
      </c>
      <c r="R73">
        <f t="shared" si="14"/>
        <v>-3.7850599159638234</v>
      </c>
      <c r="Y73" s="4" t="s">
        <v>57</v>
      </c>
    </row>
    <row r="74" spans="1:25" ht="18" x14ac:dyDescent="0.25">
      <c r="A74" t="s">
        <v>41</v>
      </c>
      <c r="B74" t="s">
        <v>29</v>
      </c>
      <c r="C74">
        <v>1</v>
      </c>
      <c r="D74">
        <v>1</v>
      </c>
      <c r="E74" t="str">
        <f t="shared" si="5"/>
        <v>Cu[1+]</v>
      </c>
      <c r="F74">
        <v>-314.83300000000003</v>
      </c>
      <c r="G74">
        <v>49.98</v>
      </c>
      <c r="H74">
        <v>6.75</v>
      </c>
      <c r="J74">
        <v>6.75</v>
      </c>
      <c r="K74">
        <f t="shared" si="12"/>
        <v>-303.386862614275</v>
      </c>
      <c r="M74">
        <f t="shared" si="13"/>
        <v>-303.386862614275</v>
      </c>
      <c r="N74">
        <v>-430.1</v>
      </c>
      <c r="P74">
        <f t="shared" si="10"/>
        <v>-3.1443832543016894</v>
      </c>
      <c r="R74">
        <f t="shared" si="14"/>
        <v>-3.1443832543016894</v>
      </c>
      <c r="T74">
        <f t="shared" ref="T74:T100" si="16">F74*$X$84</f>
        <v>-3.2630141086899664</v>
      </c>
      <c r="U74">
        <f t="shared" ref="U74:U100" si="17">G74*$X$84</f>
        <v>0.51800619741997977</v>
      </c>
      <c r="Y74" s="4" t="s">
        <v>57</v>
      </c>
    </row>
    <row r="75" spans="1:25" ht="18" x14ac:dyDescent="0.25">
      <c r="A75" t="s">
        <v>41</v>
      </c>
      <c r="B75" t="s">
        <v>29</v>
      </c>
      <c r="C75">
        <v>1</v>
      </c>
      <c r="D75">
        <v>2</v>
      </c>
      <c r="E75" t="str">
        <f t="shared" si="5"/>
        <v>Cu[1+]</v>
      </c>
      <c r="F75">
        <v>-314.83300000000003</v>
      </c>
      <c r="G75">
        <v>49.98</v>
      </c>
      <c r="H75">
        <v>10</v>
      </c>
      <c r="J75">
        <v>10</v>
      </c>
      <c r="K75">
        <f t="shared" si="12"/>
        <v>-636.77320387300006</v>
      </c>
      <c r="M75">
        <f t="shared" si="13"/>
        <v>-636.77320387300006</v>
      </c>
      <c r="N75">
        <v>-430.1</v>
      </c>
      <c r="P75">
        <f t="shared" si="10"/>
        <v>-6.5996891948217353</v>
      </c>
      <c r="R75">
        <f t="shared" si="14"/>
        <v>-6.5996891948217353</v>
      </c>
      <c r="T75">
        <f t="shared" si="16"/>
        <v>-3.2630141086899664</v>
      </c>
      <c r="U75">
        <f t="shared" si="17"/>
        <v>0.51800619741997977</v>
      </c>
      <c r="Y75" s="4" t="s">
        <v>57</v>
      </c>
    </row>
    <row r="76" spans="1:25" ht="18" x14ac:dyDescent="0.25">
      <c r="A76" t="s">
        <v>41</v>
      </c>
      <c r="B76" t="s">
        <v>30</v>
      </c>
      <c r="C76">
        <v>1</v>
      </c>
      <c r="D76">
        <v>1</v>
      </c>
      <c r="E76" t="str">
        <f t="shared" si="5"/>
        <v>Cu[2+]</v>
      </c>
      <c r="F76">
        <v>-314.83300000000003</v>
      </c>
      <c r="G76">
        <v>65.489999999999995</v>
      </c>
      <c r="H76">
        <v>8.1</v>
      </c>
      <c r="I76">
        <v>8.1199999999999992</v>
      </c>
      <c r="J76">
        <v>8.26</v>
      </c>
      <c r="K76">
        <f t="shared" si="12"/>
        <v>-295.58363513712999</v>
      </c>
      <c r="M76">
        <f t="shared" si="13"/>
        <v>-296.49703039909798</v>
      </c>
      <c r="P76">
        <f t="shared" si="10"/>
        <v>-3.0635085005394043</v>
      </c>
      <c r="R76">
        <f t="shared" si="14"/>
        <v>-3.0729751753371928</v>
      </c>
      <c r="T76">
        <f t="shared" si="16"/>
        <v>-3.2630141086899664</v>
      </c>
      <c r="U76">
        <f t="shared" si="17"/>
        <v>0.67875601978860489</v>
      </c>
      <c r="Y76" s="4" t="s">
        <v>57</v>
      </c>
    </row>
    <row r="77" spans="1:25" ht="18" x14ac:dyDescent="0.25">
      <c r="A77" t="s">
        <v>41</v>
      </c>
      <c r="B77" t="s">
        <v>30</v>
      </c>
      <c r="C77">
        <v>1</v>
      </c>
      <c r="D77">
        <v>2</v>
      </c>
      <c r="E77" t="str">
        <f t="shared" si="5"/>
        <v>Cu[2+]</v>
      </c>
      <c r="F77">
        <v>-314.83300000000003</v>
      </c>
      <c r="G77">
        <v>65.489999999999995</v>
      </c>
      <c r="H77">
        <v>15.09</v>
      </c>
      <c r="I77">
        <v>15</v>
      </c>
      <c r="J77">
        <v>15.15</v>
      </c>
      <c r="K77">
        <f t="shared" si="12"/>
        <v>-650.32059064435703</v>
      </c>
      <c r="M77">
        <f t="shared" si="13"/>
        <v>-650.66311386759503</v>
      </c>
      <c r="P77">
        <f t="shared" si="10"/>
        <v>-6.7400979644577568</v>
      </c>
      <c r="R77">
        <f t="shared" si="14"/>
        <v>-6.7436479675069272</v>
      </c>
      <c r="T77">
        <f t="shared" si="16"/>
        <v>-3.2630141086899664</v>
      </c>
      <c r="U77">
        <f t="shared" si="17"/>
        <v>0.67875601978860489</v>
      </c>
      <c r="Y77" s="4" t="s">
        <v>57</v>
      </c>
    </row>
    <row r="78" spans="1:25" ht="18" x14ac:dyDescent="0.25">
      <c r="A78" t="s">
        <v>41</v>
      </c>
      <c r="B78" t="s">
        <v>30</v>
      </c>
      <c r="C78">
        <v>1</v>
      </c>
      <c r="D78">
        <v>3</v>
      </c>
      <c r="E78" t="str">
        <f t="shared" ref="E78:E90" si="18">IF(ISNUMBER(VALUE(MID(B78,LEN(B78)-1,1))), LEFT(B78,LEN(B78)-2) &amp; "[" &amp; MID(B78,LEN(B78)-1,1) &amp; RIGHT(B78,1) &amp; "]", LEFT(B78,LEN(B78)-1) &amp; "[1" &amp; RIGHT(B78,1) &amp; "]")</f>
        <v>Cu[2+]</v>
      </c>
      <c r="F78">
        <v>-314.83300000000003</v>
      </c>
      <c r="G78">
        <v>65.489999999999995</v>
      </c>
      <c r="J78">
        <v>17.239999999999998</v>
      </c>
      <c r="K78">
        <f t="shared" si="12"/>
        <v>-879.00900000000001</v>
      </c>
      <c r="M78">
        <f t="shared" si="13"/>
        <v>-977.42733947705187</v>
      </c>
      <c r="P78">
        <f t="shared" ref="P78:P100" si="19">K78*$X$84</f>
        <v>-9.110286306281294</v>
      </c>
      <c r="R78">
        <f t="shared" si="14"/>
        <v>-10.130320515743005</v>
      </c>
      <c r="T78">
        <f t="shared" si="16"/>
        <v>-3.2630141086899664</v>
      </c>
      <c r="U78">
        <f t="shared" si="17"/>
        <v>0.67875601978860489</v>
      </c>
      <c r="Y78" s="4" t="s">
        <v>57</v>
      </c>
    </row>
    <row r="79" spans="1:25" ht="18" x14ac:dyDescent="0.25">
      <c r="A79" t="s">
        <v>41</v>
      </c>
      <c r="B79" t="s">
        <v>34</v>
      </c>
      <c r="C79">
        <v>1</v>
      </c>
      <c r="D79">
        <v>1</v>
      </c>
      <c r="E79" t="str">
        <f t="shared" si="18"/>
        <v>Mg[2+]</v>
      </c>
      <c r="F79">
        <v>-314.83300000000003</v>
      </c>
      <c r="G79">
        <v>-454.8</v>
      </c>
      <c r="H79">
        <v>3.44</v>
      </c>
      <c r="I79">
        <v>1.34</v>
      </c>
      <c r="J79">
        <v>2.36</v>
      </c>
      <c r="K79">
        <f t="shared" si="12"/>
        <v>-789.27099813231212</v>
      </c>
      <c r="M79">
        <f t="shared" si="13"/>
        <v>-783.10558011402804</v>
      </c>
      <c r="P79">
        <f t="shared" si="19"/>
        <v>-8.1802174565104231</v>
      </c>
      <c r="R79">
        <f t="shared" si="14"/>
        <v>-8.1163174016253503</v>
      </c>
      <c r="T79">
        <f t="shared" si="16"/>
        <v>-3.2630141086899664</v>
      </c>
      <c r="U79">
        <f t="shared" si="17"/>
        <v>-4.7136698396680039</v>
      </c>
      <c r="Y79" s="4" t="s">
        <v>57</v>
      </c>
    </row>
    <row r="80" spans="1:25" ht="18" x14ac:dyDescent="0.25">
      <c r="A80" t="s">
        <v>41</v>
      </c>
      <c r="B80" t="s">
        <v>34</v>
      </c>
      <c r="C80">
        <v>1</v>
      </c>
      <c r="D80">
        <v>2</v>
      </c>
      <c r="E80" t="str">
        <f t="shared" si="18"/>
        <v>Mg[2+]</v>
      </c>
      <c r="F80">
        <v>-314.83300000000003</v>
      </c>
      <c r="G80">
        <v>-454.8</v>
      </c>
      <c r="I80">
        <v>1.34</v>
      </c>
      <c r="J80">
        <v>6.63</v>
      </c>
      <c r="K80">
        <f t="shared" si="12"/>
        <v>-1084.4660000000001</v>
      </c>
      <c r="M80">
        <f t="shared" si="13"/>
        <v>-1122.3148161677991</v>
      </c>
      <c r="P80">
        <f t="shared" si="19"/>
        <v>-11.239698057047937</v>
      </c>
      <c r="R80">
        <f t="shared" si="14"/>
        <v>-11.631973393981298</v>
      </c>
      <c r="T80">
        <f t="shared" si="16"/>
        <v>-3.2630141086899664</v>
      </c>
      <c r="U80">
        <f t="shared" si="17"/>
        <v>-4.7136698396680039</v>
      </c>
      <c r="W80" t="s">
        <v>43</v>
      </c>
      <c r="X80">
        <v>8.3140000000000001</v>
      </c>
      <c r="Y80" s="4" t="s">
        <v>57</v>
      </c>
    </row>
    <row r="81" spans="1:25" ht="18" x14ac:dyDescent="0.25">
      <c r="A81" t="s">
        <v>41</v>
      </c>
      <c r="B81" t="s">
        <v>35</v>
      </c>
      <c r="C81">
        <v>1</v>
      </c>
      <c r="D81">
        <v>1</v>
      </c>
      <c r="E81" t="str">
        <f t="shared" si="18"/>
        <v>Mn[2+]</v>
      </c>
      <c r="F81">
        <v>-314.83300000000003</v>
      </c>
      <c r="G81">
        <v>-228.1</v>
      </c>
      <c r="H81">
        <v>3.2</v>
      </c>
      <c r="J81">
        <v>2.6</v>
      </c>
      <c r="K81">
        <f t="shared" si="12"/>
        <v>-561.20090523936005</v>
      </c>
      <c r="M81">
        <f t="shared" si="13"/>
        <v>-557.77567300698001</v>
      </c>
      <c r="P81">
        <f t="shared" si="19"/>
        <v>-5.8164375132391219</v>
      </c>
      <c r="R81">
        <f t="shared" si="14"/>
        <v>-5.7809374827474143</v>
      </c>
      <c r="T81">
        <f t="shared" si="16"/>
        <v>-3.2630141086899664</v>
      </c>
      <c r="U81">
        <f t="shared" si="17"/>
        <v>-2.3640899085933853</v>
      </c>
      <c r="W81" t="s">
        <v>44</v>
      </c>
      <c r="X81">
        <v>298.14999999999998</v>
      </c>
      <c r="Y81" s="4" t="s">
        <v>57</v>
      </c>
    </row>
    <row r="82" spans="1:25" ht="18" x14ac:dyDescent="0.25">
      <c r="A82" t="s">
        <v>41</v>
      </c>
      <c r="B82" t="s">
        <v>35</v>
      </c>
      <c r="C82">
        <v>1</v>
      </c>
      <c r="D82">
        <v>2</v>
      </c>
      <c r="E82" t="str">
        <f t="shared" si="18"/>
        <v>Mn[2+]</v>
      </c>
      <c r="F82">
        <v>-314.83300000000003</v>
      </c>
      <c r="G82">
        <v>-228.1</v>
      </c>
      <c r="H82">
        <v>5.5</v>
      </c>
      <c r="J82">
        <v>4.58</v>
      </c>
      <c r="K82">
        <f t="shared" si="12"/>
        <v>-889.16396213015003</v>
      </c>
      <c r="M82">
        <f t="shared" si="13"/>
        <v>-883.91193937383412</v>
      </c>
      <c r="P82">
        <f t="shared" si="19"/>
        <v>-9.2155350721472971</v>
      </c>
      <c r="R82">
        <f t="shared" si="14"/>
        <v>-9.161101692060015</v>
      </c>
      <c r="T82">
        <f t="shared" si="16"/>
        <v>-3.2630141086899664</v>
      </c>
      <c r="U82">
        <f t="shared" si="17"/>
        <v>-2.3640899085933853</v>
      </c>
      <c r="W82" t="s">
        <v>45</v>
      </c>
      <c r="X82">
        <v>2.3029999999999999</v>
      </c>
      <c r="Y82" s="4" t="s">
        <v>57</v>
      </c>
    </row>
    <row r="83" spans="1:25" ht="18" x14ac:dyDescent="0.25">
      <c r="A83" t="s">
        <v>41</v>
      </c>
      <c r="B83" t="s">
        <v>35</v>
      </c>
      <c r="C83">
        <v>1</v>
      </c>
      <c r="D83">
        <v>3</v>
      </c>
      <c r="E83" t="str">
        <f t="shared" si="18"/>
        <v>Mn[2+]</v>
      </c>
      <c r="F83">
        <v>-314.83300000000003</v>
      </c>
      <c r="G83">
        <v>-228.1</v>
      </c>
      <c r="H83">
        <v>5.5</v>
      </c>
      <c r="J83">
        <v>5.7</v>
      </c>
      <c r="K83">
        <f t="shared" si="12"/>
        <v>-1203.99696213015</v>
      </c>
      <c r="M83">
        <f t="shared" si="13"/>
        <v>-1205.1387062076101</v>
      </c>
      <c r="P83">
        <f t="shared" si="19"/>
        <v>-12.478549180837263</v>
      </c>
      <c r="R83">
        <f t="shared" si="14"/>
        <v>-12.4903825243345</v>
      </c>
      <c r="T83">
        <f t="shared" si="16"/>
        <v>-3.2630141086899664</v>
      </c>
      <c r="U83">
        <f t="shared" si="17"/>
        <v>-2.3640899085933853</v>
      </c>
      <c r="Y83" s="4" t="s">
        <v>57</v>
      </c>
    </row>
    <row r="84" spans="1:25" ht="18" x14ac:dyDescent="0.25">
      <c r="A84" t="s">
        <v>41</v>
      </c>
      <c r="B84" t="s">
        <v>33</v>
      </c>
      <c r="C84">
        <v>1</v>
      </c>
      <c r="D84">
        <v>1</v>
      </c>
      <c r="E84" t="str">
        <f t="shared" si="18"/>
        <v>Ni[2+]</v>
      </c>
      <c r="F84">
        <v>-314.83300000000003</v>
      </c>
      <c r="G84">
        <v>-46.4</v>
      </c>
      <c r="H84">
        <v>5.8</v>
      </c>
      <c r="I84">
        <v>5.78</v>
      </c>
      <c r="J84">
        <v>5.83</v>
      </c>
      <c r="K84">
        <f t="shared" si="12"/>
        <v>-394.34357824634003</v>
      </c>
      <c r="M84">
        <f t="shared" si="13"/>
        <v>-394.51483985795898</v>
      </c>
      <c r="P84">
        <f t="shared" si="19"/>
        <v>-4.0870831821603613</v>
      </c>
      <c r="R84">
        <f t="shared" si="14"/>
        <v>-4.0888581836849465</v>
      </c>
      <c r="T84">
        <f t="shared" si="16"/>
        <v>-3.2630141086899664</v>
      </c>
      <c r="U84">
        <f t="shared" si="17"/>
        <v>-0.48090211205056144</v>
      </c>
      <c r="W84" t="s">
        <v>46</v>
      </c>
      <c r="X84">
        <f>0.0103642696562621</f>
        <v>1.0364269656262101E-2</v>
      </c>
      <c r="Y84" s="4" t="s">
        <v>57</v>
      </c>
    </row>
    <row r="85" spans="1:25" ht="18" x14ac:dyDescent="0.25">
      <c r="A85" t="s">
        <v>41</v>
      </c>
      <c r="B85" t="s">
        <v>33</v>
      </c>
      <c r="C85">
        <v>1</v>
      </c>
      <c r="D85">
        <v>2</v>
      </c>
      <c r="E85" t="str">
        <f t="shared" si="18"/>
        <v>Ni[2+]</v>
      </c>
      <c r="F85">
        <v>-314.83300000000003</v>
      </c>
      <c r="G85">
        <v>-46.4</v>
      </c>
      <c r="H85">
        <v>10.7</v>
      </c>
      <c r="I85">
        <v>10.58</v>
      </c>
      <c r="J85">
        <v>10.7</v>
      </c>
      <c r="K85">
        <f t="shared" si="12"/>
        <v>-737.14930814411002</v>
      </c>
      <c r="M85">
        <f t="shared" si="13"/>
        <v>-737.14930814411002</v>
      </c>
      <c r="P85">
        <f t="shared" si="19"/>
        <v>-7.6400142065326007</v>
      </c>
      <c r="R85">
        <f t="shared" si="14"/>
        <v>-7.6400142065326007</v>
      </c>
      <c r="T85">
        <f t="shared" si="16"/>
        <v>-3.2630141086899664</v>
      </c>
      <c r="U85">
        <f t="shared" si="17"/>
        <v>-0.48090211205056144</v>
      </c>
      <c r="Y85" s="4" t="s">
        <v>57</v>
      </c>
    </row>
    <row r="86" spans="1:25" ht="18" x14ac:dyDescent="0.25">
      <c r="A86" t="s">
        <v>41</v>
      </c>
      <c r="B86" t="s">
        <v>33</v>
      </c>
      <c r="C86">
        <v>1</v>
      </c>
      <c r="D86">
        <v>3</v>
      </c>
      <c r="E86" t="str">
        <f t="shared" si="18"/>
        <v>Ni[2+]</v>
      </c>
      <c r="F86">
        <v>-314.83300000000003</v>
      </c>
      <c r="G86">
        <v>-46.4</v>
      </c>
      <c r="H86">
        <v>13.44</v>
      </c>
      <c r="I86">
        <v>14</v>
      </c>
      <c r="J86">
        <v>13.92</v>
      </c>
      <c r="K86">
        <f t="shared" si="12"/>
        <v>-1067.6242020053121</v>
      </c>
      <c r="M86">
        <f t="shared" si="13"/>
        <v>-1070.3643877912161</v>
      </c>
      <c r="P86">
        <f t="shared" si="19"/>
        <v>-11.065145121134696</v>
      </c>
      <c r="R86">
        <f t="shared" si="14"/>
        <v>-11.093545145528061</v>
      </c>
      <c r="T86">
        <f t="shared" si="16"/>
        <v>-3.2630141086899664</v>
      </c>
      <c r="U86">
        <f t="shared" si="17"/>
        <v>-0.48090211205056144</v>
      </c>
      <c r="Y86" s="4" t="s">
        <v>57</v>
      </c>
    </row>
    <row r="87" spans="1:25" ht="18" x14ac:dyDescent="0.25">
      <c r="A87" t="s">
        <v>41</v>
      </c>
      <c r="B87" t="s">
        <v>36</v>
      </c>
      <c r="C87">
        <v>1</v>
      </c>
      <c r="D87">
        <v>1</v>
      </c>
      <c r="E87" t="str">
        <f t="shared" si="18"/>
        <v>Zn[2+]</v>
      </c>
      <c r="F87">
        <v>-314.83300000000003</v>
      </c>
      <c r="G87">
        <v>-147.06</v>
      </c>
      <c r="H87">
        <v>5.52</v>
      </c>
      <c r="I87">
        <v>4.96</v>
      </c>
      <c r="J87">
        <v>5.0999999999999996</v>
      </c>
      <c r="K87">
        <f t="shared" si="12"/>
        <v>-493.405136537896</v>
      </c>
      <c r="M87">
        <f t="shared" si="13"/>
        <v>-491.00747397523003</v>
      </c>
      <c r="P87">
        <f t="shared" si="19"/>
        <v>-5.1137838848635742</v>
      </c>
      <c r="R87">
        <f t="shared" si="14"/>
        <v>-5.0889338635193795</v>
      </c>
      <c r="T87">
        <f t="shared" si="16"/>
        <v>-3.2630141086899664</v>
      </c>
      <c r="U87">
        <f t="shared" si="17"/>
        <v>-1.5241694956499046</v>
      </c>
      <c r="Y87" s="4" t="s">
        <v>57</v>
      </c>
    </row>
    <row r="88" spans="1:25" ht="18" x14ac:dyDescent="0.25">
      <c r="A88" t="s">
        <v>41</v>
      </c>
      <c r="B88" t="s">
        <v>36</v>
      </c>
      <c r="C88">
        <v>1</v>
      </c>
      <c r="D88">
        <v>2</v>
      </c>
      <c r="E88" t="str">
        <f t="shared" si="18"/>
        <v>Zn[2+]</v>
      </c>
      <c r="F88">
        <v>-314.83300000000003</v>
      </c>
      <c r="G88">
        <v>-147.06</v>
      </c>
      <c r="H88">
        <v>9.9600000000000009</v>
      </c>
      <c r="I88">
        <v>9.19</v>
      </c>
      <c r="J88">
        <v>9.4</v>
      </c>
      <c r="K88">
        <f t="shared" si="12"/>
        <v>-833.58485505750809</v>
      </c>
      <c r="M88">
        <f t="shared" si="13"/>
        <v>-830.38797164061998</v>
      </c>
      <c r="P88">
        <f t="shared" si="19"/>
        <v>-8.6394982191921734</v>
      </c>
      <c r="R88">
        <f t="shared" si="14"/>
        <v>-8.6063648573999121</v>
      </c>
      <c r="T88">
        <f t="shared" si="16"/>
        <v>-3.2630141086899664</v>
      </c>
      <c r="U88">
        <f t="shared" si="17"/>
        <v>-1.5241694956499046</v>
      </c>
      <c r="Y88" s="4" t="s">
        <v>57</v>
      </c>
    </row>
    <row r="89" spans="1:25" ht="18" x14ac:dyDescent="0.25">
      <c r="A89" t="s">
        <v>41</v>
      </c>
      <c r="B89" t="s">
        <v>36</v>
      </c>
      <c r="C89">
        <v>1</v>
      </c>
      <c r="D89">
        <v>3</v>
      </c>
      <c r="E89" t="str">
        <f t="shared" si="18"/>
        <v>Zn[2+]</v>
      </c>
      <c r="F89">
        <v>-314.83300000000003</v>
      </c>
      <c r="G89">
        <v>-147.06</v>
      </c>
      <c r="H89">
        <v>11.5</v>
      </c>
      <c r="I89">
        <v>11.6</v>
      </c>
      <c r="J89">
        <v>11.59</v>
      </c>
      <c r="K89">
        <f t="shared" si="12"/>
        <v>-1157.20928445395</v>
      </c>
      <c r="M89">
        <f t="shared" si="13"/>
        <v>-1157.723069288807</v>
      </c>
      <c r="P89">
        <f t="shared" si="19"/>
        <v>-11.993629072810851</v>
      </c>
      <c r="R89">
        <f t="shared" si="14"/>
        <v>-11.998954077384608</v>
      </c>
      <c r="T89">
        <f t="shared" si="16"/>
        <v>-3.2630141086899664</v>
      </c>
      <c r="U89">
        <f t="shared" si="17"/>
        <v>-1.5241694956499046</v>
      </c>
      <c r="Y89" s="4" t="s">
        <v>57</v>
      </c>
    </row>
    <row r="90" spans="1:25" ht="18" x14ac:dyDescent="0.25">
      <c r="A90" t="s">
        <v>41</v>
      </c>
      <c r="B90" t="s">
        <v>27</v>
      </c>
      <c r="C90">
        <v>1</v>
      </c>
      <c r="D90">
        <v>1</v>
      </c>
      <c r="E90" t="str">
        <f t="shared" si="18"/>
        <v>Co[2+]</v>
      </c>
      <c r="F90">
        <v>-314.83300000000003</v>
      </c>
      <c r="G90">
        <v>-54.4</v>
      </c>
      <c r="H90">
        <v>4.7</v>
      </c>
      <c r="J90">
        <v>5.82</v>
      </c>
      <c r="K90">
        <f t="shared" si="12"/>
        <v>-396.06398582030999</v>
      </c>
      <c r="M90">
        <f t="shared" si="13"/>
        <v>-402.45775265408599</v>
      </c>
      <c r="P90">
        <f t="shared" si="19"/>
        <v>-4.1049139501756615</v>
      </c>
      <c r="R90">
        <f t="shared" si="14"/>
        <v>-4.1711806737601815</v>
      </c>
      <c r="T90">
        <f t="shared" si="16"/>
        <v>-3.2630141086899664</v>
      </c>
      <c r="U90">
        <f t="shared" si="17"/>
        <v>-0.56381626930065831</v>
      </c>
      <c r="Y90" s="4" t="s">
        <v>57</v>
      </c>
    </row>
    <row r="91" spans="1:25" ht="18" x14ac:dyDescent="0.25">
      <c r="A91" t="s">
        <v>41</v>
      </c>
      <c r="B91" t="s">
        <v>27</v>
      </c>
      <c r="C91">
        <v>1</v>
      </c>
      <c r="D91">
        <v>2</v>
      </c>
      <c r="E91" t="str">
        <f t="shared" ref="E91:E98" si="20">IF(ISNUMBER(VALUE(MID(B91,LEN(B91)-1,1))), LEFT(B91,LEN(B91)-2) &amp; "[" &amp; MID(B91,LEN(B91)-1,1) &amp; RIGHT(B91,1) &amp; "]", LEFT(B91,LEN(B91)-1) &amp; "[1" &amp; RIGHT(B91,1) &amp; "]")</f>
        <v>Co[2+]</v>
      </c>
      <c r="F91">
        <v>-314.83300000000003</v>
      </c>
      <c r="G91">
        <v>-54.4</v>
      </c>
      <c r="H91">
        <v>8.5</v>
      </c>
      <c r="J91">
        <v>8.74</v>
      </c>
      <c r="K91">
        <f t="shared" si="12"/>
        <v>-732.59012329205007</v>
      </c>
      <c r="M91">
        <f t="shared" si="13"/>
        <v>-733.96021618500197</v>
      </c>
      <c r="P91">
        <f t="shared" si="19"/>
        <v>-7.5927615853131059</v>
      </c>
      <c r="R91">
        <f t="shared" si="14"/>
        <v>-7.6069615975097875</v>
      </c>
      <c r="T91">
        <f t="shared" si="16"/>
        <v>-3.2630141086899664</v>
      </c>
      <c r="U91">
        <f t="shared" si="17"/>
        <v>-0.56381626930065831</v>
      </c>
      <c r="Y91" s="4" t="s">
        <v>57</v>
      </c>
    </row>
    <row r="92" spans="1:25" ht="18" x14ac:dyDescent="0.25">
      <c r="A92" t="s">
        <v>41</v>
      </c>
      <c r="B92" t="s">
        <v>27</v>
      </c>
      <c r="C92">
        <v>1</v>
      </c>
      <c r="D92">
        <v>3</v>
      </c>
      <c r="E92" t="str">
        <f t="shared" si="20"/>
        <v>Co[2+]</v>
      </c>
      <c r="F92">
        <v>-314.83300000000003</v>
      </c>
      <c r="G92">
        <v>-54.4</v>
      </c>
      <c r="H92">
        <v>11</v>
      </c>
      <c r="J92">
        <v>14</v>
      </c>
      <c r="K92">
        <f t="shared" si="12"/>
        <v>-1061.6949242603</v>
      </c>
      <c r="M92">
        <f t="shared" si="13"/>
        <v>-1078.8210854222002</v>
      </c>
      <c r="P92">
        <f t="shared" si="19"/>
        <v>-11.003692487718517</v>
      </c>
      <c r="R92">
        <f t="shared" si="14"/>
        <v>-11.181192640177054</v>
      </c>
      <c r="T92">
        <f t="shared" si="16"/>
        <v>-3.2630141086899664</v>
      </c>
      <c r="U92">
        <f t="shared" si="17"/>
        <v>-0.56381626930065831</v>
      </c>
      <c r="Y92" s="4" t="s">
        <v>57</v>
      </c>
    </row>
    <row r="93" spans="1:25" ht="19" customHeight="1" x14ac:dyDescent="0.25">
      <c r="A93" t="s">
        <v>41</v>
      </c>
      <c r="B93" t="s">
        <v>26</v>
      </c>
      <c r="C93">
        <v>1</v>
      </c>
      <c r="D93">
        <v>1</v>
      </c>
      <c r="E93" t="str">
        <f t="shared" si="20"/>
        <v>Cd[2+]</v>
      </c>
      <c r="F93">
        <v>-314.83300000000003</v>
      </c>
      <c r="G93">
        <v>-77.611999999999995</v>
      </c>
      <c r="H93">
        <v>4.1399999999999997</v>
      </c>
      <c r="J93">
        <v>4.4000000000000004</v>
      </c>
      <c r="K93">
        <f t="shared" si="12"/>
        <v>-416.07910240342198</v>
      </c>
      <c r="M93">
        <f t="shared" si="13"/>
        <v>-417.56336970411996</v>
      </c>
      <c r="P93">
        <f t="shared" si="19"/>
        <v>-4.3123560156445579</v>
      </c>
      <c r="R93">
        <f t="shared" si="14"/>
        <v>-4.3277393621909637</v>
      </c>
      <c r="T93">
        <f t="shared" si="16"/>
        <v>-3.2630141086899664</v>
      </c>
      <c r="U93">
        <f t="shared" si="17"/>
        <v>-0.80439169656181408</v>
      </c>
      <c r="Y93" s="4" t="s">
        <v>57</v>
      </c>
    </row>
    <row r="94" spans="1:25" ht="18" x14ac:dyDescent="0.25">
      <c r="A94" t="s">
        <v>41</v>
      </c>
      <c r="B94" t="s">
        <v>26</v>
      </c>
      <c r="C94">
        <v>1</v>
      </c>
      <c r="D94">
        <v>2</v>
      </c>
      <c r="E94" t="str">
        <f t="shared" si="20"/>
        <v>Cd[2+]</v>
      </c>
      <c r="F94">
        <v>-314.83300000000003</v>
      </c>
      <c r="G94">
        <v>-77.611999999999995</v>
      </c>
      <c r="H94">
        <v>7.46</v>
      </c>
      <c r="J94">
        <v>7.84</v>
      </c>
      <c r="K94">
        <f>-$X$80*$X$81*$X$82*H94/1000+F94*D94+G94*C94</f>
        <v>-749.86505408925802</v>
      </c>
      <c r="M94">
        <f t="shared" si="13"/>
        <v>-752.03436783643201</v>
      </c>
      <c r="P94">
        <f t="shared" si="19"/>
        <v>-7.7718036263886363</v>
      </c>
      <c r="R94">
        <f t="shared" si="14"/>
        <v>-7.7942869790333837</v>
      </c>
      <c r="T94">
        <f t="shared" si="16"/>
        <v>-3.2630141086899664</v>
      </c>
      <c r="U94">
        <f t="shared" si="17"/>
        <v>-0.80439169656181408</v>
      </c>
      <c r="Y94" s="4" t="s">
        <v>57</v>
      </c>
    </row>
    <row r="95" spans="1:25" x14ac:dyDescent="0.2">
      <c r="A95" t="s">
        <v>41</v>
      </c>
      <c r="B95" t="s">
        <v>26</v>
      </c>
      <c r="C95">
        <v>1</v>
      </c>
      <c r="D95">
        <v>3</v>
      </c>
      <c r="E95" t="str">
        <f t="shared" si="20"/>
        <v>Cd[2+]</v>
      </c>
      <c r="F95">
        <v>-314.83300000000003</v>
      </c>
      <c r="G95">
        <v>-77.611999999999995</v>
      </c>
      <c r="J95">
        <v>10.31</v>
      </c>
      <c r="M95">
        <f t="shared" si="13"/>
        <v>-1080.967907193063</v>
      </c>
      <c r="R95">
        <f t="shared" si="14"/>
        <v>-11.20344287991421</v>
      </c>
      <c r="T95">
        <f t="shared" si="16"/>
        <v>-3.2630141086899664</v>
      </c>
      <c r="U95">
        <f t="shared" si="17"/>
        <v>-0.80439169656181408</v>
      </c>
      <c r="Y95" t="s">
        <v>56</v>
      </c>
    </row>
    <row r="96" spans="1:25" x14ac:dyDescent="0.2">
      <c r="A96" t="s">
        <v>41</v>
      </c>
      <c r="B96" t="s">
        <v>47</v>
      </c>
      <c r="C96">
        <v>1</v>
      </c>
      <c r="D96">
        <v>1</v>
      </c>
      <c r="E96" t="str">
        <f t="shared" si="20"/>
        <v>Na[1+]</v>
      </c>
      <c r="F96">
        <v>-314.83300000000003</v>
      </c>
      <c r="G96">
        <v>-261.90499999999997</v>
      </c>
      <c r="J96">
        <v>-0.5</v>
      </c>
      <c r="M96">
        <f t="shared" si="13"/>
        <v>-573.88363980634995</v>
      </c>
      <c r="R96">
        <f t="shared" si="14"/>
        <v>-5.9478847942702018</v>
      </c>
      <c r="T96">
        <f t="shared" si="16"/>
        <v>-3.2630141086899664</v>
      </c>
      <c r="U96">
        <f t="shared" si="17"/>
        <v>-2.7144540443233254</v>
      </c>
      <c r="Y96" t="s">
        <v>56</v>
      </c>
    </row>
    <row r="97" spans="1:25" x14ac:dyDescent="0.2">
      <c r="A97" t="s">
        <v>41</v>
      </c>
      <c r="B97" t="s">
        <v>48</v>
      </c>
      <c r="C97">
        <v>1</v>
      </c>
      <c r="D97">
        <v>1</v>
      </c>
      <c r="E97" t="str">
        <f t="shared" si="20"/>
        <v>Ti[1+]</v>
      </c>
      <c r="F97">
        <v>-314.83300000000003</v>
      </c>
      <c r="G97">
        <v>32.384160000000001</v>
      </c>
      <c r="H97">
        <v>9.3000000000000007</v>
      </c>
      <c r="J97">
        <v>1.51</v>
      </c>
      <c r="K97">
        <f>-$X$80*$X$81*$X$82*H97/1000+F97*D97+G97*C97</f>
        <v>-335.53993960189001</v>
      </c>
      <c r="M97">
        <f t="shared" si="13"/>
        <v>-291.06900778482304</v>
      </c>
      <c r="P97">
        <f t="shared" si="19"/>
        <v>-3.4776264144798867</v>
      </c>
      <c r="R97">
        <f>M97*$X$84</f>
        <v>-3.0167176852625586</v>
      </c>
      <c r="T97">
        <f t="shared" si="16"/>
        <v>-3.2630141086899664</v>
      </c>
      <c r="U97">
        <f t="shared" si="17"/>
        <v>0.33563816683153691</v>
      </c>
      <c r="Y97" t="s">
        <v>56</v>
      </c>
    </row>
    <row r="98" spans="1:25" x14ac:dyDescent="0.2">
      <c r="A98" t="s">
        <v>41</v>
      </c>
      <c r="B98" t="s">
        <v>48</v>
      </c>
      <c r="C98">
        <v>1</v>
      </c>
      <c r="D98">
        <v>2</v>
      </c>
      <c r="E98" t="str">
        <f t="shared" si="20"/>
        <v>Ti[1+]</v>
      </c>
      <c r="F98">
        <v>-314.83300000000003</v>
      </c>
      <c r="G98">
        <v>32.384160000000001</v>
      </c>
      <c r="J98">
        <f>-(K98-F98*D98-G98*C98)*1000/X80/X81/X82</f>
        <v>15.035648203053071</v>
      </c>
      <c r="K98">
        <f>R98/X84</f>
        <v>-683.1161514330397</v>
      </c>
      <c r="R98">
        <v>-7.08</v>
      </c>
      <c r="Y98" t="s">
        <v>56</v>
      </c>
    </row>
    <row r="99" spans="1:25" x14ac:dyDescent="0.2">
      <c r="A99" t="s">
        <v>41</v>
      </c>
      <c r="B99" t="s">
        <v>25</v>
      </c>
      <c r="C99">
        <v>1</v>
      </c>
      <c r="D99">
        <v>1</v>
      </c>
      <c r="E99" t="str">
        <f t="shared" ref="E99:E100" si="21">IF(ISNUMBER(VALUE(MID(B99,LEN(B99)-1,1))), LEFT(B99,LEN(B99)-2) &amp; "[" &amp; MID(B99,LEN(B99)-1,1) &amp; RIGHT(B99,1) &amp; "]", LEFT(B99,LEN(B99)-1) &amp; "[1" &amp; RIGHT(B99,1) &amp; "]")</f>
        <v>Ca[2+]</v>
      </c>
      <c r="F99">
        <v>-314.83300000000003</v>
      </c>
      <c r="G99">
        <v>-553.58000000000004</v>
      </c>
      <c r="H99">
        <v>1.43</v>
      </c>
      <c r="K99">
        <f>-$X$80*$X$81*$X$82*H99/1000+F99*D99+G99*C99</f>
        <v>-876.57647015383907</v>
      </c>
      <c r="P99">
        <f t="shared" si="19"/>
        <v>-9.0850749110087747</v>
      </c>
      <c r="T99">
        <f t="shared" si="16"/>
        <v>-3.2630141086899664</v>
      </c>
      <c r="U99">
        <f t="shared" si="17"/>
        <v>-5.7374523963135742</v>
      </c>
      <c r="Y99" t="s">
        <v>60</v>
      </c>
    </row>
    <row r="100" spans="1:25" x14ac:dyDescent="0.2">
      <c r="A100" t="s">
        <v>41</v>
      </c>
      <c r="B100" t="s">
        <v>49</v>
      </c>
      <c r="C100">
        <v>1</v>
      </c>
      <c r="D100">
        <v>1</v>
      </c>
      <c r="E100" t="str">
        <f t="shared" si="21"/>
        <v>Sr[2+]</v>
      </c>
      <c r="F100">
        <v>-314.83300000000003</v>
      </c>
      <c r="G100">
        <v>-559.48</v>
      </c>
      <c r="H100">
        <v>0.9</v>
      </c>
      <c r="K100">
        <f t="shared" ref="K100:K102" si="22">-$X$80*$X$81*$X$82*H100/1000+F100*D100+G100*C100</f>
        <v>-879.45084834857005</v>
      </c>
      <c r="P100">
        <f t="shared" si="19"/>
        <v>-9.1148657417130465</v>
      </c>
      <c r="T100">
        <f t="shared" si="16"/>
        <v>-3.2630141086899664</v>
      </c>
      <c r="U100">
        <f t="shared" si="17"/>
        <v>-5.7986015872855203</v>
      </c>
      <c r="Y100" t="s">
        <v>60</v>
      </c>
    </row>
    <row r="101" spans="1:25" x14ac:dyDescent="0.2">
      <c r="A101" t="s">
        <v>41</v>
      </c>
      <c r="B101" t="s">
        <v>38</v>
      </c>
      <c r="C101">
        <v>1</v>
      </c>
      <c r="D101">
        <v>1</v>
      </c>
      <c r="E101" t="s">
        <v>39</v>
      </c>
      <c r="F101">
        <v>-314.83300000000003</v>
      </c>
      <c r="G101">
        <v>172.4</v>
      </c>
      <c r="H101">
        <v>9.1199999999999992</v>
      </c>
      <c r="K101">
        <f t="shared" si="22"/>
        <v>-194.496529932176</v>
      </c>
      <c r="L101">
        <v>-46.485837629999999</v>
      </c>
      <c r="P101">
        <v>-2.0158144830000002</v>
      </c>
      <c r="Y101" t="s">
        <v>60</v>
      </c>
    </row>
    <row r="102" spans="1:25" x14ac:dyDescent="0.2">
      <c r="A102" t="s">
        <v>41</v>
      </c>
      <c r="B102" t="s">
        <v>38</v>
      </c>
      <c r="C102">
        <v>1</v>
      </c>
      <c r="D102">
        <v>2</v>
      </c>
      <c r="E102" t="s">
        <v>39</v>
      </c>
      <c r="F102">
        <v>-314.83300000000003</v>
      </c>
      <c r="G102">
        <v>172.4</v>
      </c>
      <c r="H102">
        <v>17.55</v>
      </c>
      <c r="K102">
        <f t="shared" si="22"/>
        <v>-557.45404279711511</v>
      </c>
      <c r="L102">
        <v>-133.234861</v>
      </c>
      <c r="P102">
        <v>-5.7776040210000001</v>
      </c>
      <c r="Y102" t="s">
        <v>57</v>
      </c>
    </row>
    <row r="103" spans="1:25" x14ac:dyDescent="0.2">
      <c r="A103" t="s">
        <v>50</v>
      </c>
      <c r="B103" t="s">
        <v>33</v>
      </c>
      <c r="C103">
        <v>1</v>
      </c>
      <c r="D103">
        <v>1</v>
      </c>
      <c r="E103" t="str">
        <f t="shared" ref="E103:E148" si="23">IF(ISNUMBER(VALUE(MID(B103,LEN(B103)-1,1))), LEFT(B103,LEN(B103)-2) &amp; "[" &amp; MID(B103,LEN(B103)-1,1) &amp; RIGHT(B103,1) &amp; "]", LEFT(B103,LEN(B103)-1) &amp; "[1" &amp; RIGHT(B103,1) &amp; "]")</f>
        <v>Ni[2+]</v>
      </c>
      <c r="F103">
        <v>-157.244</v>
      </c>
      <c r="G103">
        <v>-46.4</v>
      </c>
      <c r="H103">
        <v>4.5999999999999996</v>
      </c>
      <c r="K103">
        <f>-$X$80*$X$81*$X$82*H103/1000+F103*D103+G103*C103</f>
        <v>-229.90411378158001</v>
      </c>
      <c r="P103">
        <f t="shared" ref="P103:P148" si="24">K103*$X$84</f>
        <v>-2.3827882303162591</v>
      </c>
      <c r="T103">
        <f t="shared" ref="T103:T124" si="25">F103*$X$84</f>
        <v>-1.6297192178292779</v>
      </c>
      <c r="U103">
        <f t="shared" ref="U103:U124" si="26">G103*$X$84</f>
        <v>-0.48090211205056144</v>
      </c>
    </row>
    <row r="104" spans="1:25" x14ac:dyDescent="0.2">
      <c r="A104" t="s">
        <v>50</v>
      </c>
      <c r="B104" t="s">
        <v>22</v>
      </c>
      <c r="C104">
        <v>1</v>
      </c>
      <c r="D104">
        <v>1</v>
      </c>
      <c r="E104" t="str">
        <f t="shared" si="23"/>
        <v>Ag[1+]</v>
      </c>
      <c r="F104">
        <v>-157.244</v>
      </c>
      <c r="G104">
        <v>77.106999999999999</v>
      </c>
      <c r="H104">
        <v>2.2999999999999998</v>
      </c>
      <c r="K104">
        <f t="shared" ref="K104:K142" si="27">-$X$80*$X$81*$X$82*H104/1000+F104*D104+G104*C104</f>
        <v>-93.267056890790002</v>
      </c>
      <c r="P104">
        <f t="shared" si="24"/>
        <v>-0.96664492766208587</v>
      </c>
      <c r="T104">
        <f t="shared" si="25"/>
        <v>-1.6297192178292779</v>
      </c>
      <c r="U104">
        <f t="shared" si="26"/>
        <v>0.79915774038540177</v>
      </c>
    </row>
    <row r="105" spans="1:25" x14ac:dyDescent="0.2">
      <c r="A105" t="s">
        <v>50</v>
      </c>
      <c r="B105" t="s">
        <v>22</v>
      </c>
      <c r="C105">
        <v>1</v>
      </c>
      <c r="D105">
        <v>2</v>
      </c>
      <c r="E105" t="str">
        <f t="shared" si="23"/>
        <v>Ag[1+]</v>
      </c>
      <c r="F105">
        <v>-157.244</v>
      </c>
      <c r="G105">
        <v>77.106999999999999</v>
      </c>
      <c r="H105">
        <v>3.6</v>
      </c>
      <c r="K105">
        <f t="shared" si="27"/>
        <v>-257.93239339427998</v>
      </c>
      <c r="P105">
        <f t="shared" si="24"/>
        <v>-2.673280878223395</v>
      </c>
      <c r="T105">
        <f t="shared" si="25"/>
        <v>-1.6297192178292779</v>
      </c>
      <c r="U105">
        <f t="shared" si="26"/>
        <v>0.79915774038540177</v>
      </c>
    </row>
    <row r="106" spans="1:25" x14ac:dyDescent="0.2">
      <c r="A106" t="s">
        <v>50</v>
      </c>
      <c r="B106" t="s">
        <v>22</v>
      </c>
      <c r="C106">
        <v>1</v>
      </c>
      <c r="D106">
        <v>3</v>
      </c>
      <c r="E106" t="str">
        <f t="shared" si="23"/>
        <v>Ag[1+]</v>
      </c>
      <c r="F106">
        <v>-157.244</v>
      </c>
      <c r="G106">
        <v>77.106999999999999</v>
      </c>
      <c r="H106">
        <v>4.8</v>
      </c>
      <c r="K106">
        <f t="shared" si="27"/>
        <v>-422.02685785903998</v>
      </c>
      <c r="P106">
        <f t="shared" si="24"/>
        <v>-4.3740001570360869</v>
      </c>
      <c r="T106">
        <f t="shared" si="25"/>
        <v>-1.6297192178292779</v>
      </c>
      <c r="U106">
        <f t="shared" si="26"/>
        <v>0.79915774038540177</v>
      </c>
    </row>
    <row r="107" spans="1:25" x14ac:dyDescent="0.2">
      <c r="A107" t="s">
        <v>50</v>
      </c>
      <c r="B107" t="s">
        <v>32</v>
      </c>
      <c r="C107">
        <v>1</v>
      </c>
      <c r="D107">
        <v>1</v>
      </c>
      <c r="E107" t="str">
        <f t="shared" si="23"/>
        <v>Fe[2+]</v>
      </c>
      <c r="F107">
        <v>-157.244</v>
      </c>
      <c r="G107">
        <v>-78.900000000000006</v>
      </c>
      <c r="H107">
        <v>4.5</v>
      </c>
      <c r="K107">
        <f t="shared" si="27"/>
        <v>-261.83324174284996</v>
      </c>
      <c r="P107">
        <f t="shared" si="24"/>
        <v>-2.7137103223961589</v>
      </c>
      <c r="T107">
        <f t="shared" si="25"/>
        <v>-1.6297192178292779</v>
      </c>
      <c r="U107">
        <f t="shared" si="26"/>
        <v>-0.81774087587907984</v>
      </c>
    </row>
    <row r="108" spans="1:25" x14ac:dyDescent="0.2">
      <c r="A108" t="s">
        <v>50</v>
      </c>
      <c r="B108" t="s">
        <v>42</v>
      </c>
      <c r="C108">
        <v>1</v>
      </c>
      <c r="D108">
        <v>1</v>
      </c>
      <c r="E108" t="str">
        <f t="shared" si="23"/>
        <v>Fe[3+]</v>
      </c>
      <c r="F108">
        <v>-157.244</v>
      </c>
      <c r="G108">
        <v>-4.7</v>
      </c>
      <c r="H108">
        <v>11</v>
      </c>
      <c r="K108">
        <f t="shared" si="27"/>
        <v>-224.73992426029997</v>
      </c>
      <c r="P108">
        <f t="shared" si="24"/>
        <v>-2.3292651775616697</v>
      </c>
      <c r="T108">
        <f t="shared" si="25"/>
        <v>-1.6297192178292779</v>
      </c>
      <c r="U108">
        <f t="shared" si="26"/>
        <v>-4.8712067384431873E-2</v>
      </c>
    </row>
    <row r="109" spans="1:25" x14ac:dyDescent="0.2">
      <c r="A109" t="s">
        <v>50</v>
      </c>
      <c r="B109" t="s">
        <v>42</v>
      </c>
      <c r="C109">
        <v>1</v>
      </c>
      <c r="D109">
        <v>2</v>
      </c>
      <c r="E109" t="str">
        <f t="shared" si="23"/>
        <v>Fe[3+]</v>
      </c>
      <c r="F109">
        <v>-157.244</v>
      </c>
      <c r="G109">
        <v>-4.7</v>
      </c>
      <c r="H109">
        <v>21.7</v>
      </c>
      <c r="K109">
        <f t="shared" si="27"/>
        <v>-443.06723240440994</v>
      </c>
      <c r="P109">
        <f t="shared" si="24"/>
        <v>-4.5920682724930542</v>
      </c>
      <c r="T109">
        <f t="shared" si="25"/>
        <v>-1.6297192178292779</v>
      </c>
      <c r="U109">
        <f t="shared" si="26"/>
        <v>-4.8712067384431873E-2</v>
      </c>
    </row>
    <row r="110" spans="1:25" x14ac:dyDescent="0.2">
      <c r="A110" t="s">
        <v>50</v>
      </c>
      <c r="B110" t="s">
        <v>42</v>
      </c>
      <c r="C110">
        <v>2</v>
      </c>
      <c r="D110">
        <v>2</v>
      </c>
      <c r="E110" t="str">
        <f t="shared" si="23"/>
        <v>Fe[3+]</v>
      </c>
      <c r="F110">
        <v>-157.244</v>
      </c>
      <c r="G110">
        <v>-4.7</v>
      </c>
      <c r="H110">
        <v>25.1</v>
      </c>
      <c r="K110">
        <f t="shared" si="27"/>
        <v>-467.17688172122996</v>
      </c>
      <c r="P110">
        <f t="shared" si="24"/>
        <v>-4.841947179330492</v>
      </c>
      <c r="T110">
        <f t="shared" si="25"/>
        <v>-1.6297192178292779</v>
      </c>
      <c r="U110">
        <f t="shared" si="26"/>
        <v>-4.8712067384431873E-2</v>
      </c>
    </row>
    <row r="111" spans="1:25" x14ac:dyDescent="0.2">
      <c r="A111" t="s">
        <v>51</v>
      </c>
      <c r="B111" t="s">
        <v>22</v>
      </c>
      <c r="C111">
        <v>1</v>
      </c>
      <c r="D111">
        <v>1</v>
      </c>
      <c r="E111" t="str">
        <f t="shared" si="23"/>
        <v>Ag[1+]</v>
      </c>
      <c r="F111">
        <v>-131.22800000000001</v>
      </c>
      <c r="G111">
        <v>77.106999999999999</v>
      </c>
      <c r="H111">
        <v>3.4</v>
      </c>
      <c r="K111">
        <f t="shared" si="27"/>
        <v>-73.530649316819989</v>
      </c>
      <c r="P111">
        <f t="shared" si="24"/>
        <v>-0.76209147751956696</v>
      </c>
      <c r="T111">
        <f t="shared" si="25"/>
        <v>-1.3600823784519631</v>
      </c>
      <c r="U111">
        <f t="shared" si="26"/>
        <v>0.79915774038540177</v>
      </c>
    </row>
    <row r="112" spans="1:25" x14ac:dyDescent="0.2">
      <c r="A112" t="s">
        <v>51</v>
      </c>
      <c r="B112" t="s">
        <v>22</v>
      </c>
      <c r="C112">
        <v>1</v>
      </c>
      <c r="D112">
        <v>2</v>
      </c>
      <c r="E112" t="str">
        <f t="shared" si="23"/>
        <v>Ag[1+]</v>
      </c>
      <c r="F112">
        <v>-131.22800000000001</v>
      </c>
      <c r="G112">
        <v>77.106999999999999</v>
      </c>
      <c r="H112">
        <v>5.3</v>
      </c>
      <c r="K112">
        <f t="shared" si="27"/>
        <v>-215.60521805268999</v>
      </c>
      <c r="P112">
        <f t="shared" si="24"/>
        <v>-2.2345906191952687</v>
      </c>
      <c r="T112">
        <f t="shared" si="25"/>
        <v>-1.3600823784519631</v>
      </c>
      <c r="U112">
        <f t="shared" si="26"/>
        <v>0.79915774038540177</v>
      </c>
    </row>
    <row r="113" spans="1:25" x14ac:dyDescent="0.2">
      <c r="A113" t="s">
        <v>51</v>
      </c>
      <c r="B113" t="s">
        <v>22</v>
      </c>
      <c r="C113">
        <v>1</v>
      </c>
      <c r="D113">
        <v>3</v>
      </c>
      <c r="E113" t="str">
        <f t="shared" si="23"/>
        <v>Ag[1+]</v>
      </c>
      <c r="F113">
        <v>-131.22800000000001</v>
      </c>
      <c r="G113">
        <v>77.106999999999999</v>
      </c>
      <c r="H113">
        <v>5.48</v>
      </c>
      <c r="K113">
        <f t="shared" si="27"/>
        <v>-347.86078772240398</v>
      </c>
      <c r="P113">
        <f t="shared" si="24"/>
        <v>-3.6053230067947437</v>
      </c>
      <c r="T113">
        <f t="shared" si="25"/>
        <v>-1.3600823784519631</v>
      </c>
      <c r="U113">
        <f t="shared" si="26"/>
        <v>0.79915774038540177</v>
      </c>
    </row>
    <row r="114" spans="1:25" x14ac:dyDescent="0.2">
      <c r="A114" t="s">
        <v>51</v>
      </c>
      <c r="B114" t="s">
        <v>22</v>
      </c>
      <c r="C114">
        <v>1</v>
      </c>
      <c r="D114">
        <v>3</v>
      </c>
      <c r="E114" t="str">
        <f t="shared" si="23"/>
        <v>Ag[1+]</v>
      </c>
      <c r="F114">
        <v>-131.22800000000001</v>
      </c>
      <c r="G114">
        <v>77.106999999999999</v>
      </c>
      <c r="H114">
        <v>5.4</v>
      </c>
      <c r="K114">
        <f t="shared" si="27"/>
        <v>-347.40409009142002</v>
      </c>
      <c r="P114">
        <f t="shared" si="24"/>
        <v>-3.6005896693958497</v>
      </c>
      <c r="T114">
        <f t="shared" si="25"/>
        <v>-1.3600823784519631</v>
      </c>
      <c r="U114">
        <f t="shared" si="26"/>
        <v>0.79915774038540177</v>
      </c>
    </row>
    <row r="115" spans="1:25" x14ac:dyDescent="0.2">
      <c r="A115" t="s">
        <v>51</v>
      </c>
      <c r="B115" t="s">
        <v>22</v>
      </c>
      <c r="C115">
        <v>2</v>
      </c>
      <c r="D115">
        <v>1</v>
      </c>
      <c r="E115" t="str">
        <f t="shared" si="23"/>
        <v>Ag[1+]</v>
      </c>
      <c r="F115">
        <v>-131.22800000000001</v>
      </c>
      <c r="G115">
        <v>77.106999999999999</v>
      </c>
      <c r="H115">
        <v>6.7</v>
      </c>
      <c r="K115">
        <f t="shared" si="27"/>
        <v>-15.262426594910011</v>
      </c>
      <c r="P115">
        <f t="shared" si="24"/>
        <v>-0.15818390483855352</v>
      </c>
      <c r="T115">
        <f t="shared" si="25"/>
        <v>-1.3600823784519631</v>
      </c>
      <c r="U115">
        <f t="shared" si="26"/>
        <v>0.79915774038540177</v>
      </c>
    </row>
    <row r="116" spans="1:25" x14ac:dyDescent="0.2">
      <c r="A116" t="s">
        <v>51</v>
      </c>
      <c r="B116" t="s">
        <v>24</v>
      </c>
      <c r="C116">
        <v>1</v>
      </c>
      <c r="D116">
        <v>4</v>
      </c>
      <c r="E116" t="str">
        <f t="shared" si="23"/>
        <v>Au[3+]</v>
      </c>
      <c r="F116">
        <v>-131.22800000000001</v>
      </c>
      <c r="G116">
        <v>440</v>
      </c>
      <c r="H116">
        <v>26</v>
      </c>
      <c r="K116">
        <f t="shared" si="27"/>
        <v>-233.33873006980002</v>
      </c>
      <c r="P116">
        <f t="shared" si="24"/>
        <v>-2.4183855196931616</v>
      </c>
      <c r="T116">
        <f t="shared" si="25"/>
        <v>-1.3600823784519631</v>
      </c>
      <c r="U116">
        <f t="shared" si="26"/>
        <v>4.5602786487553244</v>
      </c>
    </row>
    <row r="117" spans="1:25" x14ac:dyDescent="0.2">
      <c r="A117" t="s">
        <v>51</v>
      </c>
      <c r="B117" t="s">
        <v>32</v>
      </c>
      <c r="C117">
        <v>1</v>
      </c>
      <c r="D117">
        <v>1</v>
      </c>
      <c r="E117" t="str">
        <f t="shared" si="23"/>
        <v>Fe[2+]</v>
      </c>
      <c r="F117">
        <v>-131.22800000000001</v>
      </c>
      <c r="G117">
        <v>-78.900000000000006</v>
      </c>
      <c r="H117">
        <v>0.36</v>
      </c>
      <c r="K117">
        <f t="shared" si="27"/>
        <v>-212.18313933942801</v>
      </c>
      <c r="P117">
        <f t="shared" si="24"/>
        <v>-2.1991232726260668</v>
      </c>
      <c r="T117">
        <f t="shared" si="25"/>
        <v>-1.3600823784519631</v>
      </c>
      <c r="U117">
        <f t="shared" si="26"/>
        <v>-0.81774087587907984</v>
      </c>
    </row>
    <row r="118" spans="1:25" x14ac:dyDescent="0.2">
      <c r="A118" t="s">
        <v>51</v>
      </c>
      <c r="B118" t="s">
        <v>32</v>
      </c>
      <c r="C118">
        <v>1</v>
      </c>
      <c r="D118">
        <v>2</v>
      </c>
      <c r="E118" t="str">
        <f t="shared" si="23"/>
        <v>Fe[2+]</v>
      </c>
      <c r="F118">
        <v>-131.22800000000001</v>
      </c>
      <c r="G118">
        <v>-78.900000000000006</v>
      </c>
      <c r="H118">
        <v>0.4</v>
      </c>
      <c r="K118">
        <f t="shared" si="27"/>
        <v>-343.63948815492006</v>
      </c>
      <c r="P118">
        <f t="shared" si="24"/>
        <v>-3.5615723197774778</v>
      </c>
      <c r="T118">
        <f t="shared" si="25"/>
        <v>-1.3600823784519631</v>
      </c>
      <c r="U118">
        <f t="shared" si="26"/>
        <v>-0.81774087587907984</v>
      </c>
    </row>
    <row r="119" spans="1:25" x14ac:dyDescent="0.2">
      <c r="A119" t="s">
        <v>51</v>
      </c>
      <c r="B119" t="s">
        <v>42</v>
      </c>
      <c r="C119">
        <v>1</v>
      </c>
      <c r="D119">
        <v>1</v>
      </c>
      <c r="E119" t="str">
        <f t="shared" si="23"/>
        <v>Fe[3+]</v>
      </c>
      <c r="F119">
        <v>-131.22800000000001</v>
      </c>
      <c r="G119">
        <v>-4.7</v>
      </c>
      <c r="H119">
        <v>0.76</v>
      </c>
      <c r="K119">
        <f t="shared" si="27"/>
        <v>-140.266627494348</v>
      </c>
      <c r="P119">
        <f t="shared" si="24"/>
        <v>-1.4537611511258903</v>
      </c>
      <c r="T119">
        <f t="shared" si="25"/>
        <v>-1.3600823784519631</v>
      </c>
      <c r="U119">
        <f t="shared" si="26"/>
        <v>-4.8712067384431873E-2</v>
      </c>
    </row>
    <row r="120" spans="1:25" x14ac:dyDescent="0.2">
      <c r="A120" t="s">
        <v>51</v>
      </c>
      <c r="B120" t="s">
        <v>42</v>
      </c>
      <c r="C120">
        <v>1</v>
      </c>
      <c r="D120">
        <v>2</v>
      </c>
      <c r="E120" t="str">
        <f t="shared" si="23"/>
        <v>Fe[3+]</v>
      </c>
      <c r="F120">
        <v>-131.22800000000001</v>
      </c>
      <c r="G120">
        <v>-4.7</v>
      </c>
      <c r="H120">
        <v>1.06</v>
      </c>
      <c r="K120">
        <f t="shared" si="27"/>
        <v>-273.207243610538</v>
      </c>
      <c r="P120">
        <f t="shared" si="24"/>
        <v>-2.8315935448237068</v>
      </c>
      <c r="T120">
        <f t="shared" si="25"/>
        <v>-1.3600823784519631</v>
      </c>
      <c r="U120">
        <f t="shared" si="26"/>
        <v>-4.8712067384431873E-2</v>
      </c>
    </row>
    <row r="121" spans="1:25" x14ac:dyDescent="0.2">
      <c r="A121" t="s">
        <v>51</v>
      </c>
      <c r="B121" t="s">
        <v>42</v>
      </c>
      <c r="C121">
        <v>1</v>
      </c>
      <c r="D121">
        <v>3</v>
      </c>
      <c r="E121" t="str">
        <f t="shared" si="23"/>
        <v>Fe[3+]</v>
      </c>
      <c r="F121">
        <v>-131.22800000000001</v>
      </c>
      <c r="G121">
        <v>-4.7</v>
      </c>
      <c r="H121">
        <v>1</v>
      </c>
      <c r="K121">
        <f t="shared" si="27"/>
        <v>-404.09272038730001</v>
      </c>
      <c r="P121">
        <f t="shared" si="24"/>
        <v>-4.1881259202264989</v>
      </c>
      <c r="T121">
        <f t="shared" si="25"/>
        <v>-1.3600823784519631</v>
      </c>
      <c r="U121">
        <f t="shared" si="26"/>
        <v>-4.8712067384431873E-2</v>
      </c>
    </row>
    <row r="122" spans="1:25" x14ac:dyDescent="0.2">
      <c r="A122" t="s">
        <v>51</v>
      </c>
      <c r="B122" t="s">
        <v>35</v>
      </c>
      <c r="C122">
        <v>1</v>
      </c>
      <c r="D122">
        <v>1</v>
      </c>
      <c r="E122" t="str">
        <f t="shared" si="23"/>
        <v>Mn[2+]</v>
      </c>
      <c r="F122">
        <v>-131.22800000000001</v>
      </c>
      <c r="G122">
        <v>-228.1</v>
      </c>
      <c r="H122">
        <v>0.59</v>
      </c>
      <c r="K122">
        <f t="shared" si="27"/>
        <v>-362.69614502850698</v>
      </c>
      <c r="P122">
        <f t="shared" si="24"/>
        <v>-3.759080650362193</v>
      </c>
      <c r="T122">
        <f t="shared" si="25"/>
        <v>-1.3600823784519631</v>
      </c>
      <c r="U122">
        <f t="shared" si="26"/>
        <v>-2.3640899085933853</v>
      </c>
    </row>
    <row r="123" spans="1:25" x14ac:dyDescent="0.2">
      <c r="A123" t="s">
        <v>51</v>
      </c>
      <c r="B123" t="s">
        <v>35</v>
      </c>
      <c r="C123">
        <v>1</v>
      </c>
      <c r="D123">
        <v>2</v>
      </c>
      <c r="E123" t="str">
        <f t="shared" si="23"/>
        <v>Mn[2+]</v>
      </c>
      <c r="F123">
        <v>-131.22800000000001</v>
      </c>
      <c r="G123">
        <v>-228.1</v>
      </c>
      <c r="H123">
        <v>0.26</v>
      </c>
      <c r="K123">
        <f t="shared" si="27"/>
        <v>-492.04026730069802</v>
      </c>
      <c r="P123">
        <f t="shared" si="24"/>
        <v>-5.0996380120437177</v>
      </c>
      <c r="T123">
        <f t="shared" si="25"/>
        <v>-1.3600823784519631</v>
      </c>
      <c r="U123">
        <f t="shared" si="26"/>
        <v>-2.3640899085933853</v>
      </c>
    </row>
    <row r="124" spans="1:25" x14ac:dyDescent="0.2">
      <c r="A124" t="s">
        <v>51</v>
      </c>
      <c r="B124" t="s">
        <v>35</v>
      </c>
      <c r="C124">
        <v>1</v>
      </c>
      <c r="D124">
        <v>3</v>
      </c>
      <c r="E124" t="str">
        <f t="shared" si="23"/>
        <v>Mn[2+]</v>
      </c>
      <c r="F124">
        <v>-131.22800000000001</v>
      </c>
      <c r="G124">
        <v>-228.1</v>
      </c>
      <c r="H124">
        <v>-0.36</v>
      </c>
      <c r="K124">
        <f t="shared" si="27"/>
        <v>-619.72886066057197</v>
      </c>
      <c r="P124">
        <f t="shared" si="24"/>
        <v>-6.4230370256542493</v>
      </c>
      <c r="T124">
        <f t="shared" si="25"/>
        <v>-1.3600823784519631</v>
      </c>
      <c r="U124">
        <f t="shared" si="26"/>
        <v>-2.3640899085933853</v>
      </c>
    </row>
    <row r="125" spans="1:25" ht="18" x14ac:dyDescent="0.25">
      <c r="A125" t="s">
        <v>52</v>
      </c>
      <c r="B125" t="s">
        <v>22</v>
      </c>
      <c r="C125">
        <v>1</v>
      </c>
      <c r="D125">
        <v>2</v>
      </c>
      <c r="E125" t="str">
        <f t="shared" si="23"/>
        <v>Ag[1+]</v>
      </c>
      <c r="F125">
        <v>172.4</v>
      </c>
      <c r="G125">
        <v>77.106999999999999</v>
      </c>
      <c r="H125">
        <v>21.1</v>
      </c>
      <c r="K125">
        <f t="shared" si="27"/>
        <v>301.45299982797002</v>
      </c>
      <c r="P125">
        <f t="shared" si="24"/>
        <v>3.124340178906214</v>
      </c>
      <c r="Y125" s="4" t="s">
        <v>57</v>
      </c>
    </row>
    <row r="126" spans="1:25" ht="18" x14ac:dyDescent="0.25">
      <c r="A126" t="s">
        <v>52</v>
      </c>
      <c r="B126" t="s">
        <v>22</v>
      </c>
      <c r="C126">
        <v>1</v>
      </c>
      <c r="D126">
        <v>3</v>
      </c>
      <c r="E126" t="str">
        <f t="shared" si="23"/>
        <v>Ag[1+]</v>
      </c>
      <c r="F126">
        <v>172.4</v>
      </c>
      <c r="G126">
        <v>77.106999999999999</v>
      </c>
      <c r="H126">
        <v>21.9</v>
      </c>
      <c r="K126">
        <f t="shared" si="27"/>
        <v>469.28602351813004</v>
      </c>
      <c r="P126">
        <f t="shared" si="24"/>
        <v>4.8638068936568581</v>
      </c>
      <c r="Y126" s="4" t="s">
        <v>57</v>
      </c>
    </row>
    <row r="127" spans="1:25" ht="18" x14ac:dyDescent="0.25">
      <c r="A127" t="s">
        <v>52</v>
      </c>
      <c r="B127" t="s">
        <v>22</v>
      </c>
      <c r="C127">
        <v>1</v>
      </c>
      <c r="D127">
        <v>4</v>
      </c>
      <c r="E127" t="str">
        <f t="shared" si="23"/>
        <v>Ag[1+]</v>
      </c>
      <c r="F127">
        <v>172.4</v>
      </c>
      <c r="G127">
        <v>77.106999999999999</v>
      </c>
      <c r="H127">
        <v>20.7</v>
      </c>
      <c r="K127">
        <f t="shared" si="27"/>
        <v>648.53648798288998</v>
      </c>
      <c r="P127">
        <f t="shared" si="24"/>
        <v>6.7216070433798576</v>
      </c>
      <c r="Y127" s="4" t="s">
        <v>57</v>
      </c>
    </row>
    <row r="128" spans="1:25" ht="18" x14ac:dyDescent="0.25">
      <c r="A128" t="s">
        <v>52</v>
      </c>
      <c r="B128" t="s">
        <v>23</v>
      </c>
      <c r="C128">
        <v>1</v>
      </c>
      <c r="D128">
        <v>2</v>
      </c>
      <c r="E128" t="str">
        <f t="shared" si="23"/>
        <v>Au[1+]</v>
      </c>
      <c r="F128">
        <v>172.4</v>
      </c>
      <c r="G128">
        <v>176</v>
      </c>
      <c r="H128">
        <v>38.299999999999997</v>
      </c>
      <c r="K128">
        <f t="shared" si="27"/>
        <v>302.15600916641006</v>
      </c>
      <c r="P128">
        <f t="shared" si="24"/>
        <v>3.1316263572606768</v>
      </c>
      <c r="Y128" s="4" t="s">
        <v>57</v>
      </c>
    </row>
    <row r="129" spans="1:25" ht="18" x14ac:dyDescent="0.25">
      <c r="A129" t="s">
        <v>52</v>
      </c>
      <c r="B129" t="s">
        <v>24</v>
      </c>
      <c r="C129">
        <v>1</v>
      </c>
      <c r="D129">
        <v>4</v>
      </c>
      <c r="E129" t="str">
        <f t="shared" si="23"/>
        <v>Au[3+]</v>
      </c>
      <c r="F129">
        <v>172.4</v>
      </c>
      <c r="G129">
        <v>440</v>
      </c>
      <c r="H129">
        <v>56</v>
      </c>
      <c r="K129">
        <f t="shared" si="27"/>
        <v>809.91165831120009</v>
      </c>
      <c r="P129">
        <f t="shared" si="24"/>
        <v>8.3941428244876892</v>
      </c>
      <c r="Y129" s="4" t="s">
        <v>57</v>
      </c>
    </row>
    <row r="130" spans="1:25" ht="18" x14ac:dyDescent="0.25">
      <c r="A130" t="s">
        <v>52</v>
      </c>
      <c r="B130" t="s">
        <v>26</v>
      </c>
      <c r="C130">
        <v>1</v>
      </c>
      <c r="D130">
        <v>1</v>
      </c>
      <c r="E130" t="str">
        <f t="shared" si="23"/>
        <v>Cd[2+]</v>
      </c>
      <c r="F130">
        <v>172.4</v>
      </c>
      <c r="G130">
        <v>-77.611999999999995</v>
      </c>
      <c r="H130">
        <v>5.5</v>
      </c>
      <c r="K130">
        <f t="shared" si="27"/>
        <v>63.390037869850005</v>
      </c>
      <c r="P130">
        <f t="shared" si="24"/>
        <v>0.65699144600379189</v>
      </c>
      <c r="Y130" s="4" t="s">
        <v>57</v>
      </c>
    </row>
    <row r="131" spans="1:25" ht="18" x14ac:dyDescent="0.25">
      <c r="A131" t="s">
        <v>52</v>
      </c>
      <c r="B131" t="s">
        <v>26</v>
      </c>
      <c r="C131">
        <v>1</v>
      </c>
      <c r="D131">
        <v>2</v>
      </c>
      <c r="E131" t="str">
        <f t="shared" si="23"/>
        <v>Cd[2+]</v>
      </c>
      <c r="F131">
        <v>172.4</v>
      </c>
      <c r="G131">
        <v>-77.611999999999995</v>
      </c>
      <c r="H131">
        <v>10.6</v>
      </c>
      <c r="K131">
        <f t="shared" si="27"/>
        <v>206.67556389462001</v>
      </c>
      <c r="P131">
        <f t="shared" si="24"/>
        <v>2.1420412755638694</v>
      </c>
      <c r="Y131" s="4" t="s">
        <v>57</v>
      </c>
    </row>
    <row r="132" spans="1:25" ht="18" x14ac:dyDescent="0.25">
      <c r="A132" t="s">
        <v>52</v>
      </c>
      <c r="B132" t="s">
        <v>26</v>
      </c>
      <c r="C132">
        <v>1</v>
      </c>
      <c r="D132">
        <v>3</v>
      </c>
      <c r="E132" t="str">
        <f t="shared" si="23"/>
        <v>Cd[2+]</v>
      </c>
      <c r="F132">
        <v>172.4</v>
      </c>
      <c r="G132">
        <v>-77.611999999999995</v>
      </c>
      <c r="H132">
        <v>15.3</v>
      </c>
      <c r="K132">
        <f t="shared" si="27"/>
        <v>352.24457807431008</v>
      </c>
      <c r="P132">
        <f t="shared" si="24"/>
        <v>3.6507577921184184</v>
      </c>
      <c r="Y132" s="4" t="s">
        <v>57</v>
      </c>
    </row>
    <row r="133" spans="1:25" ht="18" x14ac:dyDescent="0.25">
      <c r="A133" t="s">
        <v>52</v>
      </c>
      <c r="B133" t="s">
        <v>26</v>
      </c>
      <c r="C133">
        <v>1</v>
      </c>
      <c r="D133">
        <v>4</v>
      </c>
      <c r="E133" t="str">
        <f t="shared" si="23"/>
        <v>Cd[2+]</v>
      </c>
      <c r="F133">
        <v>172.4</v>
      </c>
      <c r="G133">
        <v>-77.611999999999995</v>
      </c>
      <c r="H133">
        <v>18.899999999999999</v>
      </c>
      <c r="K133">
        <f t="shared" si="27"/>
        <v>504.09318468003005</v>
      </c>
      <c r="P133">
        <f t="shared" si="24"/>
        <v>5.2245576979077626</v>
      </c>
      <c r="Y133" s="4" t="s">
        <v>57</v>
      </c>
    </row>
    <row r="134" spans="1:25" ht="18" x14ac:dyDescent="0.25">
      <c r="A134" t="s">
        <v>52</v>
      </c>
      <c r="B134" t="s">
        <v>29</v>
      </c>
      <c r="C134">
        <v>1</v>
      </c>
      <c r="D134">
        <v>2</v>
      </c>
      <c r="E134" t="str">
        <f t="shared" si="23"/>
        <v>Cu[1+]</v>
      </c>
      <c r="F134">
        <v>172.4</v>
      </c>
      <c r="G134">
        <v>49.98</v>
      </c>
      <c r="H134">
        <v>24</v>
      </c>
      <c r="K134">
        <f t="shared" si="27"/>
        <v>257.77071070480002</v>
      </c>
      <c r="P134">
        <f t="shared" si="24"/>
        <v>2.6716051552308753</v>
      </c>
      <c r="Y134" s="4" t="s">
        <v>57</v>
      </c>
    </row>
    <row r="135" spans="1:25" ht="18" x14ac:dyDescent="0.25">
      <c r="A135" t="s">
        <v>52</v>
      </c>
      <c r="B135" t="s">
        <v>29</v>
      </c>
      <c r="C135">
        <v>1</v>
      </c>
      <c r="D135">
        <v>3</v>
      </c>
      <c r="E135" t="str">
        <f t="shared" si="23"/>
        <v>Cu[1+]</v>
      </c>
      <c r="F135">
        <v>172.4</v>
      </c>
      <c r="G135">
        <v>49.98</v>
      </c>
      <c r="H135">
        <v>28.6</v>
      </c>
      <c r="K135">
        <f t="shared" si="27"/>
        <v>403.91059692322006</v>
      </c>
      <c r="P135">
        <f t="shared" si="24"/>
        <v>4.1862383435340416</v>
      </c>
      <c r="Y135" s="4" t="s">
        <v>57</v>
      </c>
    </row>
    <row r="136" spans="1:25" ht="18" x14ac:dyDescent="0.25">
      <c r="A136" t="s">
        <v>52</v>
      </c>
      <c r="B136" t="s">
        <v>29</v>
      </c>
      <c r="C136">
        <v>1</v>
      </c>
      <c r="D136">
        <v>4</v>
      </c>
      <c r="E136" t="str">
        <f t="shared" si="23"/>
        <v>Cu[1+]</v>
      </c>
      <c r="F136">
        <v>172.4</v>
      </c>
      <c r="G136">
        <v>49.98</v>
      </c>
      <c r="H136">
        <v>30.3</v>
      </c>
      <c r="K136">
        <f t="shared" si="27"/>
        <v>566.60577226481007</v>
      </c>
      <c r="P136">
        <f t="shared" si="24"/>
        <v>5.8724550125471255</v>
      </c>
      <c r="Y136" s="4" t="s">
        <v>57</v>
      </c>
    </row>
    <row r="137" spans="1:25" ht="18" x14ac:dyDescent="0.25">
      <c r="A137" t="s">
        <v>52</v>
      </c>
      <c r="B137" t="s">
        <v>32</v>
      </c>
      <c r="C137">
        <v>1</v>
      </c>
      <c r="D137">
        <v>6</v>
      </c>
      <c r="E137" t="str">
        <f t="shared" si="23"/>
        <v>Fe[2+]</v>
      </c>
      <c r="F137">
        <v>172.4</v>
      </c>
      <c r="G137">
        <v>-78.900000000000006</v>
      </c>
      <c r="H137">
        <v>35.4</v>
      </c>
      <c r="K137">
        <f t="shared" si="27"/>
        <v>753.41129828958015</v>
      </c>
      <c r="P137">
        <f t="shared" si="24"/>
        <v>7.8085578575477301</v>
      </c>
      <c r="Y137" s="4" t="s">
        <v>57</v>
      </c>
    </row>
    <row r="138" spans="1:25" ht="18" x14ac:dyDescent="0.25">
      <c r="A138" t="s">
        <v>52</v>
      </c>
      <c r="B138" t="s">
        <v>42</v>
      </c>
      <c r="C138">
        <v>1</v>
      </c>
      <c r="D138">
        <v>6</v>
      </c>
      <c r="E138" t="str">
        <f t="shared" si="23"/>
        <v>Fe[3+]</v>
      </c>
      <c r="F138">
        <v>172.4</v>
      </c>
      <c r="G138">
        <v>-4.7</v>
      </c>
      <c r="H138">
        <v>43.6</v>
      </c>
      <c r="K138">
        <f t="shared" si="27"/>
        <v>780.79979111372006</v>
      </c>
      <c r="P138">
        <f t="shared" si="24"/>
        <v>8.0924195826557153</v>
      </c>
      <c r="Y138" s="4" t="s">
        <v>57</v>
      </c>
    </row>
    <row r="139" spans="1:25" ht="18" x14ac:dyDescent="0.25">
      <c r="A139" t="s">
        <v>52</v>
      </c>
      <c r="B139" t="s">
        <v>33</v>
      </c>
      <c r="C139">
        <v>1</v>
      </c>
      <c r="D139">
        <v>4</v>
      </c>
      <c r="E139" t="str">
        <f t="shared" si="23"/>
        <v>Ni[2+]</v>
      </c>
      <c r="F139">
        <v>172.4</v>
      </c>
      <c r="G139">
        <v>-46.4</v>
      </c>
      <c r="H139">
        <v>31.3</v>
      </c>
      <c r="K139">
        <f>-$X$80*$X$81*$X$82*H139/1000+F139*D139+G139*C139</f>
        <v>464.51705187751008</v>
      </c>
      <c r="O139">
        <v>489.9</v>
      </c>
      <c r="P139">
        <f t="shared" si="24"/>
        <v>4.8143799855904055</v>
      </c>
      <c r="Q139">
        <f t="shared" ref="Q139:Q140" si="28">O139*$X$84</f>
        <v>5.0774557046028033</v>
      </c>
      <c r="Y139" s="4" t="s">
        <v>57</v>
      </c>
    </row>
    <row r="140" spans="1:25" ht="18" x14ac:dyDescent="0.25">
      <c r="A140" t="s">
        <v>52</v>
      </c>
      <c r="B140" t="s">
        <v>38</v>
      </c>
      <c r="C140">
        <v>1</v>
      </c>
      <c r="D140">
        <v>1</v>
      </c>
      <c r="E140" t="str">
        <f t="shared" si="23"/>
        <v>Pd[2+]</v>
      </c>
      <c r="F140">
        <v>172.4</v>
      </c>
      <c r="G140">
        <v>176.5</v>
      </c>
      <c r="J140">
        <f>-(L140-F140*D140-G140*C140)*1000/X80/X81/X82</f>
        <v>10.492719197327924</v>
      </c>
      <c r="L140">
        <f>O140</f>
        <v>289</v>
      </c>
      <c r="O140">
        <v>289</v>
      </c>
      <c r="Q140">
        <f t="shared" si="28"/>
        <v>2.9952739306597471</v>
      </c>
      <c r="Y140" s="4" t="s">
        <v>57</v>
      </c>
    </row>
    <row r="141" spans="1:25" ht="18" x14ac:dyDescent="0.25">
      <c r="A141" t="s">
        <v>52</v>
      </c>
      <c r="B141" t="s">
        <v>38</v>
      </c>
      <c r="C141">
        <v>1</v>
      </c>
      <c r="D141">
        <v>4</v>
      </c>
      <c r="E141" t="str">
        <f t="shared" si="23"/>
        <v>Pd[2+]</v>
      </c>
      <c r="F141">
        <v>172.4</v>
      </c>
      <c r="G141">
        <v>176.5</v>
      </c>
      <c r="H141">
        <v>62.3</v>
      </c>
      <c r="I141">
        <v>42.4</v>
      </c>
      <c r="K141">
        <f>-$X$80*$X$81*$X$82*H141/1000+F141*D141+G141*C141</f>
        <v>510.44671987121012</v>
      </c>
      <c r="O141">
        <v>628</v>
      </c>
      <c r="P141">
        <f>K141*$X$84</f>
        <v>5.2904074498997034</v>
      </c>
      <c r="Q141">
        <f>O141*$X$84</f>
        <v>6.5087613441325995</v>
      </c>
      <c r="Y141" s="4" t="s">
        <v>63</v>
      </c>
    </row>
    <row r="142" spans="1:25" ht="18" x14ac:dyDescent="0.25">
      <c r="A142" t="s">
        <v>52</v>
      </c>
      <c r="B142" t="s">
        <v>38</v>
      </c>
      <c r="C142">
        <v>1</v>
      </c>
      <c r="D142">
        <v>5</v>
      </c>
      <c r="E142" t="str">
        <f t="shared" si="23"/>
        <v>Pd[2+]</v>
      </c>
      <c r="F142">
        <v>172.4</v>
      </c>
      <c r="G142">
        <v>176.5</v>
      </c>
      <c r="H142">
        <v>45.3</v>
      </c>
      <c r="K142">
        <f t="shared" si="27"/>
        <v>779.89496645531005</v>
      </c>
      <c r="P142">
        <f t="shared" si="24"/>
        <v>8.0830417359043185</v>
      </c>
      <c r="Y142" s="4" t="s">
        <v>57</v>
      </c>
    </row>
    <row r="143" spans="1:25" ht="18" x14ac:dyDescent="0.25">
      <c r="A143" t="s">
        <v>52</v>
      </c>
      <c r="B143" t="s">
        <v>36</v>
      </c>
      <c r="C143">
        <v>1</v>
      </c>
      <c r="D143">
        <v>4</v>
      </c>
      <c r="E143" t="str">
        <f t="shared" si="23"/>
        <v>Zn[2+]</v>
      </c>
      <c r="F143">
        <v>172.4</v>
      </c>
      <c r="G143">
        <v>-147.06</v>
      </c>
      <c r="H143">
        <v>16.72</v>
      </c>
      <c r="K143">
        <f>-$X$80*$X$81*$X$82*H143/1000+F143*D143+G143*C143</f>
        <v>447.09019512434401</v>
      </c>
      <c r="P143">
        <f t="shared" si="24"/>
        <v>4.6337633429395408</v>
      </c>
      <c r="Y143" s="4" t="s">
        <v>57</v>
      </c>
    </row>
    <row r="144" spans="1:25" ht="18" x14ac:dyDescent="0.25">
      <c r="A144" t="s">
        <v>52</v>
      </c>
      <c r="B144" t="s">
        <v>37</v>
      </c>
      <c r="C144">
        <v>1</v>
      </c>
      <c r="D144">
        <v>4</v>
      </c>
      <c r="E144" t="str">
        <f t="shared" si="23"/>
        <v>Pt[2+]</v>
      </c>
      <c r="F144">
        <v>172.4</v>
      </c>
      <c r="G144">
        <v>254.8</v>
      </c>
      <c r="H144">
        <v>70</v>
      </c>
      <c r="K144">
        <f>-$X$80*$X$81*$X$82*H144/1000+F144*D144+G144*C144</f>
        <v>544.78957288900006</v>
      </c>
      <c r="O144">
        <v>-710.5</v>
      </c>
      <c r="P144">
        <f t="shared" si="24"/>
        <v>5.6463460393414531</v>
      </c>
      <c r="Q144">
        <f>O144*$X$84</f>
        <v>-7.3638135907742228</v>
      </c>
      <c r="T144">
        <v>1.786800089</v>
      </c>
      <c r="Y144" s="4" t="s">
        <v>61</v>
      </c>
    </row>
    <row r="145" spans="1:25" ht="18" x14ac:dyDescent="0.25">
      <c r="A145" t="s">
        <v>52</v>
      </c>
      <c r="B145" t="s">
        <v>37</v>
      </c>
      <c r="C145">
        <v>1</v>
      </c>
      <c r="D145">
        <v>4</v>
      </c>
      <c r="E145" t="str">
        <f t="shared" si="23"/>
        <v>Pt[2+]</v>
      </c>
      <c r="F145">
        <v>172.4</v>
      </c>
      <c r="G145">
        <v>254.8</v>
      </c>
      <c r="H145">
        <v>41</v>
      </c>
      <c r="K145">
        <f t="shared" ref="K145:K148" si="29">-$X$80*$X$81*$X$82*H145/1000+F145*D145+G145*C145</f>
        <v>710.34246412070001</v>
      </c>
      <c r="Y145" s="4" t="s">
        <v>62</v>
      </c>
    </row>
    <row r="146" spans="1:25" ht="18" x14ac:dyDescent="0.25">
      <c r="A146" t="s">
        <v>64</v>
      </c>
      <c r="B146" t="s">
        <v>30</v>
      </c>
      <c r="C146">
        <v>1</v>
      </c>
      <c r="D146">
        <v>1</v>
      </c>
      <c r="E146" t="str">
        <f t="shared" si="23"/>
        <v>Cu[2+]</v>
      </c>
      <c r="F146">
        <v>-32.200000000000003</v>
      </c>
      <c r="G146">
        <f>G76</f>
        <v>65.489999999999995</v>
      </c>
      <c r="H146">
        <v>1.2</v>
      </c>
      <c r="K146">
        <f t="shared" si="29"/>
        <v>26.43953553523999</v>
      </c>
      <c r="P146">
        <f t="shared" si="24"/>
        <v>0.27402647587355139</v>
      </c>
      <c r="T146">
        <f>F146*$X$84</f>
        <v>-0.33372948293163968</v>
      </c>
      <c r="Y146" s="4" t="s">
        <v>57</v>
      </c>
    </row>
    <row r="147" spans="1:25" ht="18" x14ac:dyDescent="0.25">
      <c r="A147" t="s">
        <v>64</v>
      </c>
      <c r="B147" t="s">
        <v>30</v>
      </c>
      <c r="C147">
        <v>1</v>
      </c>
      <c r="D147">
        <v>2</v>
      </c>
      <c r="E147" t="str">
        <f t="shared" si="23"/>
        <v>Cu[2+]</v>
      </c>
      <c r="F147">
        <v>-32.200000000000003</v>
      </c>
      <c r="G147">
        <f t="shared" ref="G147:G148" si="30">G77</f>
        <v>65.489999999999995</v>
      </c>
      <c r="H147">
        <v>1.42</v>
      </c>
      <c r="K147">
        <f t="shared" si="29"/>
        <v>-7.0163829499660011</v>
      </c>
      <c r="P147">
        <f t="shared" si="24"/>
        <v>-7.2719684905047391E-2</v>
      </c>
      <c r="T147">
        <f t="shared" ref="T147:T148" si="31">F147*$X$84</f>
        <v>-0.33372948293163968</v>
      </c>
      <c r="Y147" s="4" t="s">
        <v>57</v>
      </c>
    </row>
    <row r="148" spans="1:25" ht="18" x14ac:dyDescent="0.25">
      <c r="A148" t="s">
        <v>64</v>
      </c>
      <c r="B148" t="s">
        <v>30</v>
      </c>
      <c r="C148">
        <v>1</v>
      </c>
      <c r="D148">
        <v>3</v>
      </c>
      <c r="E148" t="str">
        <f t="shared" si="23"/>
        <v>Cu[2+]</v>
      </c>
      <c r="F148">
        <v>-32.200000000000003</v>
      </c>
      <c r="G148">
        <f t="shared" si="30"/>
        <v>65.489999999999995</v>
      </c>
      <c r="H148">
        <v>0.64</v>
      </c>
      <c r="K148">
        <f t="shared" si="29"/>
        <v>-34.763581047872009</v>
      </c>
      <c r="P148">
        <f t="shared" si="24"/>
        <v>-0.36029912819746812</v>
      </c>
      <c r="T148">
        <f t="shared" si="31"/>
        <v>-0.33372948293163968</v>
      </c>
      <c r="Y148" s="4" t="s"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Tian, Nianhan</dc:creator>
  <cp:keywords/>
  <dc:description/>
  <cp:lastModifiedBy>Tian, Nianhan</cp:lastModifiedBy>
  <cp:revision/>
  <dcterms:created xsi:type="dcterms:W3CDTF">2024-08-31T19:17:14Z</dcterms:created>
  <dcterms:modified xsi:type="dcterms:W3CDTF">2025-07-05T16:02:31Z</dcterms:modified>
  <cp:category/>
  <cp:contentStatus/>
</cp:coreProperties>
</file>