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1910" windowHeight="5520" activeTab="7"/>
  </bookViews>
  <sheets>
    <sheet name="Lat 1" sheetId="1" r:id="rId1"/>
    <sheet name="Lat 2" sheetId="4" r:id="rId2"/>
    <sheet name="Lat 3" sheetId="3" r:id="rId3"/>
    <sheet name="Lat 4" sheetId="6" r:id="rId4"/>
    <sheet name="Lat 5" sheetId="7" r:id="rId5"/>
    <sheet name="Lat 6" sheetId="8" r:id="rId6"/>
    <sheet name="Lat 7" sheetId="9" r:id="rId7"/>
    <sheet name="Lat 8" sheetId="10" r:id="rId8"/>
    <sheet name="Lat 9" sheetId="11" r:id="rId9"/>
    <sheet name="Sheet1" sheetId="12" r:id="rId10"/>
  </sheets>
  <definedNames>
    <definedName name="_xlnm._FilterDatabase" localSheetId="0" hidden="1">'Lat 1'!$B$6:$B$21</definedName>
    <definedName name="DiKode">'Lat 7'!$B$18:$C$21</definedName>
    <definedName name="GOL">'Lat 8'!$B$23:$G$24</definedName>
    <definedName name="tabel">'Lat 2'!$C$23:$D$28</definedName>
    <definedName name="TUNJANGAN">'Lat 8'!$B$27:$E$32</definedName>
  </definedNames>
  <calcPr calcId="124519"/>
</workbook>
</file>

<file path=xl/calcChain.xml><?xml version="1.0" encoding="utf-8"?>
<calcChain xmlns="http://schemas.openxmlformats.org/spreadsheetml/2006/main">
  <c r="H7" i="10"/>
  <c r="H8"/>
  <c r="H9"/>
  <c r="H10"/>
  <c r="H11"/>
  <c r="H12"/>
  <c r="H13"/>
  <c r="H14"/>
  <c r="H15"/>
  <c r="H6"/>
  <c r="G7" l="1"/>
  <c r="G8"/>
  <c r="G9"/>
  <c r="G10"/>
  <c r="G11"/>
  <c r="G12"/>
  <c r="G13"/>
  <c r="G14"/>
  <c r="G15"/>
  <c r="G6"/>
  <c r="H6" i="9"/>
  <c r="H7"/>
  <c r="H8"/>
  <c r="H9"/>
  <c r="H10"/>
  <c r="H11"/>
  <c r="H12"/>
  <c r="H13"/>
  <c r="H14"/>
  <c r="H5"/>
  <c r="G6"/>
  <c r="G7"/>
  <c r="G8"/>
  <c r="G9"/>
  <c r="G10"/>
  <c r="G11"/>
  <c r="G12"/>
  <c r="G13"/>
  <c r="G14"/>
  <c r="G5"/>
  <c r="F14"/>
  <c r="F6"/>
  <c r="F7"/>
  <c r="F8"/>
  <c r="F9"/>
  <c r="F10"/>
  <c r="F11"/>
  <c r="F12"/>
  <c r="F13"/>
  <c r="F5"/>
  <c r="F33" i="3"/>
  <c r="G33"/>
  <c r="H33"/>
  <c r="I33"/>
  <c r="J33"/>
  <c r="K33"/>
  <c r="E33"/>
  <c r="F32"/>
  <c r="G32"/>
  <c r="H32"/>
  <c r="I32"/>
  <c r="J32"/>
  <c r="K32"/>
  <c r="E32"/>
  <c r="F31"/>
  <c r="G31"/>
  <c r="H31"/>
  <c r="I31"/>
  <c r="J31"/>
  <c r="K31"/>
  <c r="E31"/>
  <c r="K17"/>
  <c r="K18"/>
  <c r="K19"/>
  <c r="K20"/>
  <c r="K21"/>
  <c r="K22"/>
  <c r="K23"/>
  <c r="K24"/>
  <c r="K25"/>
  <c r="K26"/>
  <c r="K27"/>
  <c r="K28"/>
  <c r="K29"/>
  <c r="K30"/>
  <c r="K16"/>
  <c r="I17"/>
  <c r="I18"/>
  <c r="I19"/>
  <c r="I20"/>
  <c r="I21"/>
  <c r="I22"/>
  <c r="I23"/>
  <c r="I24"/>
  <c r="I25"/>
  <c r="I26"/>
  <c r="I27"/>
  <c r="I28"/>
  <c r="I29"/>
  <c r="I30"/>
  <c r="I16"/>
  <c r="H17"/>
  <c r="H18"/>
  <c r="H19"/>
  <c r="H20"/>
  <c r="H21"/>
  <c r="H22"/>
  <c r="H23"/>
  <c r="H24"/>
  <c r="H25"/>
  <c r="H26"/>
  <c r="H27"/>
  <c r="H28"/>
  <c r="H29"/>
  <c r="H30"/>
  <c r="H16"/>
  <c r="G27"/>
  <c r="G28"/>
  <c r="G29"/>
  <c r="G30"/>
  <c r="G17"/>
  <c r="G18"/>
  <c r="G19"/>
  <c r="G20"/>
  <c r="G21"/>
  <c r="G22"/>
  <c r="G23"/>
  <c r="G24"/>
  <c r="G25"/>
  <c r="G26"/>
  <c r="G16"/>
  <c r="F17"/>
  <c r="F18"/>
  <c r="F19"/>
  <c r="F20"/>
  <c r="F21"/>
  <c r="F22"/>
  <c r="F23"/>
  <c r="F24"/>
  <c r="F25"/>
  <c r="F26"/>
  <c r="F27"/>
  <c r="F28"/>
  <c r="F29"/>
  <c r="F30"/>
  <c r="F16"/>
  <c r="H9" i="4"/>
  <c r="H10"/>
  <c r="H11"/>
  <c r="H12"/>
  <c r="H13"/>
  <c r="H14"/>
  <c r="H15"/>
  <c r="H16"/>
  <c r="H17"/>
  <c r="H8"/>
  <c r="F9"/>
  <c r="F10"/>
  <c r="F11"/>
  <c r="F12"/>
  <c r="F13"/>
  <c r="F14"/>
  <c r="F15"/>
  <c r="F16"/>
  <c r="F17"/>
  <c r="F8"/>
  <c r="G9"/>
  <c r="G10"/>
  <c r="G11"/>
  <c r="G12"/>
  <c r="G13"/>
  <c r="G14"/>
  <c r="G15"/>
  <c r="G16"/>
  <c r="G17"/>
  <c r="G8"/>
  <c r="J9" i="1"/>
  <c r="J10"/>
  <c r="J11"/>
  <c r="J12"/>
  <c r="J8"/>
  <c r="I9"/>
  <c r="I10"/>
  <c r="I11"/>
  <c r="I12"/>
  <c r="I8"/>
  <c r="H9"/>
  <c r="H10"/>
  <c r="H11"/>
  <c r="H12"/>
  <c r="H8"/>
  <c r="G9"/>
  <c r="G10"/>
  <c r="G11"/>
  <c r="G12"/>
  <c r="G8"/>
  <c r="F9"/>
  <c r="F10"/>
  <c r="F11"/>
  <c r="F12"/>
  <c r="F8"/>
  <c r="E8" i="12"/>
  <c r="D8"/>
  <c r="C8"/>
</calcChain>
</file>

<file path=xl/sharedStrings.xml><?xml version="1.0" encoding="utf-8"?>
<sst xmlns="http://schemas.openxmlformats.org/spreadsheetml/2006/main" count="479" uniqueCount="387">
  <si>
    <t>lama</t>
  </si>
  <si>
    <t>Rahayu</t>
  </si>
  <si>
    <t>Santi</t>
  </si>
  <si>
    <t>Putri</t>
  </si>
  <si>
    <t>Eka</t>
  </si>
  <si>
    <t>Icha</t>
  </si>
  <si>
    <t>Nama Pasien</t>
  </si>
  <si>
    <t>Kelas</t>
  </si>
  <si>
    <t>Penanganan</t>
  </si>
  <si>
    <t>Masuk</t>
  </si>
  <si>
    <t>Keluar</t>
  </si>
  <si>
    <t>Inap</t>
  </si>
  <si>
    <t>Layanan</t>
  </si>
  <si>
    <t>Persalinan</t>
  </si>
  <si>
    <t>Biaya</t>
  </si>
  <si>
    <t>A</t>
  </si>
  <si>
    <t>C</t>
  </si>
  <si>
    <t>B</t>
  </si>
  <si>
    <t>Dokter</t>
  </si>
  <si>
    <t>Bidan</t>
  </si>
  <si>
    <t>Tanggal</t>
  </si>
  <si>
    <t>Total Bayar</t>
  </si>
  <si>
    <t>Total Biaya Tertinggi</t>
  </si>
  <si>
    <t>Total Biaya Terendah</t>
  </si>
  <si>
    <t>Jumlah Kelas A</t>
  </si>
  <si>
    <t>Jumlah Kelas B</t>
  </si>
  <si>
    <t>Jumlah Kelas C</t>
  </si>
  <si>
    <t>Biaya Perhari</t>
  </si>
  <si>
    <t>Biaya Persalinan</t>
  </si>
  <si>
    <t>Klinik Persalinan "Mawar"</t>
  </si>
  <si>
    <t>Latihan Vlook Up dengan Mid</t>
  </si>
  <si>
    <t>No</t>
  </si>
  <si>
    <t>Nama</t>
  </si>
  <si>
    <t>Jurusan</t>
  </si>
  <si>
    <t>Tabel Jurusan</t>
  </si>
  <si>
    <t>Tabel Tahun Masuk</t>
  </si>
  <si>
    <t>0011500100</t>
  </si>
  <si>
    <t>Humisar</t>
  </si>
  <si>
    <t>Kode</t>
  </si>
  <si>
    <t>Tahun</t>
  </si>
  <si>
    <t>0122500101</t>
  </si>
  <si>
    <t>Endarto</t>
  </si>
  <si>
    <t>Teknik Informatika</t>
  </si>
  <si>
    <t>00</t>
  </si>
  <si>
    <t>0211500109</t>
  </si>
  <si>
    <t>Hendri</t>
  </si>
  <si>
    <t>Sistem Informasi</t>
  </si>
  <si>
    <t>01</t>
  </si>
  <si>
    <t>0233500102</t>
  </si>
  <si>
    <t>Sovan</t>
  </si>
  <si>
    <t>02</t>
  </si>
  <si>
    <t>0222500106</t>
  </si>
  <si>
    <t>Sri</t>
  </si>
  <si>
    <t>03</t>
  </si>
  <si>
    <t>0311500107</t>
  </si>
  <si>
    <t>Lihin</t>
  </si>
  <si>
    <t>04</t>
  </si>
  <si>
    <t>0344500103</t>
  </si>
  <si>
    <t xml:space="preserve">Satrio </t>
  </si>
  <si>
    <t>05</t>
  </si>
  <si>
    <t>0422500104</t>
  </si>
  <si>
    <t xml:space="preserve">Rizky </t>
  </si>
  <si>
    <t>0444500108</t>
  </si>
  <si>
    <t>Ainur</t>
  </si>
  <si>
    <t>0511500105</t>
  </si>
  <si>
    <t>Safrina</t>
  </si>
  <si>
    <t>Komputerisasi Akuntansi</t>
  </si>
  <si>
    <t>Sistem Informatika</t>
  </si>
  <si>
    <t>Kode Jurusan</t>
  </si>
  <si>
    <t>NIM</t>
  </si>
  <si>
    <t>11</t>
  </si>
  <si>
    <t>22</t>
  </si>
  <si>
    <t>33</t>
  </si>
  <si>
    <t>44</t>
  </si>
  <si>
    <t>Gaji Pokok</t>
  </si>
  <si>
    <t>Uang Transport</t>
  </si>
  <si>
    <t>Uang Makan</t>
  </si>
  <si>
    <t>Uang Transport (Perhari)</t>
  </si>
  <si>
    <t>Uang Makan(Per Hari)</t>
  </si>
  <si>
    <t>Keterangan:</t>
  </si>
  <si>
    <t xml:space="preserve">1. Gaji Pokok Adalah Gaji Sesuai Kode Karyawan Masing-Masing </t>
  </si>
  <si>
    <t>2. Uang Transport adalah Uang Transport perhari x hari kerja sesuai kode karyawan</t>
  </si>
  <si>
    <t>3. Uang Makan Adalah Uang Makan Perhari x Hari Kerja sesuai kode karyawan</t>
  </si>
  <si>
    <t>4. Komisi adalah Jumlah Barang Yang Terjual x Harga Barang dan x Jumlah Komisi</t>
  </si>
  <si>
    <t>5. Pendapatan Bersih didapat Dari gaji pokok + Uang Transport + Uanga Makan + Komisi -Pinjaman</t>
  </si>
  <si>
    <t>Harga Barang:</t>
  </si>
  <si>
    <t>Jumlah Komisi:</t>
  </si>
  <si>
    <t>Nama Karyawan</t>
  </si>
  <si>
    <t>Yohanes</t>
  </si>
  <si>
    <t>Umar</t>
  </si>
  <si>
    <t>Mamat</t>
  </si>
  <si>
    <t>Budiman</t>
  </si>
  <si>
    <t>Ratna</t>
  </si>
  <si>
    <t>Charlie</t>
  </si>
  <si>
    <t>Tanto</t>
  </si>
  <si>
    <t>Danie</t>
  </si>
  <si>
    <t>Gugun</t>
  </si>
  <si>
    <t>Susi</t>
  </si>
  <si>
    <t>Abdullah</t>
  </si>
  <si>
    <t>Ferri</t>
  </si>
  <si>
    <t>Asusanto</t>
  </si>
  <si>
    <t>Eni</t>
  </si>
  <si>
    <t>Ermanto</t>
  </si>
  <si>
    <t>Hari Kerja</t>
  </si>
  <si>
    <t>Jumlah Barang</t>
  </si>
  <si>
    <t>Pinjaman</t>
  </si>
  <si>
    <t>Komisi</t>
  </si>
  <si>
    <t>Pendapatan Bersih</t>
  </si>
  <si>
    <t>Jumlah Maksimum</t>
  </si>
  <si>
    <t>Jumlah Minimum</t>
  </si>
  <si>
    <t>Jumlah Rata - Rata</t>
  </si>
  <si>
    <t>Laporan Upah Karyawan (Salesman)</t>
  </si>
  <si>
    <t>Total</t>
  </si>
  <si>
    <t>Ket.</t>
  </si>
  <si>
    <t>D</t>
  </si>
  <si>
    <t>E</t>
  </si>
  <si>
    <t>Rp35,000.00</t>
  </si>
  <si>
    <t>Tertinggi</t>
  </si>
  <si>
    <t>Tabel A</t>
  </si>
  <si>
    <t>Nilai X</t>
  </si>
  <si>
    <t>Pengeluaran 1 bulan</t>
  </si>
  <si>
    <t>Mhs B</t>
  </si>
  <si>
    <t>Hutang</t>
  </si>
  <si>
    <t>tabel 2 menunjukan distribusi y</t>
  </si>
  <si>
    <t xml:space="preserve"> Nilai Y</t>
  </si>
  <si>
    <t xml:space="preserve"> Jumlah</t>
  </si>
  <si>
    <t xml:space="preserve">Mhs A </t>
  </si>
  <si>
    <t xml:space="preserve">Tahun </t>
  </si>
  <si>
    <t xml:space="preserve">Pendapatan </t>
  </si>
  <si>
    <t>1. Buatlah 2 grafik lingkaran berdasar “Tabel A”. grafik 1 menunjukan distribusi X,</t>
  </si>
  <si>
    <t>2. Buatlah grafik garis pengeluaran mahasiswa 1 bulan berdasarkan tabel</t>
  </si>
  <si>
    <t>“pengeluaran 1 bulan”</t>
  </si>
  <si>
    <t>3. Buatlah grafik batang berdasarkan tabel “pertumbuhan penduduk”</t>
  </si>
  <si>
    <t>menggunakan grafik tipe “Bar”</t>
  </si>
  <si>
    <t>4. Buatlah grafik batang perbandingan jumlah hutang dan pendapatan</t>
  </si>
  <si>
    <t>menggunakan grafik tipe “column”</t>
  </si>
  <si>
    <t>Latihan Vlookup</t>
  </si>
  <si>
    <t>Latihan Chart</t>
  </si>
  <si>
    <t>Pivot table dan pivot chat</t>
  </si>
  <si>
    <t>Desember Speaker 5‐1 $400,00</t>
  </si>
  <si>
    <t xml:space="preserve">Bulan </t>
  </si>
  <si>
    <t xml:space="preserve">Nama Barang </t>
  </si>
  <si>
    <t>Harga</t>
  </si>
  <si>
    <t xml:space="preserve">Januari </t>
  </si>
  <si>
    <t xml:space="preserve">Motherboard ASUS </t>
  </si>
  <si>
    <t>$250,00</t>
  </si>
  <si>
    <t xml:space="preserve">Processor Quad Core </t>
  </si>
  <si>
    <t>$500,00</t>
  </si>
  <si>
    <t xml:space="preserve">Maret </t>
  </si>
  <si>
    <t>Keyboard</t>
  </si>
  <si>
    <t xml:space="preserve"> $100,00</t>
  </si>
  <si>
    <t xml:space="preserve">April </t>
  </si>
  <si>
    <t xml:space="preserve">Mouse </t>
  </si>
  <si>
    <t>$120,00</t>
  </si>
  <si>
    <t xml:space="preserve">Monitor LG </t>
  </si>
  <si>
    <t>$300,00</t>
  </si>
  <si>
    <t xml:space="preserve">HDD 200 Gb </t>
  </si>
  <si>
    <t>$650,00</t>
  </si>
  <si>
    <t xml:space="preserve">Juli </t>
  </si>
  <si>
    <t xml:space="preserve">Graphic Card ATI Radeon </t>
  </si>
  <si>
    <t xml:space="preserve">September </t>
  </si>
  <si>
    <t>Sound Card Audigy</t>
  </si>
  <si>
    <t xml:space="preserve"> $400,00</t>
  </si>
  <si>
    <t xml:space="preserve">LAN Card </t>
  </si>
  <si>
    <t>$20,00</t>
  </si>
  <si>
    <t>Oktober</t>
  </si>
  <si>
    <t xml:space="preserve"> Printer </t>
  </si>
  <si>
    <t>$400,00</t>
  </si>
  <si>
    <t xml:space="preserve">November </t>
  </si>
  <si>
    <t>Head Sink</t>
  </si>
  <si>
    <t xml:space="preserve"> $10,00</t>
  </si>
  <si>
    <t>Speaker 5‐1 $400,00</t>
  </si>
  <si>
    <t>1. Salin tabel di atas pada program MS Excel 2007</t>
  </si>
  <si>
    <t>2. Ubahlah tabel tersebut menggunakan pivot table dengan mengisi field column</t>
  </si>
  <si>
    <t>labels dengan bulan, raw labels dengan nama barang, dan values dengan harga</t>
  </si>
  <si>
    <t>3. Buatlah pivot chart pada dengan mengisi field column labels dengan bulan, raw</t>
  </si>
  <si>
    <t>labels dengan nama barang, dan values dengan harga</t>
  </si>
  <si>
    <t>Rumus Excel Sederhana</t>
  </si>
  <si>
    <t xml:space="preserve">No </t>
  </si>
  <si>
    <t xml:space="preserve">No_Mhs </t>
  </si>
  <si>
    <t xml:space="preserve">Nama_Mhs </t>
  </si>
  <si>
    <t>Angkatan</t>
  </si>
  <si>
    <t>No Urut MHS</t>
  </si>
  <si>
    <t>Jmlh SKS</t>
  </si>
  <si>
    <t>Nilai Rata‐Rata</t>
  </si>
  <si>
    <t>Biaya Kuliah</t>
  </si>
  <si>
    <t>Potongan B. Kuliah</t>
  </si>
  <si>
    <t>01311114</t>
  </si>
  <si>
    <t>01312160</t>
  </si>
  <si>
    <t>02312039</t>
  </si>
  <si>
    <t>03313224</t>
  </si>
  <si>
    <t>04312005</t>
  </si>
  <si>
    <t>03312008</t>
  </si>
  <si>
    <t>01312012</t>
  </si>
  <si>
    <t>04311013</t>
  </si>
  <si>
    <t>04312021</t>
  </si>
  <si>
    <t>04313039</t>
  </si>
  <si>
    <t>05313047</t>
  </si>
  <si>
    <t>04312048</t>
  </si>
  <si>
    <t>03313051</t>
  </si>
  <si>
    <t>04312073</t>
  </si>
  <si>
    <t>04311083</t>
  </si>
  <si>
    <t>MUHAMMAD MA'RUF</t>
  </si>
  <si>
    <t>WAHYU WIJOSENO AJI</t>
  </si>
  <si>
    <t>A DODI KURNIAWAN</t>
  </si>
  <si>
    <t>LINDA MERIANA</t>
  </si>
  <si>
    <t>DIAH KUSUMA WARDANI</t>
  </si>
  <si>
    <t>AJENG WIDHA IRFANA</t>
  </si>
  <si>
    <t>WULAN ARI PUJI LESTARI</t>
  </si>
  <si>
    <t>DHANAR SEPTI SETYANI</t>
  </si>
  <si>
    <t>PUTRI PRIMA S</t>
  </si>
  <si>
    <t>SIDIK SAPUTRA</t>
  </si>
  <si>
    <t>NOVITA NUR RAHMAWATI</t>
  </si>
  <si>
    <t>SEKAR PHALEFI IRAWATI</t>
  </si>
  <si>
    <t>ARDHITA RATRIE FEBRIANI</t>
  </si>
  <si>
    <t>KUNTO RIADHA</t>
  </si>
  <si>
    <t>LUTHFI ARSYAD PRAMONO</t>
  </si>
  <si>
    <t>Rata‐rata</t>
  </si>
  <si>
    <t xml:space="preserve">Biaya per SKS: </t>
  </si>
  <si>
    <t xml:space="preserve">A </t>
  </si>
  <si>
    <t xml:space="preserve">B </t>
  </si>
  <si>
    <t xml:space="preserve">C </t>
  </si>
  <si>
    <t>Cukup</t>
  </si>
  <si>
    <t xml:space="preserve">D </t>
  </si>
  <si>
    <t>Kurang</t>
  </si>
  <si>
    <t xml:space="preserve">E </t>
  </si>
  <si>
    <t>Sangat Kurang</t>
  </si>
  <si>
    <t xml:space="preserve">Sangat Baik </t>
  </si>
  <si>
    <t xml:space="preserve">Baik </t>
  </si>
  <si>
    <t>1. Angkatan diperoleh dari dua angka awal no mahasiswa (Gunakan LEFT)</t>
  </si>
  <si>
    <t>2. Nomor urut diperoleh dari dua angka akhir dari no mahasiswa (Gunakan RIGHT)</t>
  </si>
  <si>
    <t>3. Kode jurusan diperoleh dari tiga angka setelah tahun (Gunakan MID)</t>
  </si>
  <si>
    <t>4. Kriteria diambil dari kriteria pada tabel kriteria (Gunakan VLOOKUP)</t>
  </si>
  <si>
    <t>5. Biaya kuliah diperoleh dari jumlah SKS dikali biaya per SKS</t>
  </si>
  <si>
    <t>6. Potongan Biaya diberikan pada mahasiswa yang memperoleh nilai A=20%,B=10%, dan C=5% (Gunakan IF)</t>
  </si>
  <si>
    <t>7. Total biaya diperoleh dari biaya kuliah dikurangi dengan potongan biaya kuliah</t>
  </si>
  <si>
    <t>8. Keterangan “LULUS” atau “TIDAK LULUS”. Mahasiswa yang memperoleh nilai A,B atau C diyatakan lulus</t>
  </si>
  <si>
    <t>(Gunakan IF)</t>
  </si>
  <si>
    <t>9. No 9,10,11,dan 12 diisi dengan total, rata-rata, terendah dan tertinggi dari biaya total kuliah.</t>
  </si>
  <si>
    <t>Rumus excel sederhana 2</t>
  </si>
  <si>
    <t xml:space="preserve">ID </t>
  </si>
  <si>
    <t>Nama Barang</t>
  </si>
  <si>
    <t>Harga Barang</t>
  </si>
  <si>
    <t xml:space="preserve">Jumlah Barang </t>
  </si>
  <si>
    <t xml:space="preserve">Jenis Barang </t>
  </si>
  <si>
    <t xml:space="preserve">Subtotal </t>
  </si>
  <si>
    <t>Diskon</t>
  </si>
  <si>
    <t xml:space="preserve"> Total</t>
  </si>
  <si>
    <t>1/A/2007</t>
  </si>
  <si>
    <t>2/A/2007</t>
  </si>
  <si>
    <t>3/A/2007</t>
  </si>
  <si>
    <t>4/B/2007</t>
  </si>
  <si>
    <t>5/B/2007</t>
  </si>
  <si>
    <t>6/A/2007</t>
  </si>
  <si>
    <t>7/B/2007</t>
  </si>
  <si>
    <t>8/B/2007</t>
  </si>
  <si>
    <t>9/C/2007</t>
  </si>
  <si>
    <t>Meja Komputer</t>
  </si>
  <si>
    <t>Pensil</t>
  </si>
  <si>
    <t>Papan tulis</t>
  </si>
  <si>
    <t>Processor</t>
  </si>
  <si>
    <t>Kursi</t>
  </si>
  <si>
    <t>Monitor</t>
  </si>
  <si>
    <t>Speaker</t>
  </si>
  <si>
    <t>Pohon Natal</t>
  </si>
  <si>
    <t>Lampu Natal</t>
  </si>
  <si>
    <t>Rp500.000,00</t>
  </si>
  <si>
    <t>Rp1.500,00</t>
  </si>
  <si>
    <t>Rp200.000,00</t>
  </si>
  <si>
    <t>Rp150.000,00</t>
  </si>
  <si>
    <t>Rp2.500.000,00</t>
  </si>
  <si>
    <t>Rp600.000,00</t>
  </si>
  <si>
    <t>Rp2.000.000,00</t>
  </si>
  <si>
    <t>Rp350.000,00</t>
  </si>
  <si>
    <t>Rp100.000,00</t>
  </si>
  <si>
    <t>Total Keseluruhan</t>
  </si>
  <si>
    <t>Jenis Barang</t>
  </si>
  <si>
    <t xml:space="preserve">DiKode </t>
  </si>
  <si>
    <t>ATK</t>
  </si>
  <si>
    <t>Comp</t>
  </si>
  <si>
    <t>Gabungan Rumus Excel</t>
  </si>
  <si>
    <t>1. Isikan jenis barang berdasarkan tabel dan kolom ID. Gunakan fungsi VLOOKUP.</t>
  </si>
  <si>
    <t>2. Isilah diskon dengan ketentuan jika jenis barang ATK mendapat diskon 2%, jika bukan tidak ada diskon</t>
  </si>
  <si>
    <t>3. Subtotal diperoleh dari jumlah barang dikali hargabarang</t>
  </si>
  <si>
    <t>4. Total diperoleh dari subtotal dikurangi diskon</t>
  </si>
  <si>
    <t>5. Total keseluruhan diperoleh dari jumlah seluruh total.</t>
  </si>
  <si>
    <t>NO</t>
  </si>
  <si>
    <t>Gaji</t>
  </si>
  <si>
    <t>Gol.</t>
  </si>
  <si>
    <t>Status</t>
  </si>
  <si>
    <t>Pokok</t>
  </si>
  <si>
    <t>Tunjangan</t>
  </si>
  <si>
    <t>Pajak</t>
  </si>
  <si>
    <t>Sosial</t>
  </si>
  <si>
    <t>Gaji Bersih</t>
  </si>
  <si>
    <t>Amir</t>
  </si>
  <si>
    <t>Caleb</t>
  </si>
  <si>
    <t>Yosua</t>
  </si>
  <si>
    <t>Anastasia</t>
  </si>
  <si>
    <t>Desiana</t>
  </si>
  <si>
    <t>Roy</t>
  </si>
  <si>
    <t>Ichsan</t>
  </si>
  <si>
    <t>Theo</t>
  </si>
  <si>
    <t>Hudson</t>
  </si>
  <si>
    <t>Grant</t>
  </si>
  <si>
    <t>2B</t>
  </si>
  <si>
    <t>2A</t>
  </si>
  <si>
    <t>2D</t>
  </si>
  <si>
    <t>2C</t>
  </si>
  <si>
    <t>Belum</t>
  </si>
  <si>
    <t>Nikah</t>
  </si>
  <si>
    <t>GOL</t>
  </si>
  <si>
    <t>JML ORG</t>
  </si>
  <si>
    <t>GAJI BERSIH</t>
  </si>
  <si>
    <t>TABEL GOLONGAN GAJI</t>
  </si>
  <si>
    <t>GAPOK</t>
  </si>
  <si>
    <t>Rp1,000,000.00</t>
  </si>
  <si>
    <t>Rp1,500,000.00</t>
  </si>
  <si>
    <t>Rp2,000,000.00</t>
  </si>
  <si>
    <t>Rp2,500,000.00</t>
  </si>
  <si>
    <t>TABEL TUNJANGAN</t>
  </si>
  <si>
    <t>GOLONGAN</t>
  </si>
  <si>
    <t>1. Gaji pokok diberikan berdasarkan golongan, besarnya gaji pokok diperoleh dari tabel golongan gaji</t>
  </si>
  <si>
    <t>(gabungkan fungsi IF dan HLOOKUP)</t>
  </si>
  <si>
    <t>2. Tunjangan diberikan berdasarkan golongan dan status, besarnya tunjangan dilihat dari tabel</t>
  </si>
  <si>
    <t>tunjangan. (gabungkan fungsi IF, AND dan VLOOKUP)</t>
  </si>
  <si>
    <t>3. Besarnya pajak ditentukan berdasarkan golongan. Golongan A dikenai pajak sebesar 5%, golongan B</t>
  </si>
  <si>
    <t>sebesar 8%, golongan C sebesar 11 % dan golongan D sebesar 15% (gabungkan fungsi IF dan RIGHT)</t>
  </si>
  <si>
    <t>4. Potongan sosial sebesar Rp 20.000,00 dikenakan pada pegawai yang mempunyai gaji pokok lebih dari</t>
  </si>
  <si>
    <t>Rp 1.000.000,00 atau mempunyai tunjangan lebih besar dari Rp 200.000,00, tetapi pegawai yang</t>
  </si>
  <si>
    <t>dikenai pajak lebih dari 11% berapapun besar gaji dan tunjangan yang diterimanya hanya akan dikenai</t>
  </si>
  <si>
    <t>potongan sosial sebesar Rp 5000,00. (gabungkan fungsi IF, OR, dan NOT)</t>
  </si>
  <si>
    <t>5. Gaji bersih diperoleh dari jumlah gaji pokok dan tunjangan dikurangi pajak dan sosial.</t>
  </si>
  <si>
    <t>6. Hitung jumlah orang sesuai golongan (gunakan CountIF)</t>
  </si>
  <si>
    <t>7. Hitung total gaji sesuai golongan. (gunakan SumIF)</t>
  </si>
  <si>
    <t>6. Jangan lupa Isikan Masing-Masing Jumlah Max,Min dan Rata2</t>
  </si>
  <si>
    <t>Parahyangan</t>
  </si>
  <si>
    <t>Nama Pemesan</t>
  </si>
  <si>
    <t>Titik</t>
  </si>
  <si>
    <t>Kheiza</t>
  </si>
  <si>
    <t>Rizal</t>
  </si>
  <si>
    <t>Gatut</t>
  </si>
  <si>
    <t>Yati</t>
  </si>
  <si>
    <t>Anya</t>
  </si>
  <si>
    <t>Ian</t>
  </si>
  <si>
    <t>Dara</t>
  </si>
  <si>
    <t>EXD</t>
  </si>
  <si>
    <t>EKA</t>
  </si>
  <si>
    <t>EKL</t>
  </si>
  <si>
    <t>BIA</t>
  </si>
  <si>
    <t>EXA</t>
  </si>
  <si>
    <t>BIL</t>
  </si>
  <si>
    <t>BID</t>
  </si>
  <si>
    <t>EKD</t>
  </si>
  <si>
    <t>Executive</t>
  </si>
  <si>
    <t>Ekonomi</t>
  </si>
  <si>
    <t>Bisnis</t>
  </si>
  <si>
    <t>Jml Tiket</t>
  </si>
  <si>
    <t>Jml Harga</t>
  </si>
  <si>
    <t>Kode-1</t>
  </si>
  <si>
    <t>BI</t>
  </si>
  <si>
    <t>EK</t>
  </si>
  <si>
    <t>EX</t>
  </si>
  <si>
    <t>Kode-2</t>
  </si>
  <si>
    <t>Ket</t>
  </si>
  <si>
    <t>L</t>
  </si>
  <si>
    <t>Anak</t>
  </si>
  <si>
    <t>Dewasa</t>
  </si>
  <si>
    <t>Lansia</t>
  </si>
  <si>
    <t>Pertumbuhan Penduduk</t>
  </si>
  <si>
    <t>Perbandingan Jumlah Hutang Dan Pendapatan</t>
  </si>
  <si>
    <t xml:space="preserve">Tabel Kriteria Nilai Kriteria </t>
  </si>
  <si>
    <t>Tabel Barang</t>
  </si>
  <si>
    <t>Status Nikah</t>
  </si>
  <si>
    <t>Latihan Hlookup</t>
  </si>
  <si>
    <t>Latihan Vlookup,Count If &amp; If</t>
  </si>
  <si>
    <t xml:space="preserve">Jumlah siswa aliyah ulul ilmi </t>
  </si>
  <si>
    <t>TAHUN AJARAN</t>
  </si>
  <si>
    <t>LAKI</t>
  </si>
  <si>
    <t>?</t>
  </si>
  <si>
    <t>PEREMPUAN</t>
  </si>
  <si>
    <t>TOTAL</t>
  </si>
  <si>
    <t>BULAN</t>
  </si>
  <si>
    <t xml:space="preserve">NAMA BARANG </t>
  </si>
  <si>
    <t xml:space="preserve">HARGA </t>
  </si>
  <si>
    <t>Lain-lain</t>
  </si>
  <si>
    <t>0/C/2007</t>
  </si>
</sst>
</file>

<file path=xl/styles.xml><?xml version="1.0" encoding="utf-8"?>
<styleSheet xmlns="http://schemas.openxmlformats.org/spreadsheetml/2006/main">
  <numFmts count="4">
    <numFmt numFmtId="42" formatCode="_(&quot;Rp&quot;* #,##0_);_(&quot;Rp&quot;* \(#,##0\);_(&quot;Rp&quot;* &quot;-&quot;_);_(@_)"/>
    <numFmt numFmtId="164" formatCode="[$-409]d\-mmm\-yy;@"/>
    <numFmt numFmtId="165" formatCode="[$Rp-421]#,##0"/>
    <numFmt numFmtId="166" formatCode="General\ \ &quot;hari&quot;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2" fontId="3" fillId="0" borderId="0" applyFont="0" applyFill="0" applyBorder="0" applyAlignment="0" applyProtection="0"/>
  </cellStyleXfs>
  <cellXfs count="87"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0" fillId="0" borderId="0" xfId="0" applyNumberFormat="1" applyAlignment="1"/>
    <xf numFmtId="0" fontId="0" fillId="0" borderId="0" xfId="0" applyAlignment="1">
      <alignment horizontal="center" vertical="center"/>
    </xf>
    <xf numFmtId="0" fontId="0" fillId="0" borderId="1" xfId="0" applyBorder="1"/>
    <xf numFmtId="1" fontId="0" fillId="0" borderId="1" xfId="0" applyNumberFormat="1" applyBorder="1"/>
    <xf numFmtId="0" fontId="0" fillId="0" borderId="0" xfId="0" applyBorder="1" applyAlignment="1"/>
    <xf numFmtId="0" fontId="1" fillId="0" borderId="0" xfId="0" applyFont="1"/>
    <xf numFmtId="0" fontId="0" fillId="0" borderId="0" xfId="0" applyNumberFormat="1"/>
    <xf numFmtId="49" fontId="0" fillId="0" borderId="0" xfId="0" applyNumberFormat="1"/>
    <xf numFmtId="2" fontId="0" fillId="0" borderId="0" xfId="0" applyNumberFormat="1"/>
    <xf numFmtId="0" fontId="0" fillId="0" borderId="0" xfId="0" applyBorder="1"/>
    <xf numFmtId="49" fontId="0" fillId="0" borderId="0" xfId="0" applyNumberFormat="1" applyBorder="1"/>
    <xf numFmtId="2" fontId="0" fillId="0" borderId="0" xfId="0" applyNumberForma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9" fontId="0" fillId="0" borderId="0" xfId="0" applyNumberFormat="1"/>
    <xf numFmtId="165" fontId="0" fillId="0" borderId="0" xfId="0" applyNumberFormat="1"/>
    <xf numFmtId="0" fontId="0" fillId="0" borderId="1" xfId="0" applyNumberFormat="1" applyBorder="1"/>
    <xf numFmtId="0" fontId="0" fillId="0" borderId="1" xfId="0" applyBorder="1" applyProtection="1">
      <protection locked="0"/>
    </xf>
    <xf numFmtId="49" fontId="0" fillId="0" borderId="1" xfId="0" applyNumberFormat="1" applyBorder="1"/>
    <xf numFmtId="49" fontId="0" fillId="0" borderId="1" xfId="0" applyNumberFormat="1" applyBorder="1" applyAlignment="1" applyProtection="1">
      <alignment horizontal="right"/>
      <protection locked="0"/>
    </xf>
    <xf numFmtId="49" fontId="0" fillId="0" borderId="1" xfId="0" applyNumberFormat="1" applyBorder="1" applyAlignment="1">
      <alignment horizontal="right"/>
    </xf>
    <xf numFmtId="165" fontId="0" fillId="0" borderId="1" xfId="0" applyNumberFormat="1" applyBorder="1"/>
    <xf numFmtId="0" fontId="1" fillId="0" borderId="1" xfId="0" applyFont="1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42" fontId="0" fillId="0" borderId="0" xfId="1" applyFont="1"/>
    <xf numFmtId="42" fontId="0" fillId="0" borderId="1" xfId="1" applyFont="1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/>
    <xf numFmtId="1" fontId="5" fillId="0" borderId="1" xfId="0" applyNumberFormat="1" applyFont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 applyAlignment="1">
      <alignment horizontal="center" vertical="center"/>
    </xf>
    <xf numFmtId="0" fontId="5" fillId="0" borderId="6" xfId="0" applyFont="1" applyBorder="1"/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7" fillId="0" borderId="1" xfId="0" applyFont="1" applyBorder="1"/>
    <xf numFmtId="164" fontId="7" fillId="0" borderId="1" xfId="0" applyNumberFormat="1" applyFont="1" applyBorder="1"/>
    <xf numFmtId="166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3" xfId="0" applyFont="1" applyBorder="1"/>
    <xf numFmtId="0" fontId="6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</cellXfs>
  <cellStyles count="2">
    <cellStyle name="Currency [0]" xfId="1" builtinId="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4"/>
  <sheetViews>
    <sheetView topLeftCell="A13" workbookViewId="0">
      <selection activeCell="E27" sqref="E27"/>
    </sheetView>
  </sheetViews>
  <sheetFormatPr defaultRowHeight="15"/>
  <cols>
    <col min="1" max="1" width="13" customWidth="1"/>
    <col min="2" max="2" width="9.140625" customWidth="1"/>
    <col min="3" max="3" width="14" customWidth="1"/>
    <col min="4" max="4" width="10.140625" style="2" bestFit="1" customWidth="1"/>
    <col min="5" max="5" width="28.42578125" style="2" customWidth="1"/>
    <col min="6" max="6" width="9.28515625" style="1" bestFit="1" customWidth="1"/>
    <col min="7" max="7" width="10.5703125" customWidth="1"/>
    <col min="8" max="8" width="9.28515625" bestFit="1" customWidth="1"/>
    <col min="9" max="9" width="12.7109375" customWidth="1"/>
    <col min="11" max="11" width="3.85546875" customWidth="1"/>
  </cols>
  <sheetData>
    <row r="1" spans="1:18" ht="17.25" customHeight="1"/>
    <row r="2" spans="1:18">
      <c r="A2" t="s">
        <v>375</v>
      </c>
    </row>
    <row r="3" spans="1:18">
      <c r="M3" s="7"/>
      <c r="N3" s="7"/>
      <c r="O3" s="7"/>
      <c r="P3" s="7"/>
      <c r="Q3" s="7"/>
      <c r="R3" s="7"/>
    </row>
    <row r="4" spans="1:18" ht="18.75">
      <c r="A4" s="56" t="s">
        <v>29</v>
      </c>
      <c r="B4" s="56"/>
      <c r="C4" s="56"/>
      <c r="D4" s="56"/>
      <c r="E4" s="56"/>
      <c r="F4" s="56"/>
      <c r="G4" s="56"/>
      <c r="H4" s="56"/>
      <c r="I4" s="56"/>
      <c r="J4" s="56"/>
      <c r="K4" s="56"/>
      <c r="M4" s="7"/>
      <c r="N4" s="7"/>
      <c r="O4" s="7"/>
      <c r="P4" s="7"/>
      <c r="Q4" s="7"/>
      <c r="R4" s="7"/>
    </row>
    <row r="5" spans="1:18">
      <c r="M5" s="7"/>
      <c r="N5" s="7"/>
      <c r="O5" s="7"/>
      <c r="P5" s="7"/>
      <c r="Q5" s="7"/>
      <c r="R5" s="7"/>
    </row>
    <row r="6" spans="1:18">
      <c r="A6" s="57"/>
      <c r="B6" s="57"/>
      <c r="C6" s="57"/>
      <c r="D6" s="58" t="s">
        <v>20</v>
      </c>
      <c r="E6" s="59"/>
      <c r="F6" s="60" t="s">
        <v>0</v>
      </c>
      <c r="G6" s="58" t="s">
        <v>14</v>
      </c>
      <c r="H6" s="61"/>
      <c r="I6" s="59"/>
      <c r="J6" s="62" t="s">
        <v>21</v>
      </c>
      <c r="K6" s="63"/>
      <c r="M6" s="7"/>
      <c r="N6" s="7"/>
      <c r="O6" s="7"/>
      <c r="P6" s="7"/>
      <c r="Q6" s="7"/>
      <c r="R6" s="7"/>
    </row>
    <row r="7" spans="1:18">
      <c r="A7" s="57" t="s">
        <v>6</v>
      </c>
      <c r="B7" s="57" t="s">
        <v>7</v>
      </c>
      <c r="C7" s="57" t="s">
        <v>8</v>
      </c>
      <c r="D7" s="64" t="s">
        <v>9</v>
      </c>
      <c r="E7" s="64" t="s">
        <v>10</v>
      </c>
      <c r="F7" s="60" t="s">
        <v>11</v>
      </c>
      <c r="G7" s="65" t="s">
        <v>11</v>
      </c>
      <c r="H7" s="65" t="s">
        <v>12</v>
      </c>
      <c r="I7" s="65" t="s">
        <v>13</v>
      </c>
      <c r="J7" s="66"/>
      <c r="K7" s="67"/>
      <c r="M7" s="7"/>
      <c r="N7" s="7"/>
      <c r="O7" s="7"/>
      <c r="P7" s="7"/>
      <c r="Q7" s="7"/>
      <c r="R7" s="7"/>
    </row>
    <row r="8" spans="1:18">
      <c r="A8" s="68" t="s">
        <v>1</v>
      </c>
      <c r="B8" s="68" t="s">
        <v>15</v>
      </c>
      <c r="C8" s="68" t="s">
        <v>18</v>
      </c>
      <c r="D8" s="69">
        <v>39458</v>
      </c>
      <c r="E8" s="69">
        <v>39461</v>
      </c>
      <c r="F8" s="70">
        <f>E8-D8</f>
        <v>3</v>
      </c>
      <c r="G8" s="68">
        <f>VLOOKUP(B8,$G$17:$I$19,2,0)</f>
        <v>300000</v>
      </c>
      <c r="H8" s="68">
        <f>VLOOKUP(B8,$G$17:$I$19,3,0)</f>
        <v>100000</v>
      </c>
      <c r="I8" s="71">
        <f>VLOOKUP(C8,$G$22:$H$23,2,0)</f>
        <v>1000000</v>
      </c>
      <c r="J8" s="72">
        <f>SUM(G8:I8)</f>
        <v>1400000</v>
      </c>
      <c r="K8" s="73"/>
      <c r="M8" s="7"/>
      <c r="N8" s="7"/>
      <c r="O8" s="7"/>
      <c r="P8" s="7"/>
      <c r="Q8" s="7"/>
      <c r="R8" s="7"/>
    </row>
    <row r="9" spans="1:18">
      <c r="A9" s="68" t="s">
        <v>2</v>
      </c>
      <c r="B9" s="68" t="s">
        <v>16</v>
      </c>
      <c r="C9" s="68" t="s">
        <v>18</v>
      </c>
      <c r="D9" s="69">
        <v>39458</v>
      </c>
      <c r="E9" s="69">
        <v>39461</v>
      </c>
      <c r="F9" s="70">
        <f t="shared" ref="F9:F12" si="0">E9-D9</f>
        <v>3</v>
      </c>
      <c r="G9" s="68">
        <f t="shared" ref="G9:G12" si="1">VLOOKUP(B9,$G$17:$I$19,2,0)</f>
        <v>100000</v>
      </c>
      <c r="H9" s="68">
        <f t="shared" ref="H9:H12" si="2">VLOOKUP(B9,$G$17:$I$19,3,0)</f>
        <v>50000</v>
      </c>
      <c r="I9" s="71">
        <f t="shared" ref="I9:I12" si="3">VLOOKUP(C9,$G$22:$H$23,2,0)</f>
        <v>1000000</v>
      </c>
      <c r="J9" s="72">
        <f t="shared" ref="J9:J12" si="4">SUM(G9:I9)</f>
        <v>1150000</v>
      </c>
      <c r="K9" s="73"/>
      <c r="M9" s="7"/>
      <c r="N9" s="7"/>
      <c r="O9" s="7"/>
      <c r="P9" s="7"/>
      <c r="Q9" s="7"/>
      <c r="R9" s="7"/>
    </row>
    <row r="10" spans="1:18">
      <c r="A10" s="68" t="s">
        <v>3</v>
      </c>
      <c r="B10" s="68" t="s">
        <v>17</v>
      </c>
      <c r="C10" s="68" t="s">
        <v>19</v>
      </c>
      <c r="D10" s="69">
        <v>39458</v>
      </c>
      <c r="E10" s="69">
        <v>39461</v>
      </c>
      <c r="F10" s="70">
        <f t="shared" si="0"/>
        <v>3</v>
      </c>
      <c r="G10" s="68">
        <f t="shared" si="1"/>
        <v>200000</v>
      </c>
      <c r="H10" s="68">
        <f t="shared" si="2"/>
        <v>70000</v>
      </c>
      <c r="I10" s="71">
        <f t="shared" si="3"/>
        <v>750000</v>
      </c>
      <c r="J10" s="72">
        <f t="shared" si="4"/>
        <v>1020000</v>
      </c>
      <c r="K10" s="73"/>
      <c r="M10" s="7"/>
      <c r="N10" s="7"/>
      <c r="O10" s="7"/>
      <c r="P10" s="7"/>
      <c r="Q10" s="7"/>
      <c r="R10" s="7"/>
    </row>
    <row r="11" spans="1:18">
      <c r="A11" s="68" t="s">
        <v>4</v>
      </c>
      <c r="B11" s="68" t="s">
        <v>15</v>
      </c>
      <c r="C11" s="68" t="s">
        <v>19</v>
      </c>
      <c r="D11" s="69">
        <v>39458</v>
      </c>
      <c r="E11" s="69">
        <v>39461</v>
      </c>
      <c r="F11" s="70">
        <f t="shared" si="0"/>
        <v>3</v>
      </c>
      <c r="G11" s="68">
        <f t="shared" si="1"/>
        <v>300000</v>
      </c>
      <c r="H11" s="68">
        <f t="shared" si="2"/>
        <v>100000</v>
      </c>
      <c r="I11" s="71">
        <f t="shared" si="3"/>
        <v>750000</v>
      </c>
      <c r="J11" s="72">
        <f t="shared" si="4"/>
        <v>1150000</v>
      </c>
      <c r="K11" s="73"/>
      <c r="M11" s="7"/>
      <c r="N11" s="7"/>
      <c r="O11" s="7"/>
      <c r="P11" s="7"/>
      <c r="Q11" s="7"/>
      <c r="R11" s="7"/>
    </row>
    <row r="12" spans="1:18">
      <c r="A12" s="68" t="s">
        <v>5</v>
      </c>
      <c r="B12" s="68" t="s">
        <v>17</v>
      </c>
      <c r="C12" s="68" t="s">
        <v>19</v>
      </c>
      <c r="D12" s="69">
        <v>39458</v>
      </c>
      <c r="E12" s="69">
        <v>39461</v>
      </c>
      <c r="F12" s="70">
        <f t="shared" si="0"/>
        <v>3</v>
      </c>
      <c r="G12" s="68">
        <f t="shared" si="1"/>
        <v>200000</v>
      </c>
      <c r="H12" s="68">
        <f t="shared" si="2"/>
        <v>70000</v>
      </c>
      <c r="I12" s="71">
        <f t="shared" si="3"/>
        <v>750000</v>
      </c>
      <c r="J12" s="72">
        <f t="shared" si="4"/>
        <v>1020000</v>
      </c>
      <c r="K12" s="73"/>
      <c r="M12" s="7"/>
      <c r="N12" s="7"/>
      <c r="O12" s="7"/>
      <c r="P12" s="7"/>
      <c r="Q12" s="7"/>
      <c r="R12" s="7"/>
    </row>
    <row r="13" spans="1:18">
      <c r="M13" s="7"/>
      <c r="N13" s="7"/>
      <c r="O13" s="7"/>
      <c r="P13" s="7"/>
      <c r="Q13" s="7"/>
      <c r="R13" s="7"/>
    </row>
    <row r="14" spans="1:18">
      <c r="M14" s="7"/>
      <c r="N14" s="7"/>
      <c r="O14" s="7"/>
      <c r="P14" s="7"/>
      <c r="Q14" s="7"/>
      <c r="R14" s="7"/>
    </row>
    <row r="15" spans="1:18">
      <c r="A15" s="8" t="s">
        <v>21</v>
      </c>
      <c r="G15" s="40" t="s">
        <v>27</v>
      </c>
      <c r="H15" s="41"/>
      <c r="I15" s="39"/>
      <c r="M15" s="7"/>
      <c r="N15" s="7"/>
      <c r="O15" s="7"/>
      <c r="P15" s="7"/>
      <c r="Q15" s="7"/>
      <c r="R15" s="7"/>
    </row>
    <row r="16" spans="1:18">
      <c r="A16" t="s">
        <v>22</v>
      </c>
      <c r="G16" s="74" t="s">
        <v>14</v>
      </c>
      <c r="H16" s="74" t="s">
        <v>11</v>
      </c>
      <c r="I16" s="74" t="s">
        <v>12</v>
      </c>
      <c r="M16" s="7"/>
      <c r="N16" s="7"/>
      <c r="O16" s="7"/>
      <c r="P16" s="7"/>
      <c r="Q16" s="7"/>
      <c r="R16" s="7"/>
    </row>
    <row r="17" spans="1:18">
      <c r="A17" t="s">
        <v>23</v>
      </c>
      <c r="G17" s="74" t="s">
        <v>15</v>
      </c>
      <c r="H17" s="74">
        <v>300000</v>
      </c>
      <c r="I17" s="74">
        <v>100000</v>
      </c>
      <c r="M17" s="7"/>
      <c r="N17" s="7"/>
      <c r="O17" s="7"/>
      <c r="P17" s="7"/>
      <c r="Q17" s="7"/>
      <c r="R17" s="7"/>
    </row>
    <row r="18" spans="1:18">
      <c r="A18" t="s">
        <v>24</v>
      </c>
      <c r="G18" s="74" t="s">
        <v>17</v>
      </c>
      <c r="H18" s="74">
        <v>200000</v>
      </c>
      <c r="I18" s="74">
        <v>70000</v>
      </c>
      <c r="M18" s="7"/>
      <c r="N18" s="7"/>
      <c r="O18" s="7"/>
      <c r="P18" s="7"/>
      <c r="Q18" s="7"/>
      <c r="R18" s="7"/>
    </row>
    <row r="19" spans="1:18">
      <c r="A19" t="s">
        <v>25</v>
      </c>
      <c r="G19" s="74" t="s">
        <v>16</v>
      </c>
      <c r="H19" s="74">
        <v>100000</v>
      </c>
      <c r="I19" s="74">
        <v>50000</v>
      </c>
      <c r="M19" s="7"/>
      <c r="N19" s="7"/>
      <c r="O19" s="7"/>
      <c r="P19" s="7"/>
      <c r="Q19" s="7"/>
      <c r="R19" s="7"/>
    </row>
    <row r="20" spans="1:18">
      <c r="A20" t="s">
        <v>26</v>
      </c>
      <c r="M20" s="7"/>
      <c r="N20" s="7"/>
      <c r="O20" s="7"/>
      <c r="P20" s="7"/>
      <c r="Q20" s="7"/>
      <c r="R20" s="7"/>
    </row>
    <row r="21" spans="1:18">
      <c r="G21" s="40" t="s">
        <v>28</v>
      </c>
      <c r="H21" s="43"/>
      <c r="M21" s="7"/>
      <c r="N21" s="7"/>
      <c r="O21" s="7"/>
      <c r="P21" s="7"/>
      <c r="Q21" s="7"/>
      <c r="R21" s="7"/>
    </row>
    <row r="22" spans="1:18">
      <c r="G22" s="5" t="s">
        <v>18</v>
      </c>
      <c r="H22" s="5">
        <v>1000000</v>
      </c>
      <c r="M22" s="7"/>
      <c r="N22" s="7"/>
      <c r="O22" s="7"/>
      <c r="P22" s="7"/>
      <c r="Q22" s="7"/>
      <c r="R22" s="7"/>
    </row>
    <row r="23" spans="1:18">
      <c r="D23" s="3"/>
      <c r="E23" s="3"/>
      <c r="F23" s="3"/>
      <c r="G23" s="5" t="s">
        <v>19</v>
      </c>
      <c r="H23" s="5">
        <v>750000</v>
      </c>
      <c r="J23" s="4"/>
      <c r="K23" s="4"/>
      <c r="M23" s="7"/>
      <c r="N23" s="7"/>
      <c r="O23" s="7"/>
      <c r="P23" s="7"/>
      <c r="Q23" s="7"/>
      <c r="R23" s="7"/>
    </row>
    <row r="24" spans="1:18">
      <c r="D24"/>
      <c r="E24"/>
      <c r="F24"/>
      <c r="J24" s="4"/>
      <c r="K24" s="4"/>
      <c r="M24" s="7"/>
      <c r="N24" s="7"/>
      <c r="O24" s="7"/>
      <c r="P24" s="7"/>
      <c r="Q24" s="7"/>
      <c r="R24" s="7"/>
    </row>
    <row r="30" spans="1:18">
      <c r="C30" s="9"/>
      <c r="D30" s="16"/>
      <c r="E30" s="9"/>
      <c r="F30" s="11"/>
    </row>
    <row r="31" spans="1:18">
      <c r="C31" s="9"/>
      <c r="D31" s="16"/>
      <c r="E31" s="9"/>
      <c r="F31" s="11"/>
    </row>
    <row r="32" spans="1:18">
      <c r="C32" s="9"/>
      <c r="D32" s="16"/>
      <c r="E32" s="9"/>
      <c r="F32"/>
    </row>
    <row r="33" spans="1:6">
      <c r="C33" s="9"/>
      <c r="D33" s="16"/>
      <c r="E33" s="10"/>
      <c r="F33" s="9"/>
    </row>
    <row r="34" spans="1:6">
      <c r="C34" s="9"/>
      <c r="D34" s="16"/>
      <c r="E34" s="9"/>
      <c r="F34" s="9"/>
    </row>
    <row r="35" spans="1:6">
      <c r="C35" s="9"/>
      <c r="D35" s="16"/>
      <c r="E35" s="9"/>
      <c r="F35" s="9"/>
    </row>
    <row r="36" spans="1:6">
      <c r="C36" s="9"/>
      <c r="D36" s="16"/>
      <c r="E36" s="9"/>
      <c r="F36" s="9"/>
    </row>
    <row r="37" spans="1:6">
      <c r="C37" s="9"/>
      <c r="D37" s="16"/>
      <c r="E37" s="9"/>
      <c r="F37" s="9"/>
    </row>
    <row r="38" spans="1:6">
      <c r="C38" s="9"/>
      <c r="D38" s="16"/>
      <c r="E38" s="9"/>
      <c r="F38" s="9"/>
    </row>
    <row r="39" spans="1:6">
      <c r="C39" s="9"/>
      <c r="D39" s="16"/>
      <c r="E39" s="9"/>
      <c r="F39" s="9"/>
    </row>
    <row r="40" spans="1:6">
      <c r="C40" s="9"/>
      <c r="D40" s="16"/>
      <c r="E40" s="9"/>
      <c r="F40" s="9"/>
    </row>
    <row r="41" spans="1:6">
      <c r="C41" s="9"/>
      <c r="D41" s="16"/>
      <c r="E41" s="9"/>
      <c r="F41" s="9"/>
    </row>
    <row r="42" spans="1:6">
      <c r="C42" s="9"/>
      <c r="D42" s="16"/>
      <c r="E42" s="9"/>
      <c r="F42" s="9"/>
    </row>
    <row r="43" spans="1:6">
      <c r="C43" s="9"/>
      <c r="D43" s="16"/>
      <c r="E43" s="9"/>
      <c r="F43" s="11"/>
    </row>
    <row r="44" spans="1:6">
      <c r="C44" s="9"/>
      <c r="D44" s="16"/>
      <c r="E44" s="9"/>
      <c r="F44" s="11"/>
    </row>
    <row r="45" spans="1:6">
      <c r="C45" s="9"/>
      <c r="D45" s="16"/>
      <c r="E45" s="9"/>
      <c r="F45" s="11"/>
    </row>
    <row r="46" spans="1:6">
      <c r="A46" s="12"/>
      <c r="B46" s="9"/>
      <c r="D46" s="14"/>
      <c r="E46" s="9"/>
      <c r="F46" s="10"/>
    </row>
    <row r="47" spans="1:6">
      <c r="A47" s="12"/>
      <c r="B47" s="9"/>
      <c r="D47" s="14"/>
      <c r="E47" s="9"/>
      <c r="F47"/>
    </row>
    <row r="48" spans="1:6">
      <c r="A48" s="12"/>
      <c r="B48" s="9"/>
      <c r="D48" s="14"/>
      <c r="E48" s="9"/>
      <c r="F48"/>
    </row>
    <row r="49" spans="1:6">
      <c r="A49" s="12"/>
      <c r="B49" s="9"/>
      <c r="D49" s="14"/>
      <c r="E49" s="9"/>
      <c r="F49"/>
    </row>
    <row r="50" spans="1:6">
      <c r="A50" s="12"/>
      <c r="B50" s="9"/>
      <c r="D50" s="14"/>
      <c r="E50" s="9"/>
      <c r="F50"/>
    </row>
    <row r="51" spans="1:6">
      <c r="A51" s="12"/>
      <c r="B51" s="9"/>
      <c r="D51" s="14"/>
      <c r="E51" s="9"/>
      <c r="F51"/>
    </row>
    <row r="52" spans="1:6">
      <c r="A52" s="12"/>
      <c r="B52" s="13"/>
      <c r="C52" s="12"/>
      <c r="D52" s="15"/>
      <c r="E52" s="9"/>
      <c r="F52"/>
    </row>
    <row r="53" spans="1:6">
      <c r="B53" s="10"/>
      <c r="D53" s="16"/>
      <c r="E53" s="9"/>
      <c r="F53"/>
    </row>
    <row r="54" spans="1:6">
      <c r="C54" s="9"/>
      <c r="D54" s="16"/>
      <c r="E54" s="9"/>
      <c r="F54"/>
    </row>
  </sheetData>
  <mergeCells count="11">
    <mergeCell ref="A4:K4"/>
    <mergeCell ref="J8:K8"/>
    <mergeCell ref="D6:E6"/>
    <mergeCell ref="G6:I6"/>
    <mergeCell ref="J6:K7"/>
    <mergeCell ref="G21:H21"/>
    <mergeCell ref="J11:K11"/>
    <mergeCell ref="J12:K12"/>
    <mergeCell ref="J10:K10"/>
    <mergeCell ref="J9:K9"/>
    <mergeCell ref="G15:I15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F8"/>
  <sheetViews>
    <sheetView workbookViewId="0">
      <selection activeCell="B2" sqref="B2:F8"/>
    </sheetView>
  </sheetViews>
  <sheetFormatPr defaultRowHeight="15"/>
  <sheetData>
    <row r="2" spans="2:6" ht="21">
      <c r="C2" s="55" t="s">
        <v>376</v>
      </c>
      <c r="D2" s="55"/>
      <c r="E2" s="55"/>
      <c r="F2" s="55"/>
    </row>
    <row r="4" spans="2:6">
      <c r="C4" s="44" t="s">
        <v>377</v>
      </c>
      <c r="D4" s="44"/>
      <c r="E4" s="44"/>
      <c r="F4" s="44"/>
    </row>
    <row r="5" spans="2:6">
      <c r="C5" s="28">
        <v>2009</v>
      </c>
      <c r="D5" s="28">
        <v>2010</v>
      </c>
      <c r="E5" s="28">
        <v>2011</v>
      </c>
      <c r="F5" s="28">
        <v>2012</v>
      </c>
    </row>
    <row r="6" spans="2:6">
      <c r="B6" s="29" t="s">
        <v>378</v>
      </c>
      <c r="C6" s="28">
        <v>7</v>
      </c>
      <c r="D6" s="28">
        <v>25</v>
      </c>
      <c r="E6" s="28">
        <v>27</v>
      </c>
      <c r="F6" s="28" t="s">
        <v>379</v>
      </c>
    </row>
    <row r="7" spans="2:6">
      <c r="B7" s="29" t="s">
        <v>380</v>
      </c>
      <c r="C7" s="28">
        <v>10</v>
      </c>
      <c r="D7" s="28">
        <v>17</v>
      </c>
      <c r="E7" s="28">
        <v>28</v>
      </c>
      <c r="F7" s="28" t="s">
        <v>379</v>
      </c>
    </row>
    <row r="8" spans="2:6">
      <c r="B8" s="29" t="s">
        <v>381</v>
      </c>
      <c r="C8" s="28">
        <f>C7+C6</f>
        <v>17</v>
      </c>
      <c r="D8" s="28">
        <f>D7+D6</f>
        <v>42</v>
      </c>
      <c r="E8" s="28">
        <f>E7+E6</f>
        <v>55</v>
      </c>
      <c r="F8" s="28" t="s">
        <v>379</v>
      </c>
    </row>
  </sheetData>
  <mergeCells count="2">
    <mergeCell ref="C4:F4"/>
    <mergeCell ref="C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5:H35"/>
  <sheetViews>
    <sheetView topLeftCell="A16" workbookViewId="0">
      <selection activeCell="G30" sqref="G30"/>
    </sheetView>
  </sheetViews>
  <sheetFormatPr defaultRowHeight="15"/>
  <cols>
    <col min="3" max="3" width="8" customWidth="1"/>
    <col min="4" max="4" width="24.85546875" customWidth="1"/>
    <col min="5" max="5" width="12.7109375" customWidth="1"/>
    <col min="6" max="6" width="19.85546875" style="9" customWidth="1"/>
    <col min="7" max="7" width="22.85546875" style="9" customWidth="1"/>
    <col min="8" max="8" width="9" customWidth="1"/>
  </cols>
  <sheetData>
    <row r="5" spans="2:8">
      <c r="B5" t="s">
        <v>30</v>
      </c>
      <c r="D5" s="9"/>
      <c r="E5" s="16"/>
      <c r="F5" s="17"/>
    </row>
    <row r="6" spans="2:8">
      <c r="D6" s="9"/>
      <c r="E6" s="16"/>
      <c r="F6" s="17"/>
    </row>
    <row r="7" spans="2:8">
      <c r="C7" s="33" t="s">
        <v>31</v>
      </c>
      <c r="D7" s="75" t="s">
        <v>69</v>
      </c>
      <c r="E7" s="76" t="s">
        <v>32</v>
      </c>
      <c r="F7" s="77" t="s">
        <v>68</v>
      </c>
      <c r="G7" s="75" t="s">
        <v>33</v>
      </c>
      <c r="H7" s="75" t="s">
        <v>39</v>
      </c>
    </row>
    <row r="8" spans="2:8">
      <c r="C8" s="33">
        <v>1</v>
      </c>
      <c r="D8" s="20" t="s">
        <v>36</v>
      </c>
      <c r="E8" s="21" t="s">
        <v>37</v>
      </c>
      <c r="F8" s="32">
        <f>VALUE(MID(D8,3,2))</f>
        <v>11</v>
      </c>
      <c r="G8" s="31" t="str">
        <f>VLOOKUP(MID(D8,3,2),$C$32:$D$35,2,0)</f>
        <v>Teknik Informatika</v>
      </c>
      <c r="H8" s="5">
        <f t="shared" ref="H8:H17" si="0">VLOOKUP(RIGHT(D8,2),tabel,2)</f>
        <v>2000</v>
      </c>
    </row>
    <row r="9" spans="2:8">
      <c r="C9" s="33">
        <v>2</v>
      </c>
      <c r="D9" s="20" t="s">
        <v>40</v>
      </c>
      <c r="E9" s="21" t="s">
        <v>41</v>
      </c>
      <c r="F9" s="32">
        <f t="shared" ref="F9:F17" si="1">VALUE(MID(D9,3,2))</f>
        <v>22</v>
      </c>
      <c r="G9" s="31" t="str">
        <f t="shared" ref="G9:G17" si="2">VLOOKUP(MID(D9,3,2),$C$32:$D$35,2,0)</f>
        <v>Sistem Informasi</v>
      </c>
      <c r="H9" s="30">
        <f t="shared" si="0"/>
        <v>2001</v>
      </c>
    </row>
    <row r="10" spans="2:8">
      <c r="C10" s="33">
        <v>3</v>
      </c>
      <c r="D10" s="20" t="s">
        <v>44</v>
      </c>
      <c r="E10" s="21" t="s">
        <v>45</v>
      </c>
      <c r="F10" s="32">
        <f t="shared" si="1"/>
        <v>11</v>
      </c>
      <c r="G10" s="31" t="str">
        <f t="shared" si="2"/>
        <v>Teknik Informatika</v>
      </c>
      <c r="H10" s="30">
        <f t="shared" si="0"/>
        <v>2005</v>
      </c>
    </row>
    <row r="11" spans="2:8">
      <c r="C11" s="33">
        <v>4</v>
      </c>
      <c r="D11" s="20" t="s">
        <v>48</v>
      </c>
      <c r="E11" s="21" t="s">
        <v>49</v>
      </c>
      <c r="F11" s="32">
        <f t="shared" si="1"/>
        <v>33</v>
      </c>
      <c r="G11" s="31" t="str">
        <f t="shared" si="2"/>
        <v>Sistem Informatika</v>
      </c>
      <c r="H11" s="30">
        <f t="shared" si="0"/>
        <v>2002</v>
      </c>
    </row>
    <row r="12" spans="2:8">
      <c r="C12" s="33">
        <v>5</v>
      </c>
      <c r="D12" s="20" t="s">
        <v>51</v>
      </c>
      <c r="E12" s="21" t="s">
        <v>52</v>
      </c>
      <c r="F12" s="32">
        <f t="shared" si="1"/>
        <v>22</v>
      </c>
      <c r="G12" s="31" t="str">
        <f t="shared" si="2"/>
        <v>Sistem Informasi</v>
      </c>
      <c r="H12" s="30">
        <f t="shared" si="0"/>
        <v>2005</v>
      </c>
    </row>
    <row r="13" spans="2:8">
      <c r="C13" s="33">
        <v>6</v>
      </c>
      <c r="D13" s="20" t="s">
        <v>54</v>
      </c>
      <c r="E13" s="21" t="s">
        <v>55</v>
      </c>
      <c r="F13" s="32">
        <f t="shared" si="1"/>
        <v>11</v>
      </c>
      <c r="G13" s="31" t="str">
        <f t="shared" si="2"/>
        <v>Teknik Informatika</v>
      </c>
      <c r="H13" s="30">
        <f t="shared" si="0"/>
        <v>2005</v>
      </c>
    </row>
    <row r="14" spans="2:8">
      <c r="C14" s="33">
        <v>7</v>
      </c>
      <c r="D14" s="20" t="s">
        <v>57</v>
      </c>
      <c r="E14" s="21" t="s">
        <v>58</v>
      </c>
      <c r="F14" s="32">
        <f t="shared" si="1"/>
        <v>44</v>
      </c>
      <c r="G14" s="31" t="str">
        <f t="shared" si="2"/>
        <v>Komputerisasi Akuntansi</v>
      </c>
      <c r="H14" s="30">
        <f t="shared" si="0"/>
        <v>2003</v>
      </c>
    </row>
    <row r="15" spans="2:8">
      <c r="C15" s="33">
        <v>8</v>
      </c>
      <c r="D15" s="20" t="s">
        <v>60</v>
      </c>
      <c r="E15" s="21" t="s">
        <v>61</v>
      </c>
      <c r="F15" s="32">
        <f t="shared" si="1"/>
        <v>22</v>
      </c>
      <c r="G15" s="31" t="str">
        <f t="shared" si="2"/>
        <v>Sistem Informasi</v>
      </c>
      <c r="H15" s="30">
        <f t="shared" si="0"/>
        <v>2004</v>
      </c>
    </row>
    <row r="16" spans="2:8">
      <c r="C16" s="33">
        <v>9</v>
      </c>
      <c r="D16" s="20" t="s">
        <v>62</v>
      </c>
      <c r="E16" s="21" t="s">
        <v>63</v>
      </c>
      <c r="F16" s="32">
        <f t="shared" si="1"/>
        <v>44</v>
      </c>
      <c r="G16" s="31" t="str">
        <f t="shared" si="2"/>
        <v>Komputerisasi Akuntansi</v>
      </c>
      <c r="H16" s="30">
        <f t="shared" si="0"/>
        <v>2005</v>
      </c>
    </row>
    <row r="17" spans="3:8">
      <c r="C17" s="33">
        <v>10</v>
      </c>
      <c r="D17" s="20" t="s">
        <v>64</v>
      </c>
      <c r="E17" s="21" t="s">
        <v>65</v>
      </c>
      <c r="F17" s="32">
        <f t="shared" si="1"/>
        <v>11</v>
      </c>
      <c r="G17" s="31" t="str">
        <f t="shared" si="2"/>
        <v>Teknik Informatika</v>
      </c>
      <c r="H17" s="30">
        <f t="shared" si="0"/>
        <v>2005</v>
      </c>
    </row>
    <row r="21" spans="3:8">
      <c r="C21" s="78" t="s">
        <v>35</v>
      </c>
      <c r="D21" s="79"/>
    </row>
    <row r="22" spans="3:8">
      <c r="C22" s="20" t="s">
        <v>38</v>
      </c>
      <c r="D22" s="5" t="s">
        <v>39</v>
      </c>
    </row>
    <row r="23" spans="3:8">
      <c r="C23" s="20" t="s">
        <v>43</v>
      </c>
      <c r="D23" s="5">
        <v>2000</v>
      </c>
    </row>
    <row r="24" spans="3:8">
      <c r="C24" s="20" t="s">
        <v>47</v>
      </c>
      <c r="D24" s="5">
        <v>2001</v>
      </c>
    </row>
    <row r="25" spans="3:8">
      <c r="C25" s="20" t="s">
        <v>50</v>
      </c>
      <c r="D25" s="5">
        <v>2002</v>
      </c>
    </row>
    <row r="26" spans="3:8">
      <c r="C26" s="20" t="s">
        <v>53</v>
      </c>
      <c r="D26" s="5">
        <v>2003</v>
      </c>
    </row>
    <row r="27" spans="3:8">
      <c r="C27" s="20" t="s">
        <v>56</v>
      </c>
      <c r="D27" s="5">
        <v>2004</v>
      </c>
    </row>
    <row r="28" spans="3:8">
      <c r="C28" s="20" t="s">
        <v>59</v>
      </c>
      <c r="D28" s="5">
        <v>2005</v>
      </c>
    </row>
    <row r="29" spans="3:8">
      <c r="C29" s="9"/>
    </row>
    <row r="30" spans="3:8">
      <c r="C30" s="5" t="s">
        <v>34</v>
      </c>
      <c r="D30" s="5"/>
    </row>
    <row r="31" spans="3:8">
      <c r="C31" s="5" t="s">
        <v>38</v>
      </c>
      <c r="D31" s="5" t="s">
        <v>33</v>
      </c>
    </row>
    <row r="32" spans="3:8">
      <c r="C32" s="23" t="s">
        <v>70</v>
      </c>
      <c r="D32" s="5" t="s">
        <v>42</v>
      </c>
    </row>
    <row r="33" spans="3:4">
      <c r="C33" s="24" t="s">
        <v>71</v>
      </c>
      <c r="D33" s="5" t="s">
        <v>46</v>
      </c>
    </row>
    <row r="34" spans="3:4">
      <c r="C34" s="24" t="s">
        <v>72</v>
      </c>
      <c r="D34" s="5" t="s">
        <v>67</v>
      </c>
    </row>
    <row r="35" spans="3:4">
      <c r="C35" s="24" t="s">
        <v>73</v>
      </c>
      <c r="D35" s="5" t="s">
        <v>66</v>
      </c>
    </row>
  </sheetData>
  <mergeCells count="1">
    <mergeCell ref="C21:D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L33"/>
  <sheetViews>
    <sheetView topLeftCell="A22" workbookViewId="0">
      <selection activeCell="H37" sqref="H37"/>
    </sheetView>
  </sheetViews>
  <sheetFormatPr defaultRowHeight="15"/>
  <cols>
    <col min="2" max="2" width="16.5703125" customWidth="1"/>
    <col min="3" max="3" width="11.140625" customWidth="1"/>
    <col min="4" max="4" width="26.140625" customWidth="1"/>
    <col min="5" max="5" width="20.28515625" customWidth="1"/>
    <col min="6" max="6" width="15.85546875" customWidth="1"/>
    <col min="7" max="7" width="15.5703125" customWidth="1"/>
    <col min="8" max="9" width="13.42578125" customWidth="1"/>
    <col min="10" max="10" width="13.140625" customWidth="1"/>
    <col min="11" max="11" width="18.140625" customWidth="1"/>
  </cols>
  <sheetData>
    <row r="1" spans="2:12">
      <c r="B1" t="s">
        <v>136</v>
      </c>
    </row>
    <row r="3" spans="2:12">
      <c r="B3" s="22" t="s">
        <v>38</v>
      </c>
      <c r="C3" s="22" t="s">
        <v>74</v>
      </c>
      <c r="D3" s="22" t="s">
        <v>77</v>
      </c>
      <c r="E3" s="22" t="s">
        <v>78</v>
      </c>
      <c r="H3" t="s">
        <v>79</v>
      </c>
    </row>
    <row r="4" spans="2:12">
      <c r="B4" s="6">
        <v>1</v>
      </c>
      <c r="C4" s="25">
        <v>500000</v>
      </c>
      <c r="D4" s="25">
        <v>3000</v>
      </c>
      <c r="E4" s="25">
        <v>5000</v>
      </c>
      <c r="H4" t="s">
        <v>80</v>
      </c>
    </row>
    <row r="5" spans="2:12">
      <c r="B5" s="6">
        <v>2</v>
      </c>
      <c r="C5" s="25">
        <v>350000</v>
      </c>
      <c r="D5" s="25">
        <v>2500</v>
      </c>
      <c r="E5" s="25">
        <v>4000</v>
      </c>
      <c r="H5" t="s">
        <v>81</v>
      </c>
    </row>
    <row r="6" spans="2:12">
      <c r="B6" s="6">
        <v>3</v>
      </c>
      <c r="C6" s="25">
        <v>200000</v>
      </c>
      <c r="D6" s="25">
        <v>2000</v>
      </c>
      <c r="E6" s="25">
        <v>3000</v>
      </c>
      <c r="H6" t="s">
        <v>82</v>
      </c>
    </row>
    <row r="7" spans="2:12">
      <c r="H7" t="s">
        <v>83</v>
      </c>
    </row>
    <row r="8" spans="2:12">
      <c r="H8" t="s">
        <v>84</v>
      </c>
    </row>
    <row r="9" spans="2:12">
      <c r="H9" t="s">
        <v>335</v>
      </c>
    </row>
    <row r="11" spans="2:12">
      <c r="B11" t="s">
        <v>111</v>
      </c>
      <c r="F11" s="19"/>
    </row>
    <row r="12" spans="2:12">
      <c r="B12" t="s">
        <v>85</v>
      </c>
      <c r="C12" s="37">
        <v>75000</v>
      </c>
    </row>
    <row r="13" spans="2:12">
      <c r="B13" t="s">
        <v>86</v>
      </c>
      <c r="C13" s="18">
        <v>0.1</v>
      </c>
      <c r="G13" s="19"/>
    </row>
    <row r="15" spans="2:12">
      <c r="B15" s="22" t="s">
        <v>87</v>
      </c>
      <c r="C15" s="22" t="s">
        <v>38</v>
      </c>
      <c r="D15" s="22" t="s">
        <v>103</v>
      </c>
      <c r="E15" s="22" t="s">
        <v>104</v>
      </c>
      <c r="F15" s="22" t="s">
        <v>74</v>
      </c>
      <c r="G15" s="22" t="s">
        <v>75</v>
      </c>
      <c r="H15" s="22" t="s">
        <v>76</v>
      </c>
      <c r="I15" s="22" t="s">
        <v>106</v>
      </c>
      <c r="J15" s="22" t="s">
        <v>105</v>
      </c>
      <c r="K15" s="22" t="s">
        <v>107</v>
      </c>
      <c r="L15" s="10"/>
    </row>
    <row r="16" spans="2:12">
      <c r="B16" s="22" t="s">
        <v>88</v>
      </c>
      <c r="C16" s="6">
        <v>1</v>
      </c>
      <c r="D16" s="6">
        <v>24</v>
      </c>
      <c r="E16" s="6">
        <v>147</v>
      </c>
      <c r="F16" s="25">
        <f>VLOOKUP(C16,$B$4:$E$6,2,0)</f>
        <v>500000</v>
      </c>
      <c r="G16" s="25">
        <f>VLOOKUP(C16,$B$4:$E$6,3)*D16</f>
        <v>72000</v>
      </c>
      <c r="H16" s="25">
        <f>VLOOKUP(C16,$B$4:$E$6,4)*D16</f>
        <v>120000</v>
      </c>
      <c r="I16" s="25">
        <f>E16*$C$12*10%</f>
        <v>1102500</v>
      </c>
      <c r="J16" s="25">
        <v>0</v>
      </c>
      <c r="K16" s="25">
        <f>SUM(F16:I16)-J16</f>
        <v>1794500</v>
      </c>
    </row>
    <row r="17" spans="2:11">
      <c r="B17" s="22" t="s">
        <v>89</v>
      </c>
      <c r="C17" s="6">
        <v>1</v>
      </c>
      <c r="D17" s="6">
        <v>25</v>
      </c>
      <c r="E17" s="6">
        <v>130</v>
      </c>
      <c r="F17" s="25">
        <f t="shared" ref="F17:F30" si="0">VLOOKUP(C17,$B$4:$E$6,2,0)</f>
        <v>500000</v>
      </c>
      <c r="G17" s="25">
        <f t="shared" ref="G17:G30" si="1">VLOOKUP(C17,$B$4:$E$6,3)*D17</f>
        <v>75000</v>
      </c>
      <c r="H17" s="25">
        <f t="shared" ref="H17:H30" si="2">VLOOKUP(C17,$B$4:$E$6,4)*D17</f>
        <v>125000</v>
      </c>
      <c r="I17" s="25">
        <f t="shared" ref="I17:I30" si="3">E17*$C$12*10%</f>
        <v>975000</v>
      </c>
      <c r="J17" s="25">
        <v>7000</v>
      </c>
      <c r="K17" s="25">
        <f t="shared" ref="K17:K30" si="4">SUM(F17:I17)-J17</f>
        <v>1668000</v>
      </c>
    </row>
    <row r="18" spans="2:11">
      <c r="B18" s="22" t="s">
        <v>90</v>
      </c>
      <c r="C18" s="6">
        <v>1</v>
      </c>
      <c r="D18" s="6">
        <v>20</v>
      </c>
      <c r="E18" s="6">
        <v>178</v>
      </c>
      <c r="F18" s="25">
        <f t="shared" si="0"/>
        <v>500000</v>
      </c>
      <c r="G18" s="25">
        <f t="shared" si="1"/>
        <v>60000</v>
      </c>
      <c r="H18" s="25">
        <f t="shared" si="2"/>
        <v>100000</v>
      </c>
      <c r="I18" s="25">
        <f t="shared" si="3"/>
        <v>1335000</v>
      </c>
      <c r="J18" s="25">
        <v>0</v>
      </c>
      <c r="K18" s="25">
        <f t="shared" si="4"/>
        <v>1995000</v>
      </c>
    </row>
    <row r="19" spans="2:11">
      <c r="B19" s="22" t="s">
        <v>91</v>
      </c>
      <c r="C19" s="6">
        <v>1</v>
      </c>
      <c r="D19" s="6">
        <v>25</v>
      </c>
      <c r="E19" s="6">
        <v>99</v>
      </c>
      <c r="F19" s="25">
        <f t="shared" si="0"/>
        <v>500000</v>
      </c>
      <c r="G19" s="25">
        <f t="shared" si="1"/>
        <v>75000</v>
      </c>
      <c r="H19" s="25">
        <f t="shared" si="2"/>
        <v>125000</v>
      </c>
      <c r="I19" s="25">
        <f t="shared" si="3"/>
        <v>742500</v>
      </c>
      <c r="J19" s="25">
        <v>1300</v>
      </c>
      <c r="K19" s="25">
        <f t="shared" si="4"/>
        <v>1441200</v>
      </c>
    </row>
    <row r="20" spans="2:11">
      <c r="B20" s="22" t="s">
        <v>92</v>
      </c>
      <c r="C20" s="6">
        <v>1</v>
      </c>
      <c r="D20" s="6">
        <v>26</v>
      </c>
      <c r="E20" s="6">
        <v>120</v>
      </c>
      <c r="F20" s="25">
        <f t="shared" si="0"/>
        <v>500000</v>
      </c>
      <c r="G20" s="25">
        <f t="shared" si="1"/>
        <v>78000</v>
      </c>
      <c r="H20" s="25">
        <f t="shared" si="2"/>
        <v>130000</v>
      </c>
      <c r="I20" s="25">
        <f t="shared" si="3"/>
        <v>900000</v>
      </c>
      <c r="J20" s="25">
        <v>15000</v>
      </c>
      <c r="K20" s="25">
        <f t="shared" si="4"/>
        <v>1593000</v>
      </c>
    </row>
    <row r="21" spans="2:11">
      <c r="B21" s="22" t="s">
        <v>93</v>
      </c>
      <c r="C21" s="6">
        <v>1</v>
      </c>
      <c r="D21" s="6">
        <v>25</v>
      </c>
      <c r="E21" s="6">
        <v>80</v>
      </c>
      <c r="F21" s="25">
        <f t="shared" si="0"/>
        <v>500000</v>
      </c>
      <c r="G21" s="25">
        <f t="shared" si="1"/>
        <v>75000</v>
      </c>
      <c r="H21" s="25">
        <f t="shared" si="2"/>
        <v>125000</v>
      </c>
      <c r="I21" s="25">
        <f t="shared" si="3"/>
        <v>600000</v>
      </c>
      <c r="J21" s="25">
        <v>0</v>
      </c>
      <c r="K21" s="25">
        <f t="shared" si="4"/>
        <v>1300000</v>
      </c>
    </row>
    <row r="22" spans="2:11">
      <c r="B22" s="22" t="s">
        <v>94</v>
      </c>
      <c r="C22" s="6">
        <v>2</v>
      </c>
      <c r="D22" s="6">
        <v>26</v>
      </c>
      <c r="E22" s="6">
        <v>185</v>
      </c>
      <c r="F22" s="25">
        <f t="shared" si="0"/>
        <v>350000</v>
      </c>
      <c r="G22" s="25">
        <f t="shared" si="1"/>
        <v>65000</v>
      </c>
      <c r="H22" s="25">
        <f t="shared" si="2"/>
        <v>104000</v>
      </c>
      <c r="I22" s="25">
        <f t="shared" si="3"/>
        <v>1387500</v>
      </c>
      <c r="J22" s="25">
        <v>23700</v>
      </c>
      <c r="K22" s="25">
        <f t="shared" si="4"/>
        <v>1882800</v>
      </c>
    </row>
    <row r="23" spans="2:11">
      <c r="B23" s="22" t="s">
        <v>95</v>
      </c>
      <c r="C23" s="6">
        <v>2</v>
      </c>
      <c r="D23" s="6">
        <v>24</v>
      </c>
      <c r="E23" s="6">
        <v>175</v>
      </c>
      <c r="F23" s="25">
        <f t="shared" si="0"/>
        <v>350000</v>
      </c>
      <c r="G23" s="25">
        <f t="shared" si="1"/>
        <v>60000</v>
      </c>
      <c r="H23" s="25">
        <f t="shared" si="2"/>
        <v>96000</v>
      </c>
      <c r="I23" s="25">
        <f t="shared" si="3"/>
        <v>1312500</v>
      </c>
      <c r="J23" s="25">
        <v>46000</v>
      </c>
      <c r="K23" s="25">
        <f t="shared" si="4"/>
        <v>1772500</v>
      </c>
    </row>
    <row r="24" spans="2:11">
      <c r="B24" s="22" t="s">
        <v>96</v>
      </c>
      <c r="C24" s="6">
        <v>2</v>
      </c>
      <c r="D24" s="6">
        <v>27</v>
      </c>
      <c r="E24" s="6">
        <v>105</v>
      </c>
      <c r="F24" s="25">
        <f t="shared" si="0"/>
        <v>350000</v>
      </c>
      <c r="G24" s="25">
        <f t="shared" si="1"/>
        <v>67500</v>
      </c>
      <c r="H24" s="25">
        <f t="shared" si="2"/>
        <v>108000</v>
      </c>
      <c r="I24" s="25">
        <f t="shared" si="3"/>
        <v>787500</v>
      </c>
      <c r="J24" s="25">
        <v>0</v>
      </c>
      <c r="K24" s="25">
        <f t="shared" si="4"/>
        <v>1313000</v>
      </c>
    </row>
    <row r="25" spans="2:11">
      <c r="B25" s="22" t="s">
        <v>97</v>
      </c>
      <c r="C25" s="6">
        <v>2</v>
      </c>
      <c r="D25" s="6">
        <v>20</v>
      </c>
      <c r="E25" s="6">
        <v>85</v>
      </c>
      <c r="F25" s="25">
        <f t="shared" si="0"/>
        <v>350000</v>
      </c>
      <c r="G25" s="25">
        <f t="shared" si="1"/>
        <v>50000</v>
      </c>
      <c r="H25" s="25">
        <f t="shared" si="2"/>
        <v>80000</v>
      </c>
      <c r="I25" s="25">
        <f t="shared" si="3"/>
        <v>637500</v>
      </c>
      <c r="J25" s="25">
        <v>0</v>
      </c>
      <c r="K25" s="25">
        <f t="shared" si="4"/>
        <v>1117500</v>
      </c>
    </row>
    <row r="26" spans="2:11">
      <c r="B26" s="22" t="s">
        <v>98</v>
      </c>
      <c r="C26" s="6">
        <v>2</v>
      </c>
      <c r="D26" s="6">
        <v>22</v>
      </c>
      <c r="E26" s="6">
        <v>100</v>
      </c>
      <c r="F26" s="25">
        <f t="shared" si="0"/>
        <v>350000</v>
      </c>
      <c r="G26" s="25">
        <f t="shared" si="1"/>
        <v>55000</v>
      </c>
      <c r="H26" s="25">
        <f t="shared" si="2"/>
        <v>88000</v>
      </c>
      <c r="I26" s="25">
        <f t="shared" si="3"/>
        <v>750000</v>
      </c>
      <c r="J26" s="25">
        <v>13000</v>
      </c>
      <c r="K26" s="25">
        <f t="shared" si="4"/>
        <v>1230000</v>
      </c>
    </row>
    <row r="27" spans="2:11">
      <c r="B27" s="22" t="s">
        <v>99</v>
      </c>
      <c r="C27" s="6">
        <v>3</v>
      </c>
      <c r="D27" s="6">
        <v>25</v>
      </c>
      <c r="E27" s="6">
        <v>75</v>
      </c>
      <c r="F27" s="25">
        <f t="shared" si="0"/>
        <v>200000</v>
      </c>
      <c r="G27" s="25">
        <f>VLOOKUP(C27,$B$4:$E$6,3)*D27</f>
        <v>50000</v>
      </c>
      <c r="H27" s="25">
        <f t="shared" si="2"/>
        <v>75000</v>
      </c>
      <c r="I27" s="25">
        <f t="shared" si="3"/>
        <v>562500</v>
      </c>
      <c r="J27" s="25">
        <v>0</v>
      </c>
      <c r="K27" s="25">
        <f t="shared" si="4"/>
        <v>887500</v>
      </c>
    </row>
    <row r="28" spans="2:11">
      <c r="B28" s="22" t="s">
        <v>100</v>
      </c>
      <c r="C28" s="6">
        <v>3</v>
      </c>
      <c r="D28" s="6">
        <v>21</v>
      </c>
      <c r="E28" s="6">
        <v>145</v>
      </c>
      <c r="F28" s="25">
        <f t="shared" si="0"/>
        <v>200000</v>
      </c>
      <c r="G28" s="25">
        <f t="shared" si="1"/>
        <v>42000</v>
      </c>
      <c r="H28" s="25">
        <f t="shared" si="2"/>
        <v>63000</v>
      </c>
      <c r="I28" s="25">
        <f t="shared" si="3"/>
        <v>1087500</v>
      </c>
      <c r="J28" s="25">
        <v>12000</v>
      </c>
      <c r="K28" s="25">
        <f t="shared" si="4"/>
        <v>1380500</v>
      </c>
    </row>
    <row r="29" spans="2:11">
      <c r="B29" s="22" t="s">
        <v>101</v>
      </c>
      <c r="C29" s="6">
        <v>3</v>
      </c>
      <c r="D29" s="6">
        <v>20</v>
      </c>
      <c r="E29" s="6">
        <v>97</v>
      </c>
      <c r="F29" s="25">
        <f t="shared" si="0"/>
        <v>200000</v>
      </c>
      <c r="G29" s="25">
        <f t="shared" si="1"/>
        <v>40000</v>
      </c>
      <c r="H29" s="25">
        <f t="shared" si="2"/>
        <v>60000</v>
      </c>
      <c r="I29" s="25">
        <f t="shared" si="3"/>
        <v>727500</v>
      </c>
      <c r="J29" s="25">
        <v>0</v>
      </c>
      <c r="K29" s="25">
        <f t="shared" si="4"/>
        <v>1027500</v>
      </c>
    </row>
    <row r="30" spans="2:11">
      <c r="B30" s="22" t="s">
        <v>102</v>
      </c>
      <c r="C30" s="6">
        <v>3</v>
      </c>
      <c r="D30" s="6">
        <v>23</v>
      </c>
      <c r="E30" s="6">
        <v>86</v>
      </c>
      <c r="F30" s="25">
        <f t="shared" si="0"/>
        <v>200000</v>
      </c>
      <c r="G30" s="25">
        <f t="shared" si="1"/>
        <v>46000</v>
      </c>
      <c r="H30" s="25">
        <f t="shared" si="2"/>
        <v>69000</v>
      </c>
      <c r="I30" s="25">
        <f t="shared" si="3"/>
        <v>645000</v>
      </c>
      <c r="J30" s="25">
        <v>0</v>
      </c>
      <c r="K30" s="25">
        <f t="shared" si="4"/>
        <v>960000</v>
      </c>
    </row>
    <row r="31" spans="2:11">
      <c r="B31" s="44" t="s">
        <v>108</v>
      </c>
      <c r="C31" s="44"/>
      <c r="D31" s="44"/>
      <c r="E31" s="6">
        <f>MAX(E16:E30)</f>
        <v>185</v>
      </c>
      <c r="F31" s="38">
        <f t="shared" ref="F31:K31" si="5">MAX(F16:F30)</f>
        <v>500000</v>
      </c>
      <c r="G31" s="38">
        <f t="shared" si="5"/>
        <v>78000</v>
      </c>
      <c r="H31" s="38">
        <f t="shared" si="5"/>
        <v>130000</v>
      </c>
      <c r="I31" s="38">
        <f t="shared" si="5"/>
        <v>1387500</v>
      </c>
      <c r="J31" s="38">
        <f t="shared" si="5"/>
        <v>46000</v>
      </c>
      <c r="K31" s="38">
        <f t="shared" si="5"/>
        <v>1995000</v>
      </c>
    </row>
    <row r="32" spans="2:11">
      <c r="B32" s="44" t="s">
        <v>109</v>
      </c>
      <c r="C32" s="44"/>
      <c r="D32" s="44"/>
      <c r="E32" s="6">
        <f>MIN(E16:E30)</f>
        <v>75</v>
      </c>
      <c r="F32" s="38">
        <f t="shared" ref="F32:K32" si="6">MIN(F16:F30)</f>
        <v>200000</v>
      </c>
      <c r="G32" s="38">
        <f t="shared" si="6"/>
        <v>40000</v>
      </c>
      <c r="H32" s="38">
        <f t="shared" si="6"/>
        <v>60000</v>
      </c>
      <c r="I32" s="38">
        <f t="shared" si="6"/>
        <v>562500</v>
      </c>
      <c r="J32" s="38">
        <f t="shared" si="6"/>
        <v>0</v>
      </c>
      <c r="K32" s="38">
        <f t="shared" si="6"/>
        <v>887500</v>
      </c>
    </row>
    <row r="33" spans="2:11">
      <c r="B33" s="44" t="s">
        <v>110</v>
      </c>
      <c r="C33" s="44"/>
      <c r="D33" s="44"/>
      <c r="E33" s="6">
        <f>AVERAGE(E16:E30)</f>
        <v>120.46666666666667</v>
      </c>
      <c r="F33" s="38">
        <f t="shared" ref="F33:K33" si="7">AVERAGE(F16:F30)</f>
        <v>370000</v>
      </c>
      <c r="G33" s="38">
        <f t="shared" si="7"/>
        <v>60700</v>
      </c>
      <c r="H33" s="38">
        <f t="shared" si="7"/>
        <v>97866.666666666672</v>
      </c>
      <c r="I33" s="38">
        <f t="shared" si="7"/>
        <v>903500</v>
      </c>
      <c r="J33" s="38">
        <f t="shared" si="7"/>
        <v>7866.666666666667</v>
      </c>
      <c r="K33" s="38">
        <f t="shared" si="7"/>
        <v>1424200</v>
      </c>
    </row>
  </sheetData>
  <mergeCells count="3">
    <mergeCell ref="B31:D31"/>
    <mergeCell ref="B32:D32"/>
    <mergeCell ref="B33:D33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H27"/>
  <sheetViews>
    <sheetView topLeftCell="A7" workbookViewId="0">
      <selection activeCell="B12" sqref="B12:C17"/>
    </sheetView>
  </sheetViews>
  <sheetFormatPr defaultRowHeight="15"/>
  <cols>
    <col min="3" max="3" width="13.28515625" customWidth="1"/>
    <col min="6" max="6" width="13.42578125" customWidth="1"/>
    <col min="7" max="7" width="12.28515625" customWidth="1"/>
    <col min="8" max="8" width="18.5703125" customWidth="1"/>
  </cols>
  <sheetData>
    <row r="1" spans="2:8">
      <c r="B1" t="s">
        <v>137</v>
      </c>
    </row>
    <row r="3" spans="2:8">
      <c r="B3" s="40" t="s">
        <v>118</v>
      </c>
      <c r="C3" s="43"/>
      <c r="F3" s="42" t="s">
        <v>369</v>
      </c>
      <c r="G3" s="46"/>
    </row>
    <row r="4" spans="2:8">
      <c r="B4" s="5" t="s">
        <v>119</v>
      </c>
      <c r="C4" s="5" t="s">
        <v>124</v>
      </c>
      <c r="F4" s="47"/>
      <c r="G4" s="49"/>
    </row>
    <row r="5" spans="2:8">
      <c r="B5" s="5">
        <v>1</v>
      </c>
      <c r="C5" s="5">
        <v>5</v>
      </c>
      <c r="F5" s="5" t="s">
        <v>39</v>
      </c>
      <c r="G5" s="5" t="s">
        <v>125</v>
      </c>
    </row>
    <row r="6" spans="2:8">
      <c r="B6" s="5">
        <v>2</v>
      </c>
      <c r="C6" s="5">
        <v>7</v>
      </c>
      <c r="F6" s="5">
        <v>2006</v>
      </c>
      <c r="G6" s="5">
        <v>5000</v>
      </c>
    </row>
    <row r="7" spans="2:8">
      <c r="B7" s="5">
        <v>3</v>
      </c>
      <c r="C7" s="5">
        <v>9</v>
      </c>
      <c r="F7" s="5">
        <v>2007</v>
      </c>
      <c r="G7" s="5">
        <v>9000</v>
      </c>
    </row>
    <row r="8" spans="2:8">
      <c r="B8" s="5">
        <v>4</v>
      </c>
      <c r="C8" s="5">
        <v>11</v>
      </c>
      <c r="F8" s="5">
        <v>2008</v>
      </c>
      <c r="G8" s="5">
        <v>11000</v>
      </c>
    </row>
    <row r="9" spans="2:8">
      <c r="F9" s="5">
        <v>2009</v>
      </c>
      <c r="G9" s="5">
        <v>7000</v>
      </c>
    </row>
    <row r="12" spans="2:8">
      <c r="B12" s="5" t="s">
        <v>120</v>
      </c>
      <c r="C12" s="5"/>
      <c r="F12" s="42" t="s">
        <v>370</v>
      </c>
      <c r="G12" s="45"/>
      <c r="H12" s="46"/>
    </row>
    <row r="13" spans="2:8">
      <c r="B13" s="5" t="s">
        <v>126</v>
      </c>
      <c r="C13" s="5" t="s">
        <v>121</v>
      </c>
      <c r="F13" s="47"/>
      <c r="G13" s="48"/>
      <c r="H13" s="49"/>
    </row>
    <row r="14" spans="2:8">
      <c r="B14" s="5">
        <v>1</v>
      </c>
      <c r="C14" s="5">
        <v>5</v>
      </c>
      <c r="F14" s="5" t="s">
        <v>127</v>
      </c>
      <c r="G14" s="5" t="s">
        <v>128</v>
      </c>
      <c r="H14" s="5" t="s">
        <v>122</v>
      </c>
    </row>
    <row r="15" spans="2:8">
      <c r="B15" s="5">
        <v>3</v>
      </c>
      <c r="C15" s="5">
        <v>9</v>
      </c>
      <c r="F15" s="5">
        <v>2006</v>
      </c>
      <c r="G15" s="5">
        <v>10000</v>
      </c>
      <c r="H15" s="5">
        <v>9000</v>
      </c>
    </row>
    <row r="16" spans="2:8">
      <c r="B16" s="5">
        <v>4</v>
      </c>
      <c r="C16" s="5">
        <v>11</v>
      </c>
      <c r="F16" s="5">
        <v>2007</v>
      </c>
      <c r="G16" s="5">
        <v>5000</v>
      </c>
      <c r="H16" s="5">
        <v>6000</v>
      </c>
    </row>
    <row r="17" spans="2:8">
      <c r="B17" s="5">
        <v>2</v>
      </c>
      <c r="C17" s="5">
        <v>7</v>
      </c>
      <c r="F17" s="5">
        <v>2008</v>
      </c>
      <c r="G17" s="5">
        <v>9000</v>
      </c>
      <c r="H17" s="5">
        <v>7000</v>
      </c>
    </row>
    <row r="18" spans="2:8">
      <c r="F18" s="5">
        <v>2009</v>
      </c>
      <c r="G18" s="5">
        <v>12000</v>
      </c>
      <c r="H18" s="5">
        <v>4000</v>
      </c>
    </row>
    <row r="20" spans="2:8">
      <c r="B20" t="s">
        <v>129</v>
      </c>
    </row>
    <row r="21" spans="2:8">
      <c r="B21" t="s">
        <v>123</v>
      </c>
    </row>
    <row r="22" spans="2:8">
      <c r="B22" t="s">
        <v>130</v>
      </c>
    </row>
    <row r="23" spans="2:8">
      <c r="B23" t="s">
        <v>131</v>
      </c>
    </row>
    <row r="24" spans="2:8">
      <c r="B24" t="s">
        <v>132</v>
      </c>
    </row>
    <row r="25" spans="2:8">
      <c r="B25" t="s">
        <v>133</v>
      </c>
    </row>
    <row r="26" spans="2:8">
      <c r="B26" t="s">
        <v>134</v>
      </c>
    </row>
    <row r="27" spans="2:8">
      <c r="B27" t="s">
        <v>135</v>
      </c>
    </row>
  </sheetData>
  <mergeCells count="3">
    <mergeCell ref="F12:H13"/>
    <mergeCell ref="F3:G4"/>
    <mergeCell ref="B3:C3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K22"/>
  <sheetViews>
    <sheetView workbookViewId="0">
      <selection activeCell="H12" sqref="H12"/>
    </sheetView>
  </sheetViews>
  <sheetFormatPr defaultRowHeight="15"/>
  <cols>
    <col min="3" max="3" width="17.5703125" customWidth="1"/>
    <col min="10" max="10" width="16.5703125" customWidth="1"/>
  </cols>
  <sheetData>
    <row r="2" spans="2:11">
      <c r="B2" t="s">
        <v>138</v>
      </c>
    </row>
    <row r="4" spans="2:11">
      <c r="B4" s="5" t="s">
        <v>140</v>
      </c>
      <c r="C4" s="5" t="s">
        <v>141</v>
      </c>
      <c r="D4" s="5" t="s">
        <v>142</v>
      </c>
      <c r="I4" s="80" t="s">
        <v>382</v>
      </c>
      <c r="J4" s="81" t="s">
        <v>383</v>
      </c>
      <c r="K4" s="82" t="s">
        <v>384</v>
      </c>
    </row>
    <row r="5" spans="2:11">
      <c r="B5" s="5" t="s">
        <v>143</v>
      </c>
      <c r="C5" s="5" t="s">
        <v>144</v>
      </c>
      <c r="D5" s="5" t="s">
        <v>145</v>
      </c>
    </row>
    <row r="6" spans="2:11">
      <c r="B6" s="5" t="s">
        <v>143</v>
      </c>
      <c r="C6" s="5" t="s">
        <v>146</v>
      </c>
      <c r="D6" s="5" t="s">
        <v>147</v>
      </c>
    </row>
    <row r="7" spans="2:11">
      <c r="B7" s="5" t="s">
        <v>148</v>
      </c>
      <c r="C7" s="5" t="s">
        <v>149</v>
      </c>
      <c r="D7" s="5" t="s">
        <v>150</v>
      </c>
    </row>
    <row r="8" spans="2:11">
      <c r="B8" s="5" t="s">
        <v>151</v>
      </c>
      <c r="C8" s="5" t="s">
        <v>152</v>
      </c>
      <c r="D8" s="5" t="s">
        <v>153</v>
      </c>
    </row>
    <row r="9" spans="2:11">
      <c r="B9" s="5" t="s">
        <v>143</v>
      </c>
      <c r="C9" s="5" t="s">
        <v>154</v>
      </c>
      <c r="D9" s="5" t="s">
        <v>155</v>
      </c>
    </row>
    <row r="10" spans="2:11">
      <c r="B10" s="5" t="s">
        <v>151</v>
      </c>
      <c r="C10" s="5" t="s">
        <v>156</v>
      </c>
      <c r="D10" s="5" t="s">
        <v>157</v>
      </c>
    </row>
    <row r="11" spans="2:11">
      <c r="B11" s="5" t="s">
        <v>158</v>
      </c>
      <c r="C11" s="5" t="s">
        <v>159</v>
      </c>
      <c r="D11" s="5" t="s">
        <v>155</v>
      </c>
    </row>
    <row r="12" spans="2:11">
      <c r="B12" s="5" t="s">
        <v>160</v>
      </c>
      <c r="C12" s="5" t="s">
        <v>161</v>
      </c>
      <c r="D12" s="5" t="s">
        <v>162</v>
      </c>
    </row>
    <row r="13" spans="2:11">
      <c r="B13" s="5" t="s">
        <v>160</v>
      </c>
      <c r="C13" s="5" t="s">
        <v>163</v>
      </c>
      <c r="D13" s="5" t="s">
        <v>164</v>
      </c>
    </row>
    <row r="14" spans="2:11">
      <c r="B14" s="5" t="s">
        <v>165</v>
      </c>
      <c r="C14" s="5" t="s">
        <v>166</v>
      </c>
      <c r="D14" s="5" t="s">
        <v>167</v>
      </c>
    </row>
    <row r="15" spans="2:11">
      <c r="B15" s="5" t="s">
        <v>168</v>
      </c>
      <c r="C15" s="5" t="s">
        <v>169</v>
      </c>
      <c r="D15" s="5" t="s">
        <v>170</v>
      </c>
    </row>
    <row r="16" spans="2:11">
      <c r="B16" s="5" t="s">
        <v>139</v>
      </c>
      <c r="C16" s="5" t="s">
        <v>171</v>
      </c>
      <c r="D16" s="5" t="s">
        <v>162</v>
      </c>
    </row>
    <row r="18" spans="2:2">
      <c r="B18" t="s">
        <v>172</v>
      </c>
    </row>
    <row r="19" spans="2:2">
      <c r="B19" t="s">
        <v>173</v>
      </c>
    </row>
    <row r="20" spans="2:2">
      <c r="B20" t="s">
        <v>174</v>
      </c>
    </row>
    <row r="21" spans="2:2">
      <c r="B21" t="s">
        <v>175</v>
      </c>
    </row>
    <row r="22" spans="2:2">
      <c r="B22" t="s">
        <v>176</v>
      </c>
    </row>
  </sheetData>
  <dataValidations count="1">
    <dataValidation type="list" allowBlank="1" showInputMessage="1" showErrorMessage="1" sqref="B4 I4">
      <formula1>$B$5:$B$16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M41"/>
  <sheetViews>
    <sheetView topLeftCell="A31" workbookViewId="0">
      <selection activeCell="F32" sqref="F32"/>
    </sheetView>
  </sheetViews>
  <sheetFormatPr defaultRowHeight="15"/>
  <cols>
    <col min="3" max="3" width="13" customWidth="1"/>
    <col min="4" max="4" width="24.5703125" customWidth="1"/>
    <col min="6" max="6" width="16" customWidth="1"/>
    <col min="7" max="7" width="13.5703125" customWidth="1"/>
    <col min="9" max="9" width="14.85546875" customWidth="1"/>
    <col min="10" max="10" width="14.5703125" customWidth="1"/>
    <col min="11" max="11" width="18.42578125" customWidth="1"/>
    <col min="12" max="12" width="12.7109375" customWidth="1"/>
  </cols>
  <sheetData>
    <row r="2" spans="2:13">
      <c r="B2" t="s">
        <v>177</v>
      </c>
    </row>
    <row r="4" spans="2:13">
      <c r="B4" s="5" t="s">
        <v>178</v>
      </c>
      <c r="C4" s="5" t="s">
        <v>179</v>
      </c>
      <c r="D4" s="5" t="s">
        <v>180</v>
      </c>
      <c r="E4" s="5" t="s">
        <v>181</v>
      </c>
      <c r="F4" s="5" t="s">
        <v>182</v>
      </c>
      <c r="G4" s="5" t="s">
        <v>68</v>
      </c>
      <c r="H4" s="5" t="s">
        <v>183</v>
      </c>
      <c r="I4" s="5" t="s">
        <v>184</v>
      </c>
      <c r="J4" s="5" t="s">
        <v>185</v>
      </c>
      <c r="K4" s="5" t="s">
        <v>186</v>
      </c>
      <c r="L4" s="5" t="s">
        <v>21</v>
      </c>
      <c r="M4" s="5" t="s">
        <v>113</v>
      </c>
    </row>
    <row r="5" spans="2:13">
      <c r="B5" s="5">
        <v>1</v>
      </c>
      <c r="C5" s="22" t="s">
        <v>187</v>
      </c>
      <c r="D5" s="5" t="s">
        <v>202</v>
      </c>
      <c r="E5" s="5"/>
      <c r="F5" s="5"/>
      <c r="G5" s="5"/>
      <c r="H5" s="26">
        <v>22</v>
      </c>
      <c r="I5" s="5" t="s">
        <v>15</v>
      </c>
      <c r="J5" s="5"/>
      <c r="K5" s="5"/>
      <c r="L5" s="5"/>
      <c r="M5" s="5"/>
    </row>
    <row r="6" spans="2:13">
      <c r="B6" s="5">
        <v>2</v>
      </c>
      <c r="C6" s="22" t="s">
        <v>188</v>
      </c>
      <c r="D6" s="5" t="s">
        <v>203</v>
      </c>
      <c r="E6" s="5"/>
      <c r="F6" s="5"/>
      <c r="G6" s="5"/>
      <c r="H6" s="5">
        <v>18</v>
      </c>
      <c r="I6" s="5" t="s">
        <v>17</v>
      </c>
      <c r="J6" s="5"/>
      <c r="K6" s="5"/>
      <c r="L6" s="5"/>
      <c r="M6" s="5"/>
    </row>
    <row r="7" spans="2:13">
      <c r="B7" s="5">
        <v>3</v>
      </c>
      <c r="C7" s="22" t="s">
        <v>189</v>
      </c>
      <c r="D7" s="5" t="s">
        <v>204</v>
      </c>
      <c r="E7" s="5"/>
      <c r="F7" s="5"/>
      <c r="G7" s="5"/>
      <c r="H7" s="5">
        <v>25</v>
      </c>
      <c r="I7" s="5" t="s">
        <v>114</v>
      </c>
      <c r="J7" s="5"/>
      <c r="K7" s="5"/>
      <c r="L7" s="5"/>
      <c r="M7" s="5"/>
    </row>
    <row r="8" spans="2:13">
      <c r="B8" s="5">
        <v>4</v>
      </c>
      <c r="C8" s="22" t="s">
        <v>190</v>
      </c>
      <c r="D8" s="5" t="s">
        <v>205</v>
      </c>
      <c r="E8" s="5"/>
      <c r="F8" s="5"/>
      <c r="G8" s="5"/>
      <c r="H8" s="5">
        <v>21</v>
      </c>
      <c r="I8" s="5" t="s">
        <v>15</v>
      </c>
      <c r="J8" s="5"/>
      <c r="K8" s="5"/>
      <c r="L8" s="5"/>
      <c r="M8" s="5"/>
    </row>
    <row r="9" spans="2:13">
      <c r="B9" s="5">
        <v>5</v>
      </c>
      <c r="C9" s="22" t="s">
        <v>191</v>
      </c>
      <c r="D9" s="5" t="s">
        <v>206</v>
      </c>
      <c r="E9" s="5"/>
      <c r="F9" s="5"/>
      <c r="G9" s="5"/>
      <c r="H9" s="5">
        <v>19</v>
      </c>
      <c r="I9" s="5" t="s">
        <v>17</v>
      </c>
      <c r="J9" s="5"/>
      <c r="K9" s="5"/>
      <c r="L9" s="5"/>
      <c r="M9" s="5"/>
    </row>
    <row r="10" spans="2:13">
      <c r="B10" s="5">
        <v>6</v>
      </c>
      <c r="C10" s="22" t="s">
        <v>192</v>
      </c>
      <c r="D10" s="5" t="s">
        <v>207</v>
      </c>
      <c r="E10" s="5"/>
      <c r="F10" s="5"/>
      <c r="G10" s="5"/>
      <c r="H10" s="5">
        <v>20</v>
      </c>
      <c r="I10" s="5" t="s">
        <v>16</v>
      </c>
      <c r="J10" s="5"/>
      <c r="K10" s="5"/>
      <c r="L10" s="5"/>
      <c r="M10" s="5"/>
    </row>
    <row r="11" spans="2:13">
      <c r="B11" s="5">
        <v>7</v>
      </c>
      <c r="C11" s="22" t="s">
        <v>193</v>
      </c>
      <c r="D11" s="5" t="s">
        <v>208</v>
      </c>
      <c r="E11" s="5"/>
      <c r="F11" s="5"/>
      <c r="G11" s="5"/>
      <c r="H11" s="5">
        <v>23</v>
      </c>
      <c r="I11" s="5" t="s">
        <v>115</v>
      </c>
      <c r="J11" s="5"/>
      <c r="K11" s="5"/>
      <c r="L11" s="5"/>
      <c r="M11" s="5"/>
    </row>
    <row r="12" spans="2:13">
      <c r="B12" s="5">
        <v>8</v>
      </c>
      <c r="C12" s="22" t="s">
        <v>194</v>
      </c>
      <c r="D12" s="5" t="s">
        <v>209</v>
      </c>
      <c r="E12" s="5"/>
      <c r="F12" s="5"/>
      <c r="G12" s="5"/>
      <c r="H12" s="5">
        <v>24</v>
      </c>
      <c r="I12" s="5" t="s">
        <v>16</v>
      </c>
      <c r="J12" s="5"/>
      <c r="K12" s="5"/>
      <c r="L12" s="5"/>
      <c r="M12" s="5"/>
    </row>
    <row r="13" spans="2:13">
      <c r="B13" s="5">
        <v>9</v>
      </c>
      <c r="C13" s="22" t="s">
        <v>195</v>
      </c>
      <c r="D13" s="5" t="s">
        <v>210</v>
      </c>
      <c r="E13" s="5"/>
      <c r="F13" s="5"/>
      <c r="G13" s="5"/>
      <c r="H13" s="5">
        <v>22</v>
      </c>
      <c r="I13" s="5" t="s">
        <v>17</v>
      </c>
      <c r="J13" s="5"/>
      <c r="K13" s="5"/>
      <c r="L13" s="5"/>
      <c r="M13" s="5"/>
    </row>
    <row r="14" spans="2:13">
      <c r="B14" s="5">
        <v>10</v>
      </c>
      <c r="C14" s="22" t="s">
        <v>196</v>
      </c>
      <c r="D14" s="5" t="s">
        <v>211</v>
      </c>
      <c r="E14" s="5"/>
      <c r="F14" s="5"/>
      <c r="G14" s="5"/>
      <c r="H14" s="5">
        <v>18</v>
      </c>
      <c r="I14" s="5" t="s">
        <v>15</v>
      </c>
      <c r="J14" s="5"/>
      <c r="K14" s="5"/>
      <c r="L14" s="5"/>
      <c r="M14" s="5"/>
    </row>
    <row r="15" spans="2:13">
      <c r="B15" s="5">
        <v>11</v>
      </c>
      <c r="C15" s="22" t="s">
        <v>197</v>
      </c>
      <c r="D15" s="5" t="s">
        <v>212</v>
      </c>
      <c r="E15" s="5"/>
      <c r="F15" s="5"/>
      <c r="G15" s="5"/>
      <c r="H15" s="5">
        <v>15</v>
      </c>
      <c r="I15" s="5" t="s">
        <v>16</v>
      </c>
      <c r="J15" s="5"/>
      <c r="K15" s="5"/>
      <c r="L15" s="5"/>
      <c r="M15" s="5"/>
    </row>
    <row r="16" spans="2:13">
      <c r="B16" s="5">
        <v>12</v>
      </c>
      <c r="C16" s="22" t="s">
        <v>198</v>
      </c>
      <c r="D16" s="5" t="s">
        <v>213</v>
      </c>
      <c r="E16" s="5"/>
      <c r="F16" s="5"/>
      <c r="G16" s="5"/>
      <c r="H16" s="5">
        <v>22</v>
      </c>
      <c r="I16" s="5" t="s">
        <v>114</v>
      </c>
      <c r="J16" s="5"/>
      <c r="K16" s="5"/>
      <c r="L16" s="5"/>
      <c r="M16" s="5"/>
    </row>
    <row r="17" spans="2:13">
      <c r="B17" s="5">
        <v>13</v>
      </c>
      <c r="C17" s="22" t="s">
        <v>199</v>
      </c>
      <c r="D17" s="5" t="s">
        <v>214</v>
      </c>
      <c r="E17" s="5"/>
      <c r="F17" s="5"/>
      <c r="G17" s="5"/>
      <c r="H17" s="5">
        <v>21</v>
      </c>
      <c r="I17" s="5" t="s">
        <v>15</v>
      </c>
      <c r="J17" s="5"/>
      <c r="K17" s="5"/>
      <c r="L17" s="5"/>
      <c r="M17" s="5"/>
    </row>
    <row r="18" spans="2:13">
      <c r="B18" s="5">
        <v>14</v>
      </c>
      <c r="C18" s="22" t="s">
        <v>200</v>
      </c>
      <c r="D18" s="5" t="s">
        <v>215</v>
      </c>
      <c r="E18" s="5"/>
      <c r="F18" s="5"/>
      <c r="G18" s="5"/>
      <c r="H18" s="5">
        <v>23</v>
      </c>
      <c r="I18" s="5" t="s">
        <v>115</v>
      </c>
      <c r="J18" s="5"/>
      <c r="K18" s="5"/>
      <c r="L18" s="5"/>
      <c r="M18" s="5"/>
    </row>
    <row r="19" spans="2:13">
      <c r="B19" s="5">
        <v>15</v>
      </c>
      <c r="C19" s="22" t="s">
        <v>201</v>
      </c>
      <c r="D19" s="5" t="s">
        <v>216</v>
      </c>
      <c r="E19" s="5"/>
      <c r="F19" s="5"/>
      <c r="G19" s="5"/>
      <c r="H19" s="5">
        <v>19</v>
      </c>
      <c r="I19" s="5" t="s">
        <v>16</v>
      </c>
      <c r="J19" s="5"/>
      <c r="K19" s="5"/>
      <c r="L19" s="5"/>
      <c r="M19" s="5"/>
    </row>
    <row r="20" spans="2:13">
      <c r="K20" t="s">
        <v>112</v>
      </c>
    </row>
    <row r="21" spans="2:13">
      <c r="K21" t="s">
        <v>217</v>
      </c>
    </row>
    <row r="22" spans="2:13">
      <c r="F22" t="s">
        <v>218</v>
      </c>
      <c r="G22" t="s">
        <v>116</v>
      </c>
      <c r="K22" t="s">
        <v>217</v>
      </c>
    </row>
    <row r="23" spans="2:13">
      <c r="K23" t="s">
        <v>117</v>
      </c>
    </row>
    <row r="24" spans="2:13">
      <c r="C24" s="42" t="s">
        <v>371</v>
      </c>
      <c r="D24" s="46"/>
    </row>
    <row r="25" spans="2:13">
      <c r="C25" s="47"/>
      <c r="D25" s="49"/>
    </row>
    <row r="26" spans="2:13">
      <c r="C26" s="5" t="s">
        <v>219</v>
      </c>
      <c r="D26" s="5" t="s">
        <v>227</v>
      </c>
    </row>
    <row r="27" spans="2:13">
      <c r="C27" s="5" t="s">
        <v>220</v>
      </c>
      <c r="D27" s="5" t="s">
        <v>228</v>
      </c>
    </row>
    <row r="28" spans="2:13">
      <c r="C28" s="5" t="s">
        <v>221</v>
      </c>
      <c r="D28" s="5" t="s">
        <v>222</v>
      </c>
    </row>
    <row r="29" spans="2:13">
      <c r="C29" s="5" t="s">
        <v>223</v>
      </c>
      <c r="D29" s="5" t="s">
        <v>224</v>
      </c>
    </row>
    <row r="30" spans="2:13">
      <c r="C30" s="5" t="s">
        <v>225</v>
      </c>
      <c r="D30" s="5" t="s">
        <v>226</v>
      </c>
    </row>
    <row r="32" spans="2:13">
      <c r="C32" t="s">
        <v>229</v>
      </c>
    </row>
    <row r="33" spans="3:3">
      <c r="C33" t="s">
        <v>230</v>
      </c>
    </row>
    <row r="34" spans="3:3">
      <c r="C34" t="s">
        <v>231</v>
      </c>
    </row>
    <row r="35" spans="3:3">
      <c r="C35" t="s">
        <v>232</v>
      </c>
    </row>
    <row r="36" spans="3:3">
      <c r="C36" t="s">
        <v>233</v>
      </c>
    </row>
    <row r="37" spans="3:3">
      <c r="C37" t="s">
        <v>234</v>
      </c>
    </row>
    <row r="38" spans="3:3">
      <c r="C38" t="s">
        <v>235</v>
      </c>
    </row>
    <row r="39" spans="3:3">
      <c r="C39" t="s">
        <v>236</v>
      </c>
    </row>
    <row r="40" spans="3:3">
      <c r="C40" t="s">
        <v>237</v>
      </c>
    </row>
    <row r="41" spans="3:3">
      <c r="C41" t="s">
        <v>238</v>
      </c>
    </row>
  </sheetData>
  <mergeCells count="1">
    <mergeCell ref="C24:D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I28"/>
  <sheetViews>
    <sheetView workbookViewId="0">
      <selection activeCell="H5" sqref="H5:H14"/>
    </sheetView>
  </sheetViews>
  <sheetFormatPr defaultRowHeight="15"/>
  <cols>
    <col min="3" max="3" width="14.42578125" customWidth="1"/>
    <col min="4" max="4" width="14.140625" customWidth="1"/>
    <col min="5" max="5" width="14.42578125" customWidth="1"/>
    <col min="6" max="6" width="12.7109375" customWidth="1"/>
    <col min="7" max="7" width="14" bestFit="1" customWidth="1"/>
    <col min="8" max="8" width="11.28515625" bestFit="1" customWidth="1"/>
  </cols>
  <sheetData>
    <row r="2" spans="2:9">
      <c r="B2" t="s">
        <v>239</v>
      </c>
    </row>
    <row r="4" spans="2:9">
      <c r="B4" s="5" t="s">
        <v>240</v>
      </c>
      <c r="C4" s="5" t="s">
        <v>241</v>
      </c>
      <c r="D4" s="5" t="s">
        <v>243</v>
      </c>
      <c r="E4" s="5" t="s">
        <v>242</v>
      </c>
      <c r="F4" s="5" t="s">
        <v>244</v>
      </c>
      <c r="G4" s="5" t="s">
        <v>245</v>
      </c>
      <c r="H4" s="5" t="s">
        <v>246</v>
      </c>
      <c r="I4" s="5" t="s">
        <v>247</v>
      </c>
    </row>
    <row r="5" spans="2:9">
      <c r="B5" s="5" t="s">
        <v>248</v>
      </c>
      <c r="C5" s="5" t="s">
        <v>257</v>
      </c>
      <c r="D5" s="5">
        <v>20</v>
      </c>
      <c r="E5" s="5" t="s">
        <v>266</v>
      </c>
      <c r="F5" s="5" t="str">
        <f>VLOOKUP(MID(B5,3,1),DiKode,2,0)</f>
        <v>ATK</v>
      </c>
      <c r="G5" s="38">
        <f>D5*E5</f>
        <v>10000000</v>
      </c>
      <c r="H5" s="38">
        <f>IF(F5="ATK",2%*G5,0)</f>
        <v>200000</v>
      </c>
      <c r="I5" s="5"/>
    </row>
    <row r="6" spans="2:9">
      <c r="B6" s="5" t="s">
        <v>249</v>
      </c>
      <c r="C6" s="5" t="s">
        <v>258</v>
      </c>
      <c r="D6" s="5">
        <v>5</v>
      </c>
      <c r="E6" s="5" t="s">
        <v>267</v>
      </c>
      <c r="F6" s="34" t="str">
        <f>VLOOKUP(MID(B6,3,1),DiKode,2,0)</f>
        <v>ATK</v>
      </c>
      <c r="G6" s="38">
        <f t="shared" ref="G6:G14" si="0">D6*E6</f>
        <v>7500</v>
      </c>
      <c r="H6" s="38">
        <f t="shared" ref="H6:H14" si="1">IF(F6="ATK",2%*G6,0)</f>
        <v>150</v>
      </c>
      <c r="I6" s="5"/>
    </row>
    <row r="7" spans="2:9">
      <c r="B7" s="5" t="s">
        <v>250</v>
      </c>
      <c r="C7" s="5" t="s">
        <v>259</v>
      </c>
      <c r="D7" s="5">
        <v>1</v>
      </c>
      <c r="E7" s="5" t="s">
        <v>268</v>
      </c>
      <c r="F7" s="34" t="str">
        <f>VLOOKUP(MID(B7,3,1),DiKode,2,0)</f>
        <v>ATK</v>
      </c>
      <c r="G7" s="38">
        <f t="shared" si="0"/>
        <v>200000</v>
      </c>
      <c r="H7" s="38">
        <f t="shared" si="1"/>
        <v>4000</v>
      </c>
      <c r="I7" s="5"/>
    </row>
    <row r="8" spans="2:9">
      <c r="B8" s="5" t="s">
        <v>251</v>
      </c>
      <c r="C8" s="5" t="s">
        <v>149</v>
      </c>
      <c r="D8" s="5">
        <v>21</v>
      </c>
      <c r="E8" s="5" t="s">
        <v>269</v>
      </c>
      <c r="F8" s="34" t="str">
        <f>VLOOKUP(MID(B8,3,1),DiKode,2,0)</f>
        <v>Comp</v>
      </c>
      <c r="G8" s="38">
        <f t="shared" si="0"/>
        <v>3150000</v>
      </c>
      <c r="H8" s="38">
        <f t="shared" si="1"/>
        <v>0</v>
      </c>
      <c r="I8" s="5"/>
    </row>
    <row r="9" spans="2:9">
      <c r="B9" s="5" t="s">
        <v>252</v>
      </c>
      <c r="C9" s="5" t="s">
        <v>260</v>
      </c>
      <c r="D9" s="5">
        <v>21</v>
      </c>
      <c r="E9" s="5" t="s">
        <v>270</v>
      </c>
      <c r="F9" s="34" t="str">
        <f>VLOOKUP(MID(B9,3,1),DiKode,2,0)</f>
        <v>Comp</v>
      </c>
      <c r="G9" s="38">
        <f t="shared" si="0"/>
        <v>52500000</v>
      </c>
      <c r="H9" s="38">
        <f t="shared" si="1"/>
        <v>0</v>
      </c>
      <c r="I9" s="5"/>
    </row>
    <row r="10" spans="2:9">
      <c r="B10" s="5" t="s">
        <v>253</v>
      </c>
      <c r="C10" s="5" t="s">
        <v>261</v>
      </c>
      <c r="D10" s="5">
        <v>20</v>
      </c>
      <c r="E10" s="5" t="s">
        <v>271</v>
      </c>
      <c r="F10" s="34" t="str">
        <f>VLOOKUP(MID(B10,3,1),DiKode,2,0)</f>
        <v>ATK</v>
      </c>
      <c r="G10" s="38">
        <f t="shared" si="0"/>
        <v>12000000</v>
      </c>
      <c r="H10" s="38">
        <f t="shared" si="1"/>
        <v>240000</v>
      </c>
      <c r="I10" s="5"/>
    </row>
    <row r="11" spans="2:9">
      <c r="B11" s="5" t="s">
        <v>254</v>
      </c>
      <c r="C11" s="5" t="s">
        <v>262</v>
      </c>
      <c r="D11" s="5">
        <v>21</v>
      </c>
      <c r="E11" s="5" t="s">
        <v>272</v>
      </c>
      <c r="F11" s="34" t="str">
        <f>VLOOKUP(MID(B11,3,1),DiKode,2,0)</f>
        <v>Comp</v>
      </c>
      <c r="G11" s="38">
        <f t="shared" si="0"/>
        <v>42000000</v>
      </c>
      <c r="H11" s="38">
        <f t="shared" si="1"/>
        <v>0</v>
      </c>
      <c r="I11" s="5"/>
    </row>
    <row r="12" spans="2:9">
      <c r="B12" s="5" t="s">
        <v>255</v>
      </c>
      <c r="C12" s="5" t="s">
        <v>263</v>
      </c>
      <c r="D12" s="5">
        <v>2</v>
      </c>
      <c r="E12" s="5" t="s">
        <v>273</v>
      </c>
      <c r="F12" s="34" t="str">
        <f>VLOOKUP(MID(B12,3,1),DiKode,2,0)</f>
        <v>Comp</v>
      </c>
      <c r="G12" s="38">
        <f t="shared" si="0"/>
        <v>700000</v>
      </c>
      <c r="H12" s="38">
        <f t="shared" si="1"/>
        <v>0</v>
      </c>
      <c r="I12" s="5"/>
    </row>
    <row r="13" spans="2:9">
      <c r="B13" s="5" t="s">
        <v>256</v>
      </c>
      <c r="C13" s="5" t="s">
        <v>264</v>
      </c>
      <c r="D13" s="5">
        <v>5</v>
      </c>
      <c r="E13" s="5" t="s">
        <v>266</v>
      </c>
      <c r="F13" s="34" t="str">
        <f>VLOOKUP(MID(B13,3,1),DiKode,2,0)</f>
        <v>Lain-lain</v>
      </c>
      <c r="G13" s="38">
        <f t="shared" si="0"/>
        <v>2500000</v>
      </c>
      <c r="H13" s="38">
        <f t="shared" si="1"/>
        <v>0</v>
      </c>
      <c r="I13" s="5"/>
    </row>
    <row r="14" spans="2:9">
      <c r="B14" s="34" t="s">
        <v>386</v>
      </c>
      <c r="C14" s="5" t="s">
        <v>265</v>
      </c>
      <c r="D14" s="5">
        <v>5</v>
      </c>
      <c r="E14" s="5" t="s">
        <v>274</v>
      </c>
      <c r="F14" s="34" t="str">
        <f>VLOOKUP(MID(B14,3,1),DiKode,2,0)</f>
        <v>Lain-lain</v>
      </c>
      <c r="G14" s="38">
        <f t="shared" si="0"/>
        <v>500000</v>
      </c>
      <c r="H14" s="38">
        <f t="shared" si="1"/>
        <v>0</v>
      </c>
      <c r="I14" s="5"/>
    </row>
    <row r="15" spans="2:9">
      <c r="B15" s="5"/>
      <c r="C15" s="5"/>
      <c r="D15" s="5"/>
      <c r="E15" s="5"/>
      <c r="F15" s="5"/>
      <c r="G15" s="5" t="s">
        <v>275</v>
      </c>
      <c r="H15" s="5"/>
      <c r="I15" s="5"/>
    </row>
    <row r="17" spans="2:3">
      <c r="B17" t="s">
        <v>372</v>
      </c>
    </row>
    <row r="18" spans="2:3">
      <c r="B18" s="5" t="s">
        <v>277</v>
      </c>
      <c r="C18" s="5" t="s">
        <v>276</v>
      </c>
    </row>
    <row r="19" spans="2:3">
      <c r="B19" s="34" t="s">
        <v>15</v>
      </c>
      <c r="C19" s="5" t="s">
        <v>278</v>
      </c>
    </row>
    <row r="20" spans="2:3">
      <c r="B20" s="34" t="s">
        <v>17</v>
      </c>
      <c r="C20" s="5" t="s">
        <v>279</v>
      </c>
    </row>
    <row r="21" spans="2:3">
      <c r="B21" s="34" t="s">
        <v>16</v>
      </c>
      <c r="C21" s="34" t="s">
        <v>385</v>
      </c>
    </row>
    <row r="24" spans="2:3">
      <c r="B24" t="s">
        <v>281</v>
      </c>
    </row>
    <row r="25" spans="2:3">
      <c r="B25" t="s">
        <v>282</v>
      </c>
    </row>
    <row r="26" spans="2:3">
      <c r="B26" t="s">
        <v>283</v>
      </c>
    </row>
    <row r="27" spans="2:3">
      <c r="B27" t="s">
        <v>284</v>
      </c>
    </row>
    <row r="28" spans="2:3">
      <c r="B28" t="s">
        <v>285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K47"/>
  <sheetViews>
    <sheetView tabSelected="1" workbookViewId="0">
      <selection activeCell="M10" sqref="M9:M10"/>
    </sheetView>
  </sheetViews>
  <sheetFormatPr defaultRowHeight="15"/>
  <cols>
    <col min="2" max="2" width="8.28515625" customWidth="1"/>
    <col min="3" max="3" width="10.42578125" customWidth="1"/>
    <col min="4" max="7" width="18.7109375" customWidth="1"/>
    <col min="8" max="8" width="13.42578125" customWidth="1"/>
    <col min="11" max="11" width="14.42578125" customWidth="1"/>
  </cols>
  <sheetData>
    <row r="2" spans="2:11">
      <c r="B2" t="s">
        <v>280</v>
      </c>
    </row>
    <row r="4" spans="2:11" ht="30" customHeight="1">
      <c r="B4" s="33" t="s">
        <v>286</v>
      </c>
      <c r="C4" s="83" t="s">
        <v>87</v>
      </c>
      <c r="D4" s="84"/>
      <c r="E4" s="33" t="s">
        <v>288</v>
      </c>
      <c r="F4" s="33" t="s">
        <v>289</v>
      </c>
      <c r="G4" s="33" t="s">
        <v>287</v>
      </c>
      <c r="H4" s="33"/>
      <c r="I4" s="33"/>
      <c r="J4" s="33"/>
      <c r="K4" s="33"/>
    </row>
    <row r="5" spans="2:11">
      <c r="B5" s="5"/>
      <c r="C5" s="40"/>
      <c r="D5" s="43"/>
      <c r="E5" s="5"/>
      <c r="F5" s="5"/>
      <c r="G5" s="33" t="s">
        <v>290</v>
      </c>
      <c r="H5" s="33" t="s">
        <v>291</v>
      </c>
      <c r="I5" s="33" t="s">
        <v>292</v>
      </c>
      <c r="J5" s="33" t="s">
        <v>293</v>
      </c>
      <c r="K5" s="33" t="s">
        <v>294</v>
      </c>
    </row>
    <row r="6" spans="2:11">
      <c r="B6" s="5">
        <v>1</v>
      </c>
      <c r="C6" s="85" t="s">
        <v>295</v>
      </c>
      <c r="D6" s="86"/>
      <c r="E6" s="5" t="s">
        <v>305</v>
      </c>
      <c r="F6" s="5" t="s">
        <v>309</v>
      </c>
      <c r="G6" s="5" t="str">
        <f>HLOOKUP(E6,GOL,2,0)</f>
        <v>Rp1,500,000.00</v>
      </c>
      <c r="H6" s="5">
        <f>VLOOKUP(E6,TUNJANGAN,3)</f>
        <v>350000</v>
      </c>
      <c r="I6" s="5"/>
      <c r="J6" s="5"/>
      <c r="K6" s="5"/>
    </row>
    <row r="7" spans="2:11">
      <c r="B7" s="5">
        <v>2</v>
      </c>
      <c r="C7" s="85" t="s">
        <v>296</v>
      </c>
      <c r="D7" s="86"/>
      <c r="E7" s="5" t="s">
        <v>306</v>
      </c>
      <c r="F7" s="5" t="s">
        <v>310</v>
      </c>
      <c r="G7" s="34" t="str">
        <f>HLOOKUP(E7,GOL,2,0)</f>
        <v>Rp1,000,000.00</v>
      </c>
      <c r="H7" s="34">
        <f>VLOOKUP(E7,TUNJANGAN,3)</f>
        <v>300000</v>
      </c>
      <c r="I7" s="5"/>
      <c r="J7" s="5"/>
      <c r="K7" s="5"/>
    </row>
    <row r="8" spans="2:11">
      <c r="B8" s="5">
        <v>3</v>
      </c>
      <c r="C8" s="85" t="s">
        <v>297</v>
      </c>
      <c r="D8" s="86"/>
      <c r="E8" s="5" t="s">
        <v>307</v>
      </c>
      <c r="F8" s="5" t="s">
        <v>309</v>
      </c>
      <c r="G8" s="34" t="str">
        <f>HLOOKUP(E8,GOL,2,0)</f>
        <v>Rp2,500,000.00</v>
      </c>
      <c r="H8" s="34">
        <f>VLOOKUP(E8,TUNJANGAN,3)</f>
        <v>450000</v>
      </c>
      <c r="I8" s="5"/>
      <c r="J8" s="5"/>
      <c r="K8" s="5"/>
    </row>
    <row r="9" spans="2:11">
      <c r="B9" s="5">
        <v>4</v>
      </c>
      <c r="C9" s="85" t="s">
        <v>298</v>
      </c>
      <c r="D9" s="86"/>
      <c r="E9" s="5" t="s">
        <v>305</v>
      </c>
      <c r="F9" s="5" t="s">
        <v>310</v>
      </c>
      <c r="G9" s="34" t="str">
        <f>HLOOKUP(E9,GOL,2,0)</f>
        <v>Rp1,500,000.00</v>
      </c>
      <c r="H9" s="34">
        <f>VLOOKUP(E9,TUNJANGAN,3)</f>
        <v>350000</v>
      </c>
      <c r="I9" s="5"/>
      <c r="J9" s="5"/>
      <c r="K9" s="5"/>
    </row>
    <row r="10" spans="2:11">
      <c r="B10" s="5">
        <v>5</v>
      </c>
      <c r="C10" s="85" t="s">
        <v>299</v>
      </c>
      <c r="D10" s="86"/>
      <c r="E10" s="5" t="s">
        <v>308</v>
      </c>
      <c r="F10" s="5" t="s">
        <v>310</v>
      </c>
      <c r="G10" s="34" t="str">
        <f>HLOOKUP(E10,GOL,2,0)</f>
        <v>Rp2,000,000.00</v>
      </c>
      <c r="H10" s="34">
        <f>VLOOKUP(E10,TUNJANGAN,3)</f>
        <v>400000</v>
      </c>
      <c r="I10" s="5"/>
      <c r="J10" s="5"/>
      <c r="K10" s="5"/>
    </row>
    <row r="11" spans="2:11">
      <c r="B11" s="5">
        <v>6</v>
      </c>
      <c r="C11" s="85" t="s">
        <v>300</v>
      </c>
      <c r="D11" s="86"/>
      <c r="E11" s="5" t="s">
        <v>308</v>
      </c>
      <c r="F11" s="5" t="s">
        <v>309</v>
      </c>
      <c r="G11" s="34" t="str">
        <f>HLOOKUP(E11,GOL,2,0)</f>
        <v>Rp2,000,000.00</v>
      </c>
      <c r="H11" s="34">
        <f>VLOOKUP(E11,TUNJANGAN,3)</f>
        <v>400000</v>
      </c>
      <c r="I11" s="5"/>
      <c r="J11" s="5"/>
      <c r="K11" s="5"/>
    </row>
    <row r="12" spans="2:11">
      <c r="B12" s="5">
        <v>7</v>
      </c>
      <c r="C12" s="85" t="s">
        <v>301</v>
      </c>
      <c r="D12" s="86"/>
      <c r="E12" s="5" t="s">
        <v>306</v>
      </c>
      <c r="F12" s="5" t="s">
        <v>309</v>
      </c>
      <c r="G12" s="34" t="str">
        <f>HLOOKUP(E12,GOL,2,0)</f>
        <v>Rp1,000,000.00</v>
      </c>
      <c r="H12" s="34">
        <f>VLOOKUP(E12,TUNJANGAN,3)</f>
        <v>300000</v>
      </c>
      <c r="I12" s="5"/>
      <c r="J12" s="5"/>
      <c r="K12" s="5"/>
    </row>
    <row r="13" spans="2:11">
      <c r="B13" s="5">
        <v>8</v>
      </c>
      <c r="C13" s="85" t="s">
        <v>302</v>
      </c>
      <c r="D13" s="86"/>
      <c r="E13" s="5" t="s">
        <v>305</v>
      </c>
      <c r="F13" s="27" t="s">
        <v>310</v>
      </c>
      <c r="G13" s="34" t="str">
        <f>HLOOKUP(E13,GOL,2,0)</f>
        <v>Rp1,500,000.00</v>
      </c>
      <c r="H13" s="34">
        <f>VLOOKUP(E13,TUNJANGAN,3)</f>
        <v>350000</v>
      </c>
      <c r="I13" s="5"/>
      <c r="J13" s="5"/>
      <c r="K13" s="5"/>
    </row>
    <row r="14" spans="2:11">
      <c r="B14" s="5">
        <v>9</v>
      </c>
      <c r="C14" s="85" t="s">
        <v>303</v>
      </c>
      <c r="D14" s="86"/>
      <c r="E14" s="5" t="s">
        <v>307</v>
      </c>
      <c r="F14" s="27" t="s">
        <v>309</v>
      </c>
      <c r="G14" s="34" t="str">
        <f>HLOOKUP(E14,GOL,2,0)</f>
        <v>Rp2,500,000.00</v>
      </c>
      <c r="H14" s="34">
        <f>VLOOKUP(E14,TUNJANGAN,3)</f>
        <v>450000</v>
      </c>
      <c r="I14" s="5"/>
      <c r="J14" s="5"/>
      <c r="K14" s="5"/>
    </row>
    <row r="15" spans="2:11">
      <c r="B15" s="5">
        <v>10</v>
      </c>
      <c r="C15" s="85" t="s">
        <v>304</v>
      </c>
      <c r="D15" s="86"/>
      <c r="E15" s="5" t="s">
        <v>307</v>
      </c>
      <c r="F15" s="27" t="s">
        <v>309</v>
      </c>
      <c r="G15" s="34" t="str">
        <f>HLOOKUP(E15,GOL,2,0)</f>
        <v>Rp2,500,000.00</v>
      </c>
      <c r="H15" s="34">
        <f>VLOOKUP(E15,TUNJANGAN,3)</f>
        <v>450000</v>
      </c>
      <c r="I15" s="5"/>
      <c r="J15" s="5"/>
      <c r="K15" s="5"/>
    </row>
    <row r="16" spans="2:11">
      <c r="B16" s="50"/>
      <c r="C16" s="50"/>
      <c r="D16" s="50"/>
      <c r="E16" s="50"/>
      <c r="F16" s="27" t="s">
        <v>112</v>
      </c>
      <c r="G16" s="5"/>
      <c r="H16" s="5"/>
      <c r="I16" s="5"/>
      <c r="J16" s="5"/>
      <c r="K16" s="5"/>
    </row>
    <row r="18" spans="2:7">
      <c r="B18" s="40" t="s">
        <v>311</v>
      </c>
      <c r="C18" s="43"/>
      <c r="D18" s="33" t="s">
        <v>306</v>
      </c>
      <c r="E18" s="33" t="s">
        <v>305</v>
      </c>
      <c r="F18" s="33" t="s">
        <v>308</v>
      </c>
      <c r="G18" s="33" t="s">
        <v>307</v>
      </c>
    </row>
    <row r="19" spans="2:7">
      <c r="B19" s="40" t="s">
        <v>312</v>
      </c>
      <c r="C19" s="43"/>
      <c r="D19" s="5"/>
      <c r="E19" s="5"/>
      <c r="F19" s="5"/>
      <c r="G19" s="5"/>
    </row>
    <row r="20" spans="2:7">
      <c r="B20" s="40" t="s">
        <v>313</v>
      </c>
      <c r="C20" s="43"/>
      <c r="D20" s="5"/>
      <c r="E20" s="5"/>
      <c r="F20" s="5"/>
      <c r="G20" s="5"/>
    </row>
    <row r="22" spans="2:7">
      <c r="B22" t="s">
        <v>314</v>
      </c>
    </row>
    <row r="23" spans="2:7">
      <c r="B23" s="40" t="s">
        <v>311</v>
      </c>
      <c r="C23" s="43"/>
      <c r="D23" s="5" t="s">
        <v>306</v>
      </c>
      <c r="E23" s="5" t="s">
        <v>305</v>
      </c>
      <c r="F23" s="5" t="s">
        <v>308</v>
      </c>
      <c r="G23" s="5" t="s">
        <v>307</v>
      </c>
    </row>
    <row r="24" spans="2:7">
      <c r="B24" s="40" t="s">
        <v>315</v>
      </c>
      <c r="C24" s="43"/>
      <c r="D24" s="5" t="s">
        <v>316</v>
      </c>
      <c r="E24" s="5" t="s">
        <v>317</v>
      </c>
      <c r="F24" s="5" t="s">
        <v>318</v>
      </c>
      <c r="G24" s="5" t="s">
        <v>319</v>
      </c>
    </row>
    <row r="26" spans="2:7">
      <c r="B26" t="s">
        <v>320</v>
      </c>
    </row>
    <row r="27" spans="2:7">
      <c r="B27" s="53" t="s">
        <v>321</v>
      </c>
      <c r="C27" s="35"/>
      <c r="D27" s="51" t="s">
        <v>373</v>
      </c>
      <c r="E27" s="51" t="s">
        <v>309</v>
      </c>
    </row>
    <row r="28" spans="2:7">
      <c r="B28" s="54"/>
      <c r="C28" s="36"/>
      <c r="D28" s="52"/>
      <c r="E28" s="52"/>
    </row>
    <row r="29" spans="2:7">
      <c r="B29" s="5" t="s">
        <v>306</v>
      </c>
      <c r="C29" s="34"/>
      <c r="D29" s="5">
        <v>300000</v>
      </c>
      <c r="E29" s="5">
        <v>200000</v>
      </c>
    </row>
    <row r="30" spans="2:7">
      <c r="B30" s="5" t="s">
        <v>305</v>
      </c>
      <c r="C30" s="34"/>
      <c r="D30" s="5">
        <v>350000</v>
      </c>
      <c r="E30" s="5">
        <v>250000</v>
      </c>
    </row>
    <row r="31" spans="2:7">
      <c r="B31" s="5" t="s">
        <v>308</v>
      </c>
      <c r="C31" s="34"/>
      <c r="D31" s="5">
        <v>400000</v>
      </c>
      <c r="E31" s="5">
        <v>300000</v>
      </c>
    </row>
    <row r="32" spans="2:7">
      <c r="B32" s="5" t="s">
        <v>307</v>
      </c>
      <c r="C32" s="34"/>
      <c r="D32" s="5">
        <v>450000</v>
      </c>
      <c r="E32" s="5">
        <v>350000</v>
      </c>
    </row>
    <row r="35" spans="2:2">
      <c r="B35" t="s">
        <v>322</v>
      </c>
    </row>
    <row r="36" spans="2:2">
      <c r="B36" t="s">
        <v>323</v>
      </c>
    </row>
    <row r="37" spans="2:2">
      <c r="B37" t="s">
        <v>324</v>
      </c>
    </row>
    <row r="38" spans="2:2">
      <c r="B38" t="s">
        <v>325</v>
      </c>
    </row>
    <row r="39" spans="2:2">
      <c r="B39" t="s">
        <v>326</v>
      </c>
    </row>
    <row r="40" spans="2:2">
      <c r="B40" t="s">
        <v>327</v>
      </c>
    </row>
    <row r="41" spans="2:2">
      <c r="B41" t="s">
        <v>328</v>
      </c>
    </row>
    <row r="42" spans="2:2">
      <c r="B42" t="s">
        <v>329</v>
      </c>
    </row>
    <row r="43" spans="2:2">
      <c r="B43" t="s">
        <v>330</v>
      </c>
    </row>
    <row r="44" spans="2:2">
      <c r="B44" t="s">
        <v>331</v>
      </c>
    </row>
    <row r="45" spans="2:2">
      <c r="B45" t="s">
        <v>332</v>
      </c>
    </row>
    <row r="46" spans="2:2">
      <c r="B46" t="s">
        <v>333</v>
      </c>
    </row>
    <row r="47" spans="2:2">
      <c r="B47" t="s">
        <v>334</v>
      </c>
    </row>
  </sheetData>
  <mergeCells count="21">
    <mergeCell ref="B24:C24"/>
    <mergeCell ref="C4:D4"/>
    <mergeCell ref="C6:D6"/>
    <mergeCell ref="C7:D7"/>
    <mergeCell ref="C8:D8"/>
    <mergeCell ref="C9:D9"/>
    <mergeCell ref="B16:E16"/>
    <mergeCell ref="D27:D28"/>
    <mergeCell ref="E27:E28"/>
    <mergeCell ref="B27:B28"/>
    <mergeCell ref="C5:D5"/>
    <mergeCell ref="C10:D10"/>
    <mergeCell ref="C11:D11"/>
    <mergeCell ref="C12:D12"/>
    <mergeCell ref="C13:D13"/>
    <mergeCell ref="C14:D14"/>
    <mergeCell ref="C15:D15"/>
    <mergeCell ref="B19:C19"/>
    <mergeCell ref="B18:C18"/>
    <mergeCell ref="B20:C20"/>
    <mergeCell ref="B23:C23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3:I25"/>
  <sheetViews>
    <sheetView workbookViewId="0">
      <selection activeCell="I8" sqref="I8"/>
    </sheetView>
  </sheetViews>
  <sheetFormatPr defaultRowHeight="15"/>
  <cols>
    <col min="2" max="2" width="15" customWidth="1"/>
  </cols>
  <sheetData>
    <row r="3" spans="2:9">
      <c r="B3" t="s">
        <v>374</v>
      </c>
    </row>
    <row r="6" spans="2:9">
      <c r="B6" t="s">
        <v>336</v>
      </c>
    </row>
    <row r="7" spans="2:9">
      <c r="B7" s="5" t="s">
        <v>31</v>
      </c>
      <c r="C7" s="5" t="s">
        <v>337</v>
      </c>
      <c r="D7" s="5" t="s">
        <v>38</v>
      </c>
      <c r="E7" s="5" t="s">
        <v>7</v>
      </c>
      <c r="F7" s="5" t="s">
        <v>289</v>
      </c>
      <c r="G7" s="5" t="s">
        <v>142</v>
      </c>
      <c r="H7" s="5" t="s">
        <v>357</v>
      </c>
      <c r="I7" s="5" t="s">
        <v>358</v>
      </c>
    </row>
    <row r="8" spans="2:9">
      <c r="B8" s="5">
        <v>1</v>
      </c>
      <c r="C8" s="5" t="s">
        <v>338</v>
      </c>
      <c r="D8" s="5" t="s">
        <v>346</v>
      </c>
      <c r="E8" s="5"/>
      <c r="F8" s="5"/>
      <c r="G8" s="5"/>
      <c r="H8" s="5">
        <v>2</v>
      </c>
      <c r="I8" s="5"/>
    </row>
    <row r="9" spans="2:9">
      <c r="B9" s="5">
        <v>2</v>
      </c>
      <c r="C9" s="5" t="s">
        <v>339</v>
      </c>
      <c r="D9" s="5" t="s">
        <v>347</v>
      </c>
      <c r="E9" s="5"/>
      <c r="F9" s="5"/>
      <c r="G9" s="5"/>
      <c r="H9" s="5">
        <v>4</v>
      </c>
      <c r="I9" s="5"/>
    </row>
    <row r="10" spans="2:9">
      <c r="B10" s="5">
        <v>3</v>
      </c>
      <c r="C10" s="5" t="s">
        <v>340</v>
      </c>
      <c r="D10" s="5" t="s">
        <v>348</v>
      </c>
      <c r="E10" s="5"/>
      <c r="F10" s="5"/>
      <c r="G10" s="5"/>
      <c r="H10" s="5">
        <v>3</v>
      </c>
      <c r="I10" s="5"/>
    </row>
    <row r="11" spans="2:9">
      <c r="B11" s="5">
        <v>4</v>
      </c>
      <c r="C11" s="5" t="s">
        <v>341</v>
      </c>
      <c r="D11" s="5" t="s">
        <v>349</v>
      </c>
      <c r="E11" s="5"/>
      <c r="F11" s="5"/>
      <c r="G11" s="5"/>
      <c r="H11" s="5">
        <v>4</v>
      </c>
      <c r="I11" s="5"/>
    </row>
    <row r="12" spans="2:9">
      <c r="B12" s="5">
        <v>5</v>
      </c>
      <c r="C12" s="5" t="s">
        <v>342</v>
      </c>
      <c r="D12" s="5" t="s">
        <v>350</v>
      </c>
      <c r="E12" s="5"/>
      <c r="F12" s="5"/>
      <c r="G12" s="5"/>
      <c r="H12" s="5">
        <v>1</v>
      </c>
      <c r="I12" s="5"/>
    </row>
    <row r="13" spans="2:9">
      <c r="B13" s="5">
        <v>6</v>
      </c>
      <c r="C13" s="5" t="s">
        <v>343</v>
      </c>
      <c r="D13" s="5" t="s">
        <v>351</v>
      </c>
      <c r="E13" s="5"/>
      <c r="F13" s="5"/>
      <c r="G13" s="5"/>
      <c r="H13" s="5">
        <v>2</v>
      </c>
      <c r="I13" s="5"/>
    </row>
    <row r="14" spans="2:9">
      <c r="B14" s="5">
        <v>7</v>
      </c>
      <c r="C14" s="5" t="s">
        <v>344</v>
      </c>
      <c r="D14" s="5" t="s">
        <v>352</v>
      </c>
      <c r="E14" s="5"/>
      <c r="F14" s="5"/>
      <c r="G14" s="5"/>
      <c r="H14" s="5">
        <v>4</v>
      </c>
      <c r="I14" s="5"/>
    </row>
    <row r="15" spans="2:9">
      <c r="B15" s="5">
        <v>8</v>
      </c>
      <c r="C15" s="5" t="s">
        <v>345</v>
      </c>
      <c r="D15" s="5" t="s">
        <v>353</v>
      </c>
      <c r="E15" s="5"/>
      <c r="F15" s="5"/>
      <c r="G15" s="5"/>
      <c r="H15" s="5">
        <v>2</v>
      </c>
      <c r="I15" s="5"/>
    </row>
    <row r="19" spans="2:6">
      <c r="B19" s="5" t="s">
        <v>359</v>
      </c>
      <c r="C19" s="5" t="s">
        <v>360</v>
      </c>
      <c r="D19" s="5" t="s">
        <v>361</v>
      </c>
      <c r="E19" s="5" t="s">
        <v>362</v>
      </c>
    </row>
    <row r="20" spans="2:6">
      <c r="B20" s="5" t="s">
        <v>7</v>
      </c>
      <c r="C20" s="5" t="s">
        <v>356</v>
      </c>
      <c r="D20" s="5" t="s">
        <v>355</v>
      </c>
      <c r="E20" s="5" t="s">
        <v>354</v>
      </c>
    </row>
    <row r="22" spans="2:6">
      <c r="B22" s="5" t="s">
        <v>363</v>
      </c>
      <c r="C22" s="5" t="s">
        <v>364</v>
      </c>
      <c r="D22" s="5" t="s">
        <v>360</v>
      </c>
      <c r="E22" s="5" t="s">
        <v>361</v>
      </c>
      <c r="F22" s="5" t="s">
        <v>362</v>
      </c>
    </row>
    <row r="23" spans="2:6">
      <c r="B23" s="5" t="s">
        <v>15</v>
      </c>
      <c r="C23" s="5" t="s">
        <v>366</v>
      </c>
      <c r="D23" s="5">
        <v>30000</v>
      </c>
      <c r="E23" s="5">
        <v>20000</v>
      </c>
      <c r="F23" s="5">
        <v>50000</v>
      </c>
    </row>
    <row r="24" spans="2:6">
      <c r="B24" s="5" t="s">
        <v>114</v>
      </c>
      <c r="C24" s="5" t="s">
        <v>367</v>
      </c>
      <c r="D24" s="5">
        <v>60000</v>
      </c>
      <c r="E24" s="5">
        <v>50000</v>
      </c>
      <c r="F24" s="5">
        <v>100000</v>
      </c>
    </row>
    <row r="25" spans="2:6">
      <c r="B25" s="5" t="s">
        <v>365</v>
      </c>
      <c r="C25" s="5" t="s">
        <v>368</v>
      </c>
      <c r="D25" s="5">
        <v>45000</v>
      </c>
      <c r="E25" s="5">
        <v>30000</v>
      </c>
      <c r="F25" s="5">
        <v>75000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Lat 1</vt:lpstr>
      <vt:lpstr>Lat 2</vt:lpstr>
      <vt:lpstr>Lat 3</vt:lpstr>
      <vt:lpstr>Lat 4</vt:lpstr>
      <vt:lpstr>Lat 5</vt:lpstr>
      <vt:lpstr>Lat 6</vt:lpstr>
      <vt:lpstr>Lat 7</vt:lpstr>
      <vt:lpstr>Lat 8</vt:lpstr>
      <vt:lpstr>Lat 9</vt:lpstr>
      <vt:lpstr>Sheet1</vt:lpstr>
      <vt:lpstr>DiKode</vt:lpstr>
      <vt:lpstr>GOL</vt:lpstr>
      <vt:lpstr>tabel</vt:lpstr>
      <vt:lpstr>TUNJANGAN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@nom</dc:creator>
  <cp:lastModifiedBy>WLC COMPUTER</cp:lastModifiedBy>
  <dcterms:created xsi:type="dcterms:W3CDTF">2011-03-25T03:34:00Z</dcterms:created>
  <dcterms:modified xsi:type="dcterms:W3CDTF">2018-09-06T12:46:03Z</dcterms:modified>
</cp:coreProperties>
</file>