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\Downloads\"/>
    </mc:Choice>
  </mc:AlternateContent>
  <xr:revisionPtr revIDLastSave="0" documentId="13_ncr:1_{24794E77-0CAE-4DC8-84AD-6AF3788D6758}" xr6:coauthVersionLast="47" xr6:coauthVersionMax="47" xr10:uidLastSave="{00000000-0000-0000-0000-000000000000}"/>
  <bookViews>
    <workbookView xWindow="-120" yWindow="-120" windowWidth="20730" windowHeight="11160" activeTab="1" xr2:uid="{519CFF04-A1F8-44F2-823C-56093AA8D59B}"/>
  </bookViews>
  <sheets>
    <sheet name="3" sheetId="2" r:id="rId1"/>
    <sheet name="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3" i="2"/>
  <c r="C22" i="2"/>
  <c r="C21" i="2"/>
  <c r="C20" i="2"/>
  <c r="C19" i="2"/>
  <c r="C18" i="2"/>
  <c r="C17" i="2"/>
  <c r="C10" i="2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7" i="1"/>
  <c r="L7" i="1" s="1"/>
</calcChain>
</file>

<file path=xl/sharedStrings.xml><?xml version="1.0" encoding="utf-8"?>
<sst xmlns="http://schemas.openxmlformats.org/spreadsheetml/2006/main" count="192" uniqueCount="128">
  <si>
    <t>Matkul:</t>
  </si>
  <si>
    <t>Nim      :</t>
  </si>
  <si>
    <t>Nama   :</t>
  </si>
  <si>
    <t>No</t>
  </si>
  <si>
    <t>Nam Pasien</t>
  </si>
  <si>
    <t>Kode</t>
  </si>
  <si>
    <t>Jenis Ruang</t>
  </si>
  <si>
    <t>Nama Dokter</t>
  </si>
  <si>
    <t>Kelas Rawat Inap</t>
  </si>
  <si>
    <t>Nama penyakit</t>
  </si>
  <si>
    <t>Tanggal Masuk</t>
  </si>
  <si>
    <t>Tanggal Keluar</t>
  </si>
  <si>
    <t>Tarif Kamar</t>
  </si>
  <si>
    <t>Diskon</t>
  </si>
  <si>
    <t>Tarif Bersih kamar</t>
  </si>
  <si>
    <t>Biaya</t>
  </si>
  <si>
    <t>Kode Asuransi</t>
  </si>
  <si>
    <t>Nama Asuransi</t>
  </si>
  <si>
    <t>Kode Penyakit</t>
  </si>
  <si>
    <t>Mulyono</t>
  </si>
  <si>
    <t>Agus Rohmat</t>
  </si>
  <si>
    <t>Nella Cahya</t>
  </si>
  <si>
    <t>Anies Rohmah</t>
  </si>
  <si>
    <t>Joko Wardoyo</t>
  </si>
  <si>
    <t>Bambang Cahyono</t>
  </si>
  <si>
    <t>Puji Widodo</t>
  </si>
  <si>
    <t>Sri Lestari</t>
  </si>
  <si>
    <t>Sri Rezeki</t>
  </si>
  <si>
    <t>Michael Chandra</t>
  </si>
  <si>
    <t>Tong Tjie Cho</t>
  </si>
  <si>
    <t>Susi Widiastuti</t>
  </si>
  <si>
    <t>Nurmansyah Sutan</t>
  </si>
  <si>
    <t>Angela Chia</t>
  </si>
  <si>
    <t>Sandy Augusta Cindi</t>
  </si>
  <si>
    <t>Slamet Riyadi</t>
  </si>
  <si>
    <t>Siti Wahdah</t>
  </si>
  <si>
    <t>Noor Laily</t>
  </si>
  <si>
    <t>Bejo Banyu</t>
  </si>
  <si>
    <t>Andrea Calya</t>
  </si>
  <si>
    <t>K3-PIN-AND</t>
  </si>
  <si>
    <t>K3-PIN-ADR</t>
  </si>
  <si>
    <t>K2-DAH-ADR</t>
  </si>
  <si>
    <t>K3-ANG-MIR</t>
  </si>
  <si>
    <t>K1-DAH-CHA</t>
  </si>
  <si>
    <t>V2-DAH-CHA</t>
  </si>
  <si>
    <t>K2-CHR-CHA</t>
  </si>
  <si>
    <t>V1-ANG-MIR</t>
  </si>
  <si>
    <t>K1-ANG-MIR</t>
  </si>
  <si>
    <t>V2-BGV-CHA</t>
  </si>
  <si>
    <t>V1-BGV-ADR</t>
  </si>
  <si>
    <t>V2-BGV-MIR</t>
  </si>
  <si>
    <t>K1-PIN-AND</t>
  </si>
  <si>
    <t>K2-DAH-CHA</t>
  </si>
  <si>
    <t>K2-CHR-ADR</t>
  </si>
  <si>
    <t>V2-ANG-MIR</t>
  </si>
  <si>
    <t>PUL</t>
  </si>
  <si>
    <t>HYP</t>
  </si>
  <si>
    <t>GAS</t>
  </si>
  <si>
    <t>CAR</t>
  </si>
  <si>
    <t>HEM</t>
  </si>
  <si>
    <t>GER</t>
  </si>
  <si>
    <t>GIN</t>
  </si>
  <si>
    <t>BP</t>
  </si>
  <si>
    <t>UM</t>
  </si>
  <si>
    <t>AL</t>
  </si>
  <si>
    <t>Jenis  Ruang</t>
  </si>
  <si>
    <t>Jenis Asuransi</t>
  </si>
  <si>
    <t>1. BGV -&gt; Bougenvil</t>
  </si>
  <si>
    <t>2. ANG -&gt; Annggrek</t>
  </si>
  <si>
    <t>Penanggung</t>
  </si>
  <si>
    <t>BPJS Kes</t>
  </si>
  <si>
    <t>Asuransi Lain</t>
  </si>
  <si>
    <t>Umum</t>
  </si>
  <si>
    <t>3. DAH -&gt; Dahlia</t>
  </si>
  <si>
    <t>4. CHR -&gt; Chrysant</t>
  </si>
  <si>
    <t>Jenis Penyakit</t>
  </si>
  <si>
    <t>5. PIN -&gt; Pino</t>
  </si>
  <si>
    <t>Nama Penyakit</t>
  </si>
  <si>
    <t>Hipertensi</t>
  </si>
  <si>
    <t>Kelas Rawat</t>
  </si>
  <si>
    <t>Ginjal</t>
  </si>
  <si>
    <t>1. V2 -&gt; VVIP</t>
  </si>
  <si>
    <t>Kardiologi</t>
  </si>
  <si>
    <t>2. V -&gt; VIP</t>
  </si>
  <si>
    <t>Hematologi</t>
  </si>
  <si>
    <t>3. K1 -&gt; Kelas 1</t>
  </si>
  <si>
    <t>Pulmonologi</t>
  </si>
  <si>
    <t>4. K2 -&gt; Kelas 2</t>
  </si>
  <si>
    <t>Gastroenterohepatologi</t>
  </si>
  <si>
    <t>5. K3 -&gt; Kelas 3</t>
  </si>
  <si>
    <t>Geriartri</t>
  </si>
  <si>
    <t>Nama Doter :</t>
  </si>
  <si>
    <t>1. ADR -&gt; dr. Adriyam,Sp.PD</t>
  </si>
  <si>
    <t>2. MIR -&gt; dr. Miranda Aurelia, Sp.PD</t>
  </si>
  <si>
    <t>VVIP</t>
  </si>
  <si>
    <t>3. CHA -&gt; dr. Charles Vincensius, Sp.PD</t>
  </si>
  <si>
    <t>VIP</t>
  </si>
  <si>
    <t>4. AND -&gt; dr. Andreas Juan, Sp. P</t>
  </si>
  <si>
    <t>K1</t>
  </si>
  <si>
    <t>K2</t>
  </si>
  <si>
    <t>Diskon Kamar</t>
  </si>
  <si>
    <t>K3</t>
  </si>
  <si>
    <t>BGV</t>
  </si>
  <si>
    <t>ANG</t>
  </si>
  <si>
    <t>DAH</t>
  </si>
  <si>
    <t>CHR</t>
  </si>
  <si>
    <t>PIN</t>
  </si>
  <si>
    <t>Soal 3. Ms. Excel</t>
  </si>
  <si>
    <t>1.    Tarif Kamar diisi dengan lama rawat inap dikali tarif kamar
2.    Diskon diisi dengan besar diskon dikali dengan tarif kamar</t>
  </si>
  <si>
    <t>Soal 4. Ms. Excel</t>
  </si>
  <si>
    <t>Diketahui mesin pengolah kue memiliki usia 7 tahun, harga perolehan Rp 350.000.000,00 dengan nilai
sisa Rp 3.500.000,00 di akhir umur ekonomis.</t>
  </si>
  <si>
    <t>Hitunglah depresiasi mesin pengolah kue tersebut menggunakan 3 metode.</t>
  </si>
  <si>
    <t>Metode Garis Lurus</t>
  </si>
  <si>
    <t>Nama Barang</t>
  </si>
  <si>
    <t>Mesin Pengolah Kue</t>
  </si>
  <si>
    <t xml:space="preserve">Harga Perolehan </t>
  </si>
  <si>
    <t>Nilai Sisa</t>
  </si>
  <si>
    <t>Umur Ekonomis</t>
  </si>
  <si>
    <t>Penyusutan Pertahun</t>
  </si>
  <si>
    <t>Metode Saldo Menurun Berganda</t>
  </si>
  <si>
    <t>Penyusutan Tahun Ke-1</t>
  </si>
  <si>
    <t>Penyusutan Tahun Ke-2</t>
  </si>
  <si>
    <t>Penyusutan Tahun Ke-3</t>
  </si>
  <si>
    <t>Penyusutan Tahun Ke-4</t>
  </si>
  <si>
    <t>Penyusutan Tahun Ke-5</t>
  </si>
  <si>
    <t>Penyusutan Tahun Ke-6</t>
  </si>
  <si>
    <t>Penyusutan Tahun Ke-7</t>
  </si>
  <si>
    <t>Metode Sum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</si>
</sst>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0" applyNumberFormat="1"/>
    <xf numFmtId="0" fontId="2" fillId="0" borderId="0" xfId="0" quotePrefix="1" applyFont="1"/>
    <xf numFmtId="0" fontId="2" fillId="0" borderId="1" xfId="0" applyFont="1" applyBorder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4B3E-A63A-4FE3-B374-71292354221C}">
  <sheetPr>
    <tabColor rgb="FFFFFF00"/>
  </sheetPr>
  <dimension ref="A1:C36"/>
  <sheetViews>
    <sheetView workbookViewId="0">
      <selection sqref="A1:XFD1048576"/>
    </sheetView>
  </sheetViews>
  <sheetFormatPr defaultRowHeight="15" x14ac:dyDescent="0.25"/>
  <cols>
    <col min="1" max="1" width="13.5703125" customWidth="1"/>
    <col min="3" max="3" width="16.85546875" style="8" bestFit="1" customWidth="1"/>
  </cols>
  <sheetData>
    <row r="1" spans="1:3" x14ac:dyDescent="0.25">
      <c r="A1" t="s">
        <v>109</v>
      </c>
    </row>
    <row r="2" spans="1:3" x14ac:dyDescent="0.25">
      <c r="A2" t="s">
        <v>110</v>
      </c>
    </row>
    <row r="3" spans="1:3" x14ac:dyDescent="0.25">
      <c r="A3" t="s">
        <v>111</v>
      </c>
    </row>
    <row r="5" spans="1:3" ht="15.75" x14ac:dyDescent="0.25">
      <c r="A5" s="15" t="s">
        <v>112</v>
      </c>
    </row>
    <row r="6" spans="1:3" x14ac:dyDescent="0.25">
      <c r="A6" t="s">
        <v>113</v>
      </c>
      <c r="C6" s="8" t="s">
        <v>114</v>
      </c>
    </row>
    <row r="7" spans="1:3" x14ac:dyDescent="0.25">
      <c r="A7" t="s">
        <v>115</v>
      </c>
      <c r="C7" s="8">
        <v>350000000</v>
      </c>
    </row>
    <row r="8" spans="1:3" x14ac:dyDescent="0.25">
      <c r="A8" t="s">
        <v>116</v>
      </c>
      <c r="C8" s="8">
        <v>3500000</v>
      </c>
    </row>
    <row r="9" spans="1:3" x14ac:dyDescent="0.25">
      <c r="A9" t="s">
        <v>117</v>
      </c>
      <c r="C9" s="8">
        <v>7</v>
      </c>
    </row>
    <row r="10" spans="1:3" x14ac:dyDescent="0.25">
      <c r="A10" t="s">
        <v>118</v>
      </c>
      <c r="C10" s="8">
        <f>SLN(C7,C8,C9)</f>
        <v>49500000</v>
      </c>
    </row>
    <row r="12" spans="1:3" ht="15.75" x14ac:dyDescent="0.25">
      <c r="A12" s="15" t="s">
        <v>119</v>
      </c>
    </row>
    <row r="13" spans="1:3" x14ac:dyDescent="0.25">
      <c r="A13" t="s">
        <v>113</v>
      </c>
      <c r="C13" s="8" t="s">
        <v>114</v>
      </c>
    </row>
    <row r="14" spans="1:3" x14ac:dyDescent="0.25">
      <c r="A14" t="s">
        <v>115</v>
      </c>
      <c r="C14" s="8">
        <v>350000000</v>
      </c>
    </row>
    <row r="15" spans="1:3" x14ac:dyDescent="0.25">
      <c r="A15" t="s">
        <v>116</v>
      </c>
      <c r="C15" s="8">
        <v>3500000</v>
      </c>
    </row>
    <row r="16" spans="1:3" x14ac:dyDescent="0.25">
      <c r="A16" t="s">
        <v>117</v>
      </c>
      <c r="C16" s="8">
        <v>7</v>
      </c>
    </row>
    <row r="17" spans="1:3" x14ac:dyDescent="0.25">
      <c r="A17" t="s">
        <v>120</v>
      </c>
      <c r="C17" s="8">
        <f>DDB($C$14,$C$15,$C$16,1)</f>
        <v>100000000</v>
      </c>
    </row>
    <row r="18" spans="1:3" x14ac:dyDescent="0.25">
      <c r="A18" t="s">
        <v>121</v>
      </c>
      <c r="C18" s="8">
        <f>DDB($C$14,$C$15,$C$16,2)</f>
        <v>71428571.428571418</v>
      </c>
    </row>
    <row r="19" spans="1:3" x14ac:dyDescent="0.25">
      <c r="A19" t="s">
        <v>122</v>
      </c>
      <c r="C19" s="8">
        <f>DDB($C$14,$C$15,$C$16,3)</f>
        <v>51020408.163265303</v>
      </c>
    </row>
    <row r="20" spans="1:3" x14ac:dyDescent="0.25">
      <c r="A20" t="s">
        <v>123</v>
      </c>
      <c r="C20" s="8">
        <f>DDB($C$14,$C$15,$C$16,4)</f>
        <v>36443148.688046649</v>
      </c>
    </row>
    <row r="21" spans="1:3" x14ac:dyDescent="0.25">
      <c r="A21" t="s">
        <v>124</v>
      </c>
      <c r="C21" s="8">
        <f>DDB($C$14,$C$15,$C$16,5)</f>
        <v>26030820.491461892</v>
      </c>
    </row>
    <row r="22" spans="1:3" x14ac:dyDescent="0.25">
      <c r="A22" t="s">
        <v>125</v>
      </c>
      <c r="C22" s="8">
        <f>DDB($C$14,$C$15,$C$16,6)</f>
        <v>18593443.208187062</v>
      </c>
    </row>
    <row r="23" spans="1:3" x14ac:dyDescent="0.25">
      <c r="A23" t="s">
        <v>126</v>
      </c>
      <c r="C23" s="8">
        <f>DDB($C$14,$C$15,$C$16,7)</f>
        <v>13281030.862990759</v>
      </c>
    </row>
    <row r="24" spans="1:3" ht="15.75" x14ac:dyDescent="0.25">
      <c r="A24" s="15"/>
    </row>
    <row r="25" spans="1:3" ht="15.75" x14ac:dyDescent="0.25">
      <c r="A25" s="15" t="s">
        <v>127</v>
      </c>
    </row>
    <row r="26" spans="1:3" x14ac:dyDescent="0.25">
      <c r="A26" t="s">
        <v>113</v>
      </c>
      <c r="C26" s="8" t="s">
        <v>114</v>
      </c>
    </row>
    <row r="27" spans="1:3" x14ac:dyDescent="0.25">
      <c r="A27" t="s">
        <v>115</v>
      </c>
      <c r="C27" s="8">
        <v>350000000</v>
      </c>
    </row>
    <row r="28" spans="1:3" x14ac:dyDescent="0.25">
      <c r="A28" t="s">
        <v>116</v>
      </c>
      <c r="C28" s="8">
        <v>3500000</v>
      </c>
    </row>
    <row r="29" spans="1:3" x14ac:dyDescent="0.25">
      <c r="A29" t="s">
        <v>117</v>
      </c>
      <c r="C29" s="8">
        <v>7</v>
      </c>
    </row>
    <row r="30" spans="1:3" x14ac:dyDescent="0.25">
      <c r="A30" t="str">
        <f>A17</f>
        <v>Penyusutan Tahun Ke-1</v>
      </c>
      <c r="C30" s="8">
        <f>SYD($C$27,$C$28,$C$29,1)</f>
        <v>86625000</v>
      </c>
    </row>
    <row r="31" spans="1:3" x14ac:dyDescent="0.25">
      <c r="A31" t="str">
        <f t="shared" ref="A31:A35" si="0">A18</f>
        <v>Penyusutan Tahun Ke-2</v>
      </c>
      <c r="C31" s="8">
        <f>SYD($C$27,$C$28,$C$29,2)</f>
        <v>74250000</v>
      </c>
    </row>
    <row r="32" spans="1:3" x14ac:dyDescent="0.25">
      <c r="A32" t="str">
        <f t="shared" si="0"/>
        <v>Penyusutan Tahun Ke-3</v>
      </c>
      <c r="C32" s="8">
        <f>SYD($C$27,$C$28,$C$29,3)</f>
        <v>61875000</v>
      </c>
    </row>
    <row r="33" spans="1:3" x14ac:dyDescent="0.25">
      <c r="A33" t="str">
        <f t="shared" si="0"/>
        <v>Penyusutan Tahun Ke-4</v>
      </c>
      <c r="C33" s="8">
        <f>SYD($C$27,$C$28,$C$29,4)</f>
        <v>49500000</v>
      </c>
    </row>
    <row r="34" spans="1:3" x14ac:dyDescent="0.25">
      <c r="A34" t="str">
        <f t="shared" si="0"/>
        <v>Penyusutan Tahun Ke-5</v>
      </c>
      <c r="C34" s="8">
        <f>SYD($C$27,$C$28,$C$29,5)</f>
        <v>37125000</v>
      </c>
    </row>
    <row r="35" spans="1:3" x14ac:dyDescent="0.25">
      <c r="A35" t="str">
        <f t="shared" si="0"/>
        <v>Penyusutan Tahun Ke-6</v>
      </c>
      <c r="C35" s="8">
        <f>SYD($C$27,$C$28,$C$29,6)</f>
        <v>24750000</v>
      </c>
    </row>
    <row r="36" spans="1:3" x14ac:dyDescent="0.25">
      <c r="A36" t="str">
        <f>A23</f>
        <v>Penyusutan Tahun Ke-7</v>
      </c>
      <c r="C36" s="8">
        <f>SYD($C$27,$C$28,$C$29,7)</f>
        <v>12375000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FF09-6C1B-412B-938A-B15646B0860D}">
  <sheetPr>
    <tabColor theme="5" tint="0.39997558519241921"/>
  </sheetPr>
  <dimension ref="A1:X32"/>
  <sheetViews>
    <sheetView tabSelected="1" topLeftCell="A3" zoomScale="78" zoomScaleNormal="78" workbookViewId="0">
      <selection activeCell="L4" sqref="L1:L1048576"/>
    </sheetView>
  </sheetViews>
  <sheetFormatPr defaultRowHeight="15" x14ac:dyDescent="0.25"/>
  <cols>
    <col min="1" max="1" width="4.42578125" style="2" customWidth="1"/>
    <col min="2" max="2" width="18.42578125" style="2" customWidth="1"/>
    <col min="3" max="3" width="16.140625" style="2" customWidth="1"/>
    <col min="4" max="4" width="18.42578125" style="2" customWidth="1"/>
    <col min="5" max="5" width="16.85546875" style="2" customWidth="1"/>
    <col min="6" max="6" width="27.140625" style="2" customWidth="1"/>
    <col min="7" max="7" width="9.140625" style="3" customWidth="1"/>
    <col min="8" max="8" width="20.5703125" style="2" customWidth="1"/>
    <col min="9" max="9" width="17.7109375" style="2" customWidth="1"/>
    <col min="10" max="10" width="18.28515625" style="2" customWidth="1"/>
    <col min="11" max="11" width="7" style="2" customWidth="1"/>
    <col min="12" max="12" width="15.85546875" style="2" customWidth="1"/>
    <col min="13" max="13" width="9.140625" style="2"/>
    <col min="14" max="14" width="19.7109375" style="2" customWidth="1"/>
    <col min="15" max="15" width="9.28515625" style="2" customWidth="1"/>
    <col min="16" max="16" width="18.140625" style="2" customWidth="1"/>
    <col min="17" max="22" width="9.140625" style="2"/>
    <col min="23" max="23" width="12.85546875" style="2" customWidth="1"/>
    <col min="24" max="16384" width="9.140625" style="2"/>
  </cols>
  <sheetData>
    <row r="1" spans="1:24" x14ac:dyDescent="0.25">
      <c r="A1" s="1" t="s">
        <v>2</v>
      </c>
      <c r="B1" s="1"/>
      <c r="C1" s="1"/>
      <c r="D1" s="1"/>
      <c r="E1" s="1"/>
    </row>
    <row r="2" spans="1:24" ht="15" customHeight="1" x14ac:dyDescent="0.25">
      <c r="A2" s="1" t="s">
        <v>1</v>
      </c>
      <c r="B2" s="1"/>
      <c r="C2" s="1"/>
      <c r="D2" s="1"/>
      <c r="E2" s="1"/>
      <c r="G2" s="3" t="s">
        <v>107</v>
      </c>
    </row>
    <row r="3" spans="1:24" ht="36" customHeight="1" x14ac:dyDescent="0.25">
      <c r="A3" s="1" t="s">
        <v>0</v>
      </c>
      <c r="B3" s="1"/>
      <c r="C3" s="1"/>
      <c r="D3" s="1"/>
      <c r="E3" s="1"/>
      <c r="G3" s="13" t="s">
        <v>108</v>
      </c>
      <c r="H3" s="13"/>
      <c r="I3" s="13"/>
      <c r="J3" s="13"/>
      <c r="K3" s="13"/>
      <c r="L3" s="13"/>
      <c r="M3" s="13"/>
    </row>
    <row r="5" spans="1:24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8</v>
      </c>
      <c r="F5" s="4" t="s">
        <v>7</v>
      </c>
      <c r="G5" s="5" t="s">
        <v>18</v>
      </c>
      <c r="H5" s="4" t="s">
        <v>9</v>
      </c>
      <c r="I5" s="4" t="s">
        <v>10</v>
      </c>
      <c r="J5" s="4" t="s">
        <v>11</v>
      </c>
      <c r="K5" s="11"/>
      <c r="L5" s="4" t="s">
        <v>15</v>
      </c>
      <c r="M5" s="4"/>
      <c r="N5" s="4"/>
      <c r="O5" s="5" t="s">
        <v>16</v>
      </c>
      <c r="P5" s="4" t="s">
        <v>17</v>
      </c>
      <c r="Q5" t="s">
        <v>65</v>
      </c>
      <c r="R5"/>
      <c r="S5"/>
      <c r="T5"/>
      <c r="U5" t="s">
        <v>66</v>
      </c>
      <c r="V5"/>
      <c r="W5"/>
      <c r="X5"/>
    </row>
    <row r="6" spans="1:24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11"/>
      <c r="L6" s="6" t="s">
        <v>12</v>
      </c>
      <c r="M6" s="6" t="s">
        <v>13</v>
      </c>
      <c r="N6" s="6" t="s">
        <v>14</v>
      </c>
      <c r="O6" s="5"/>
      <c r="P6" s="4"/>
      <c r="Q6" t="s">
        <v>67</v>
      </c>
      <c r="R6"/>
      <c r="S6"/>
      <c r="T6"/>
      <c r="U6" t="s">
        <v>5</v>
      </c>
      <c r="V6" t="s">
        <v>62</v>
      </c>
      <c r="W6" t="s">
        <v>64</v>
      </c>
      <c r="X6" t="s">
        <v>63</v>
      </c>
    </row>
    <row r="7" spans="1:24" x14ac:dyDescent="0.25">
      <c r="A7" s="2">
        <v>1</v>
      </c>
      <c r="B7" s="2" t="s">
        <v>19</v>
      </c>
      <c r="C7" s="2" t="s">
        <v>39</v>
      </c>
      <c r="D7" s="2" t="b">
        <f>IF(MID(C7,3,5)="BGV","Bougenvil",IF(MID(C7,3,5)="ANG","Anggrek",IF(MID(C7,3,5)="DAH","Dahlia",IF(MID(C7,3,5)="CHR","Chrysant",IF(MID(C7,3,5)="PIN","Pino")))))</f>
        <v>0</v>
      </c>
      <c r="E7" s="2" t="str">
        <f>IF(LEFT(C7,2)="V2","VVIP",IF(LEFT(C7,2)="V","VIP",IF(LEFT(C7,2)="K1","Kelas 1",IF(LEFT(C7,2)="K2","Kelas 2","Kelas 3"))))</f>
        <v>Kelas 3</v>
      </c>
      <c r="F7" s="2" t="str">
        <f>IF(RIGHT(C7,3)="ADR","dr. Adriyani, Sp.PD",IF(RIGHT(C7,3)="MIR","dr. Miranda Aurelia, Sp.PD",IF(RIGHT(C7,3)="CHA","dr. Charles Vincensius, Sp.PD","dr. Andreas Juan, Sp.PD")))</f>
        <v>dr. Andreas Juan, Sp.PD</v>
      </c>
      <c r="G7" s="3" t="s">
        <v>55</v>
      </c>
      <c r="H7" s="2" t="str">
        <f>IF(G7="HYP","Hipertensi",IF(G7="GIN","Ginjal",IF(G7="CAR","Kardiologi",IF(G7="HEM","Hematologi",IF(G7="PUL","Pulmonologi",IF(G7="GAS","Gastroenterohepatologi","Geriartri"))))))</f>
        <v>Pulmonologi</v>
      </c>
      <c r="I7" s="12">
        <v>44074</v>
      </c>
      <c r="J7" s="12">
        <v>44079</v>
      </c>
      <c r="K7" s="14">
        <f>DATEDIF(I7,J7,"d")</f>
        <v>5</v>
      </c>
      <c r="L7" s="10" t="e">
        <f ca="1">IF(dateif(J7,I7,"d")*E7="Kelas 3","300000",IF(dateif(J7,I7,"d")*E7="Kelas 2","450000",IF(dateif(J7,I7,"d")*E7="Kelas 1","600000",IF(dateif(J7,I7,"d")*E7="VIP","3500000",IF(dateif(J7,I7,"d")*E7="VVIP","4500000")))))</f>
        <v>#NAME?</v>
      </c>
      <c r="O7" s="2" t="s">
        <v>62</v>
      </c>
      <c r="P7" s="2" t="str">
        <f>HLOOKUP(O7,$U$6:$X$7,2,0)</f>
        <v>BPJS Kes</v>
      </c>
      <c r="Q7" t="s">
        <v>68</v>
      </c>
      <c r="R7"/>
      <c r="S7"/>
      <c r="T7"/>
      <c r="U7" t="s">
        <v>69</v>
      </c>
      <c r="V7" t="s">
        <v>70</v>
      </c>
      <c r="W7" t="s">
        <v>71</v>
      </c>
      <c r="X7" t="s">
        <v>72</v>
      </c>
    </row>
    <row r="8" spans="1:24" x14ac:dyDescent="0.25">
      <c r="A8" s="2">
        <v>2</v>
      </c>
      <c r="B8" s="2" t="s">
        <v>20</v>
      </c>
      <c r="C8" s="2" t="s">
        <v>40</v>
      </c>
      <c r="D8" s="2" t="b">
        <f t="shared" ref="D8:D26" si="0">IF(MID(C8,3,5)="BGV","Bougenvil",IF(MID(C8,3,5)="ANG","Anggrek",IF(MID(C8,3,5)="DAH","Dahlia",IF(MID(C8,3,5)="CHR","Chrysant",IF(MID(C8,3,5)="PIN","Pino")))))</f>
        <v>0</v>
      </c>
      <c r="E8" s="2" t="str">
        <f t="shared" ref="E8:E26" si="1">IF(LEFT(C8,2)="V2","VVIP",IF(LEFT(C8,2)="V","VIP",IF(LEFT(C8,2)="K1","Kelas 1",IF(LEFT(C8,2)="K2","Kelas 2","Kelas 3"))))</f>
        <v>Kelas 3</v>
      </c>
      <c r="F8" s="2" t="str">
        <f t="shared" ref="F8:F26" si="2">IF(RIGHT(C8,3)="ADR","dr. Adriyani, Sp.PD",IF(RIGHT(C8,3)="MIR","dr. Miranda Aurelia, Sp.PD",IF(RIGHT(C8,3)="CHA","dr. Charles Vincensius, Sp.PD","dr. Andreas Juan, Sp.PD")))</f>
        <v>dr. Adriyani, Sp.PD</v>
      </c>
      <c r="G8" s="3" t="s">
        <v>56</v>
      </c>
      <c r="H8" s="2" t="str">
        <f t="shared" ref="H8:H26" si="3">IF(G8="HYP","Hipertensi",IF(G8="GIN","Ginjal",IF(G8="CAR","Kardiologi",IF(G8="HEM","Hematologi",IF(G8="PUL","Pulmonologi",IF(G8="GAS","Gastroenterohepatologi","Geriartri"))))))</f>
        <v>Hipertensi</v>
      </c>
      <c r="I8" s="12">
        <v>44078</v>
      </c>
      <c r="J8" s="12">
        <v>44084</v>
      </c>
      <c r="K8" s="14">
        <f t="shared" ref="K8:K26" si="4">DATEDIF(I8,J8,"d")</f>
        <v>6</v>
      </c>
      <c r="L8" s="10" t="e">
        <f ca="1">IF(dateif(J8,I8,"d")*E8="Kelas 3","300000",IF(dateif(J8,I8,"d")*E8="Kelas 2","450000",IF(dateif(J8,I8,"d")*E8="Kelas 1","600000",IF(dateif(J8,I8,"d")*E8="VIP","3500000",IF(dateif(J8,I8,"d")*E8="VVIP","4500000")))))</f>
        <v>#NAME?</v>
      </c>
      <c r="O8" s="2" t="s">
        <v>62</v>
      </c>
      <c r="P8" s="2" t="str">
        <f t="shared" ref="P8:P26" si="5">HLOOKUP(O8,$U$6:$X$7,2,0)</f>
        <v>BPJS Kes</v>
      </c>
      <c r="Q8" t="s">
        <v>73</v>
      </c>
      <c r="R8"/>
      <c r="S8"/>
      <c r="T8"/>
      <c r="U8"/>
      <c r="V8"/>
      <c r="W8"/>
      <c r="X8"/>
    </row>
    <row r="9" spans="1:24" x14ac:dyDescent="0.25">
      <c r="A9" s="2">
        <v>3</v>
      </c>
      <c r="B9" s="2" t="s">
        <v>21</v>
      </c>
      <c r="C9" s="2" t="s">
        <v>41</v>
      </c>
      <c r="D9" s="2" t="b">
        <f t="shared" si="0"/>
        <v>0</v>
      </c>
      <c r="E9" s="2" t="str">
        <f t="shared" si="1"/>
        <v>Kelas 2</v>
      </c>
      <c r="F9" s="2" t="str">
        <f t="shared" si="2"/>
        <v>dr. Adriyani, Sp.PD</v>
      </c>
      <c r="G9" s="3" t="s">
        <v>56</v>
      </c>
      <c r="H9" s="2" t="str">
        <f t="shared" si="3"/>
        <v>Hipertensi</v>
      </c>
      <c r="I9" s="12">
        <v>44089</v>
      </c>
      <c r="J9" s="12">
        <v>44093</v>
      </c>
      <c r="K9" s="14">
        <f t="shared" si="4"/>
        <v>4</v>
      </c>
      <c r="L9" s="10" t="e">
        <f ca="1">IF(dateif(J9,I9,"d")*E9="Kelas 3","300000",IF(dateif(J9,I9,"d")*E9="Kelas 2","450000",IF(dateif(J9,I9,"d")*E9="Kelas 1","600000",IF(dateif(J9,I9,"d")*E9="VIP","3500000",IF(dateif(J9,I9,"d")*E9="VVIP","4500000")))))</f>
        <v>#NAME?</v>
      </c>
      <c r="O9" s="2" t="s">
        <v>62</v>
      </c>
      <c r="P9" s="2" t="str">
        <f t="shared" si="5"/>
        <v>BPJS Kes</v>
      </c>
      <c r="Q9" t="s">
        <v>74</v>
      </c>
      <c r="R9"/>
      <c r="S9"/>
      <c r="T9"/>
      <c r="U9" t="s">
        <v>75</v>
      </c>
      <c r="V9"/>
      <c r="W9"/>
      <c r="X9"/>
    </row>
    <row r="10" spans="1:24" x14ac:dyDescent="0.25">
      <c r="A10" s="2">
        <v>4</v>
      </c>
      <c r="B10" s="2" t="s">
        <v>22</v>
      </c>
      <c r="C10" s="2" t="s">
        <v>42</v>
      </c>
      <c r="D10" s="2" t="b">
        <f t="shared" si="0"/>
        <v>0</v>
      </c>
      <c r="E10" s="2" t="str">
        <f t="shared" si="1"/>
        <v>Kelas 3</v>
      </c>
      <c r="F10" s="2" t="str">
        <f t="shared" si="2"/>
        <v>dr. Miranda Aurelia, Sp.PD</v>
      </c>
      <c r="G10" s="3" t="s">
        <v>57</v>
      </c>
      <c r="H10" s="2" t="str">
        <f t="shared" si="3"/>
        <v>Gastroenterohepatologi</v>
      </c>
      <c r="I10" s="12">
        <v>44071</v>
      </c>
      <c r="J10" s="12">
        <v>44081</v>
      </c>
      <c r="K10" s="14">
        <f t="shared" si="4"/>
        <v>10</v>
      </c>
      <c r="L10" s="10" t="e">
        <f ca="1">IF(dateif(J10,I10,"d")*E10="Kelas 3","300000",IF(dateif(J10,I10,"d")*E10="Kelas 2","450000",IF(dateif(J10,I10,"d")*E10="Kelas 1","600000",IF(dateif(J10,I10,"d")*E10="VIP","3500000",IF(dateif(J10,I10,"d")*E10="VVIP","4500000")))))</f>
        <v>#NAME?</v>
      </c>
      <c r="O10" s="2" t="s">
        <v>63</v>
      </c>
      <c r="P10" s="2" t="str">
        <f t="shared" si="5"/>
        <v>Umum</v>
      </c>
      <c r="Q10" t="s">
        <v>76</v>
      </c>
      <c r="R10"/>
      <c r="S10"/>
      <c r="T10"/>
      <c r="U10" t="s">
        <v>3</v>
      </c>
      <c r="V10" t="s">
        <v>5</v>
      </c>
      <c r="W10" t="s">
        <v>77</v>
      </c>
      <c r="X10"/>
    </row>
    <row r="11" spans="1:24" x14ac:dyDescent="0.25">
      <c r="A11" s="2">
        <v>5</v>
      </c>
      <c r="B11" s="2" t="s">
        <v>23</v>
      </c>
      <c r="C11" s="2" t="s">
        <v>43</v>
      </c>
      <c r="D11" s="2" t="b">
        <f t="shared" si="0"/>
        <v>0</v>
      </c>
      <c r="E11" s="2" t="str">
        <f t="shared" si="1"/>
        <v>Kelas 1</v>
      </c>
      <c r="F11" s="2" t="str">
        <f t="shared" si="2"/>
        <v>dr. Charles Vincensius, Sp.PD</v>
      </c>
      <c r="G11" s="3" t="s">
        <v>58</v>
      </c>
      <c r="H11" s="2" t="str">
        <f t="shared" si="3"/>
        <v>Kardiologi</v>
      </c>
      <c r="I11" s="12">
        <v>44076</v>
      </c>
      <c r="J11" s="12">
        <v>44084</v>
      </c>
      <c r="K11" s="14">
        <f t="shared" si="4"/>
        <v>8</v>
      </c>
      <c r="L11" s="10" t="e">
        <f ca="1">IF(dateif(J11,I11,"d")*E11="Kelas 3","300000",IF(dateif(J11,I11,"d")*E11="Kelas 2","450000",IF(dateif(J11,I11,"d")*E11="Kelas 1","600000",IF(dateif(J11,I11,"d")*E11="VIP","3500000",IF(dateif(J11,I11,"d")*E11="VVIP","4500000")))))</f>
        <v>#NAME?</v>
      </c>
      <c r="O11" s="2" t="s">
        <v>62</v>
      </c>
      <c r="P11" s="2" t="str">
        <f t="shared" si="5"/>
        <v>BPJS Kes</v>
      </c>
      <c r="Q11"/>
      <c r="R11"/>
      <c r="S11"/>
      <c r="T11"/>
      <c r="U11" s="7">
        <v>1</v>
      </c>
      <c r="V11" t="s">
        <v>56</v>
      </c>
      <c r="W11" t="s">
        <v>78</v>
      </c>
      <c r="X11"/>
    </row>
    <row r="12" spans="1:24" x14ac:dyDescent="0.25">
      <c r="A12" s="2">
        <v>6</v>
      </c>
      <c r="B12" s="2" t="s">
        <v>24</v>
      </c>
      <c r="C12" s="2" t="s">
        <v>44</v>
      </c>
      <c r="D12" s="2" t="b">
        <f t="shared" si="0"/>
        <v>0</v>
      </c>
      <c r="E12" s="2" t="str">
        <f t="shared" si="1"/>
        <v>VVIP</v>
      </c>
      <c r="F12" s="2" t="str">
        <f t="shared" si="2"/>
        <v>dr. Charles Vincensius, Sp.PD</v>
      </c>
      <c r="G12" s="3" t="s">
        <v>58</v>
      </c>
      <c r="H12" s="2" t="str">
        <f t="shared" si="3"/>
        <v>Kardiologi</v>
      </c>
      <c r="I12" s="12">
        <v>44087</v>
      </c>
      <c r="J12" s="12">
        <v>44096</v>
      </c>
      <c r="K12" s="14">
        <f t="shared" si="4"/>
        <v>9</v>
      </c>
      <c r="L12" s="10" t="e">
        <f ca="1">IF(dateif(J12,I12,"d")*E12="Kelas 3","300000",IF(dateif(J12,I12,"d")*E12="Kelas 2","450000",IF(dateif(J12,I12,"d")*E12="Kelas 1","600000",IF(dateif(J12,I12,"d")*E12="VIP","3500000",IF(dateif(J12,I12,"d")*E12="VVIP","4500000")))))</f>
        <v>#NAME?</v>
      </c>
      <c r="O12" s="2" t="s">
        <v>63</v>
      </c>
      <c r="P12" s="2" t="str">
        <f t="shared" si="5"/>
        <v>Umum</v>
      </c>
      <c r="Q12" t="s">
        <v>79</v>
      </c>
      <c r="R12"/>
      <c r="S12"/>
      <c r="T12"/>
      <c r="U12" s="7">
        <v>2</v>
      </c>
      <c r="V12" t="s">
        <v>61</v>
      </c>
      <c r="W12" t="s">
        <v>80</v>
      </c>
      <c r="X12"/>
    </row>
    <row r="13" spans="1:24" x14ac:dyDescent="0.25">
      <c r="A13" s="2">
        <v>7</v>
      </c>
      <c r="B13" s="2" t="s">
        <v>25</v>
      </c>
      <c r="C13" s="2" t="s">
        <v>45</v>
      </c>
      <c r="D13" s="2" t="b">
        <f t="shared" si="0"/>
        <v>0</v>
      </c>
      <c r="E13" s="2" t="str">
        <f t="shared" si="1"/>
        <v>Kelas 2</v>
      </c>
      <c r="F13" s="2" t="str">
        <f t="shared" si="2"/>
        <v>dr. Charles Vincensius, Sp.PD</v>
      </c>
      <c r="G13" s="3" t="s">
        <v>59</v>
      </c>
      <c r="H13" s="2" t="str">
        <f t="shared" si="3"/>
        <v>Hematologi</v>
      </c>
      <c r="I13" s="12">
        <v>44078</v>
      </c>
      <c r="J13" s="12">
        <v>44084</v>
      </c>
      <c r="K13" s="14">
        <f t="shared" si="4"/>
        <v>6</v>
      </c>
      <c r="L13" s="10" t="e">
        <f ca="1">IF(dateif(J13,I13,"d")*E13="Kelas 3","300000",IF(dateif(J13,I13,"d")*E13="Kelas 2","450000",IF(dateif(J13,I13,"d")*E13="Kelas 1","600000",IF(dateif(J13,I13,"d")*E13="VIP","3500000",IF(dateif(J13,I13,"d")*E13="VVIP","4500000")))))</f>
        <v>#NAME?</v>
      </c>
      <c r="O13" s="2" t="s">
        <v>62</v>
      </c>
      <c r="P13" s="2" t="str">
        <f t="shared" si="5"/>
        <v>BPJS Kes</v>
      </c>
      <c r="Q13" t="s">
        <v>81</v>
      </c>
      <c r="R13"/>
      <c r="S13"/>
      <c r="T13"/>
      <c r="U13" s="7">
        <v>3</v>
      </c>
      <c r="V13" t="s">
        <v>58</v>
      </c>
      <c r="W13" t="s">
        <v>82</v>
      </c>
      <c r="X13"/>
    </row>
    <row r="14" spans="1:24" x14ac:dyDescent="0.25">
      <c r="A14" s="2">
        <v>8</v>
      </c>
      <c r="B14" s="2" t="s">
        <v>26</v>
      </c>
      <c r="C14" s="2" t="s">
        <v>46</v>
      </c>
      <c r="D14" s="2" t="b">
        <f t="shared" si="0"/>
        <v>0</v>
      </c>
      <c r="E14" s="2" t="str">
        <f t="shared" si="1"/>
        <v>Kelas 3</v>
      </c>
      <c r="F14" s="2" t="str">
        <f t="shared" si="2"/>
        <v>dr. Miranda Aurelia, Sp.PD</v>
      </c>
      <c r="G14" s="3" t="s">
        <v>60</v>
      </c>
      <c r="H14" s="2" t="str">
        <f t="shared" si="3"/>
        <v>Geriartri</v>
      </c>
      <c r="I14" s="12">
        <v>44099</v>
      </c>
      <c r="J14" s="12">
        <v>44104</v>
      </c>
      <c r="K14" s="14">
        <f t="shared" si="4"/>
        <v>5</v>
      </c>
      <c r="L14" s="10" t="e">
        <f ca="1">IF(dateif(J14,I14,"d")*E14="Kelas 3","300000",IF(dateif(J14,I14,"d")*E14="Kelas 2","450000",IF(dateif(J14,I14,"d")*E14="Kelas 1","600000",IF(dateif(J14,I14,"d")*E14="VIP","3500000",IF(dateif(J14,I14,"d")*E14="VVIP","4500000")))))</f>
        <v>#NAME?</v>
      </c>
      <c r="O14" s="2" t="s">
        <v>64</v>
      </c>
      <c r="P14" s="2" t="str">
        <f t="shared" si="5"/>
        <v>Asuransi Lain</v>
      </c>
      <c r="Q14" t="s">
        <v>83</v>
      </c>
      <c r="R14"/>
      <c r="S14"/>
      <c r="T14"/>
      <c r="U14" s="7">
        <v>4</v>
      </c>
      <c r="V14" t="s">
        <v>59</v>
      </c>
      <c r="W14" t="s">
        <v>84</v>
      </c>
      <c r="X14"/>
    </row>
    <row r="15" spans="1:24" x14ac:dyDescent="0.25">
      <c r="A15" s="2">
        <v>9</v>
      </c>
      <c r="B15" s="2" t="s">
        <v>27</v>
      </c>
      <c r="C15" s="2" t="s">
        <v>47</v>
      </c>
      <c r="D15" s="2" t="b">
        <f t="shared" si="0"/>
        <v>0</v>
      </c>
      <c r="E15" s="2" t="str">
        <f t="shared" si="1"/>
        <v>Kelas 1</v>
      </c>
      <c r="F15" s="2" t="str">
        <f t="shared" si="2"/>
        <v>dr. Miranda Aurelia, Sp.PD</v>
      </c>
      <c r="G15" s="3" t="s">
        <v>60</v>
      </c>
      <c r="H15" s="2" t="str">
        <f t="shared" si="3"/>
        <v>Geriartri</v>
      </c>
      <c r="I15" s="12">
        <v>44085</v>
      </c>
      <c r="J15" s="12">
        <v>44089</v>
      </c>
      <c r="K15" s="14">
        <f t="shared" si="4"/>
        <v>4</v>
      </c>
      <c r="L15" s="10" t="e">
        <f ca="1">IF(dateif(J15,I15,"d")*E15="Kelas 3","300000",IF(dateif(J15,I15,"d")*E15="Kelas 2","450000",IF(dateif(J15,I15,"d")*E15="Kelas 1","600000",IF(dateif(J15,I15,"d")*E15="VIP","3500000",IF(dateif(J15,I15,"d")*E15="VVIP","4500000")))))</f>
        <v>#NAME?</v>
      </c>
      <c r="O15" s="2" t="s">
        <v>62</v>
      </c>
      <c r="P15" s="2" t="str">
        <f t="shared" si="5"/>
        <v>BPJS Kes</v>
      </c>
      <c r="Q15" t="s">
        <v>85</v>
      </c>
      <c r="R15"/>
      <c r="S15"/>
      <c r="T15"/>
      <c r="U15" s="7">
        <v>5</v>
      </c>
      <c r="V15" t="s">
        <v>55</v>
      </c>
      <c r="W15" t="s">
        <v>86</v>
      </c>
      <c r="X15"/>
    </row>
    <row r="16" spans="1:24" x14ac:dyDescent="0.25">
      <c r="A16" s="2">
        <v>10</v>
      </c>
      <c r="B16" s="2" t="s">
        <v>28</v>
      </c>
      <c r="C16" s="2" t="s">
        <v>48</v>
      </c>
      <c r="D16" s="2" t="b">
        <f t="shared" si="0"/>
        <v>0</v>
      </c>
      <c r="E16" s="2" t="str">
        <f t="shared" si="1"/>
        <v>VVIP</v>
      </c>
      <c r="F16" s="2" t="str">
        <f t="shared" si="2"/>
        <v>dr. Charles Vincensius, Sp.PD</v>
      </c>
      <c r="G16" s="3" t="s">
        <v>59</v>
      </c>
      <c r="H16" s="2" t="str">
        <f t="shared" si="3"/>
        <v>Hematologi</v>
      </c>
      <c r="I16" s="12">
        <v>44093</v>
      </c>
      <c r="J16" s="12">
        <v>44102</v>
      </c>
      <c r="K16" s="14">
        <f t="shared" si="4"/>
        <v>9</v>
      </c>
      <c r="L16" s="10" t="e">
        <f ca="1">IF(dateif(J16,I16,"d")*E16="Kelas 3","300000",IF(dateif(J16,I16,"d")*E16="Kelas 2","450000",IF(dateif(J16,I16,"d")*E16="Kelas 1","600000",IF(dateif(J16,I16,"d")*E16="VIP","3500000",IF(dateif(J16,I16,"d")*E16="VVIP","4500000")))))</f>
        <v>#NAME?</v>
      </c>
      <c r="O16" s="2" t="s">
        <v>64</v>
      </c>
      <c r="P16" s="2" t="str">
        <f t="shared" si="5"/>
        <v>Asuransi Lain</v>
      </c>
      <c r="Q16" t="s">
        <v>87</v>
      </c>
      <c r="R16"/>
      <c r="S16"/>
      <c r="T16"/>
      <c r="U16" s="7">
        <v>6</v>
      </c>
      <c r="V16" t="s">
        <v>57</v>
      </c>
      <c r="W16" t="s">
        <v>88</v>
      </c>
      <c r="X16"/>
    </row>
    <row r="17" spans="1:24" x14ac:dyDescent="0.25">
      <c r="A17" s="2">
        <v>11</v>
      </c>
      <c r="B17" s="2" t="s">
        <v>29</v>
      </c>
      <c r="C17" s="2" t="s">
        <v>48</v>
      </c>
      <c r="D17" s="2" t="b">
        <f t="shared" si="0"/>
        <v>0</v>
      </c>
      <c r="E17" s="2" t="str">
        <f t="shared" si="1"/>
        <v>VVIP</v>
      </c>
      <c r="F17" s="2" t="str">
        <f t="shared" si="2"/>
        <v>dr. Charles Vincensius, Sp.PD</v>
      </c>
      <c r="G17" s="3" t="s">
        <v>58</v>
      </c>
      <c r="H17" s="2" t="str">
        <f t="shared" si="3"/>
        <v>Kardiologi</v>
      </c>
      <c r="I17" s="12">
        <v>44073</v>
      </c>
      <c r="J17" s="12">
        <v>44084</v>
      </c>
      <c r="K17" s="14">
        <f t="shared" si="4"/>
        <v>11</v>
      </c>
      <c r="L17" s="10" t="e">
        <f ca="1">IF(dateif(J17,I17,"d")*E17="Kelas 3","300000",IF(dateif(J17,I17,"d")*E17="Kelas 2","450000",IF(dateif(J17,I17,"d")*E17="Kelas 1","600000",IF(dateif(J17,I17,"d")*E17="VIP","3500000",IF(dateif(J17,I17,"d")*E17="VVIP","4500000")))))</f>
        <v>#NAME?</v>
      </c>
      <c r="O17" s="2" t="s">
        <v>64</v>
      </c>
      <c r="P17" s="2" t="str">
        <f t="shared" si="5"/>
        <v>Asuransi Lain</v>
      </c>
      <c r="Q17" t="s">
        <v>89</v>
      </c>
      <c r="R17"/>
      <c r="S17"/>
      <c r="T17"/>
      <c r="U17" s="7">
        <v>7</v>
      </c>
      <c r="V17" t="s">
        <v>60</v>
      </c>
      <c r="W17" t="s">
        <v>90</v>
      </c>
      <c r="X17"/>
    </row>
    <row r="18" spans="1:24" x14ac:dyDescent="0.25">
      <c r="A18" s="2">
        <v>12</v>
      </c>
      <c r="B18" s="2" t="s">
        <v>30</v>
      </c>
      <c r="C18" s="2" t="s">
        <v>49</v>
      </c>
      <c r="D18" s="2" t="b">
        <f t="shared" si="0"/>
        <v>0</v>
      </c>
      <c r="E18" s="2" t="str">
        <f t="shared" si="1"/>
        <v>Kelas 3</v>
      </c>
      <c r="F18" s="2" t="str">
        <f t="shared" si="2"/>
        <v>dr. Adriyani, Sp.PD</v>
      </c>
      <c r="G18" s="3" t="s">
        <v>61</v>
      </c>
      <c r="H18" s="2" t="str">
        <f t="shared" si="3"/>
        <v>Ginjal</v>
      </c>
      <c r="I18" s="12">
        <v>44083</v>
      </c>
      <c r="J18" s="12">
        <v>44087</v>
      </c>
      <c r="K18" s="14">
        <f t="shared" si="4"/>
        <v>4</v>
      </c>
      <c r="L18" s="10" t="e">
        <f ca="1">IF(dateif(J18,I18,"d")*E18="Kelas 3","300000",IF(dateif(J18,I18,"d")*E18="Kelas 2","450000",IF(dateif(J18,I18,"d")*E18="Kelas 1","600000",IF(dateif(J18,I18,"d")*E18="VIP","3500000",IF(dateif(J18,I18,"d")*E18="VVIP","4500000")))))</f>
        <v>#NAME?</v>
      </c>
      <c r="O18" s="2" t="s">
        <v>63</v>
      </c>
      <c r="P18" s="2" t="str">
        <f t="shared" si="5"/>
        <v>Umum</v>
      </c>
      <c r="Q18"/>
      <c r="R18"/>
      <c r="S18"/>
      <c r="T18"/>
      <c r="U18"/>
      <c r="V18"/>
      <c r="W18"/>
      <c r="X18"/>
    </row>
    <row r="19" spans="1:24" x14ac:dyDescent="0.25">
      <c r="A19" s="2">
        <v>13</v>
      </c>
      <c r="B19" s="2" t="s">
        <v>32</v>
      </c>
      <c r="C19" s="2" t="s">
        <v>50</v>
      </c>
      <c r="D19" s="2" t="b">
        <f t="shared" si="0"/>
        <v>0</v>
      </c>
      <c r="E19" s="2" t="str">
        <f t="shared" si="1"/>
        <v>VVIP</v>
      </c>
      <c r="F19" s="2" t="str">
        <f t="shared" si="2"/>
        <v>dr. Miranda Aurelia, Sp.PD</v>
      </c>
      <c r="G19" s="3" t="s">
        <v>57</v>
      </c>
      <c r="H19" s="2" t="str">
        <f t="shared" si="3"/>
        <v>Gastroenterohepatologi</v>
      </c>
      <c r="I19" s="12">
        <v>44096</v>
      </c>
      <c r="J19" s="12">
        <v>44099</v>
      </c>
      <c r="K19" s="14">
        <f t="shared" si="4"/>
        <v>3</v>
      </c>
      <c r="L19" s="10" t="e">
        <f ca="1">IF(dateif(J19,I19,"d")*E19="Kelas 3","300000",IF(dateif(J19,I19,"d")*E19="Kelas 2","450000",IF(dateif(J19,I19,"d")*E19="Kelas 1","600000",IF(dateif(J19,I19,"d")*E19="VIP","3500000",IF(dateif(J19,I19,"d")*E19="VVIP","4500000")))))</f>
        <v>#NAME?</v>
      </c>
      <c r="O19" s="2" t="s">
        <v>63</v>
      </c>
      <c r="P19" s="2" t="str">
        <f t="shared" si="5"/>
        <v>Umum</v>
      </c>
      <c r="Q19" t="s">
        <v>91</v>
      </c>
      <c r="R19"/>
      <c r="S19"/>
      <c r="T19"/>
      <c r="U19" t="s">
        <v>12</v>
      </c>
      <c r="V19"/>
      <c r="W19"/>
      <c r="X19"/>
    </row>
    <row r="20" spans="1:24" x14ac:dyDescent="0.25">
      <c r="A20" s="2">
        <v>14</v>
      </c>
      <c r="B20" s="2" t="s">
        <v>31</v>
      </c>
      <c r="C20" s="2" t="s">
        <v>51</v>
      </c>
      <c r="D20" s="2" t="b">
        <f t="shared" si="0"/>
        <v>0</v>
      </c>
      <c r="E20" s="2" t="str">
        <f t="shared" si="1"/>
        <v>Kelas 1</v>
      </c>
      <c r="F20" s="2" t="str">
        <f t="shared" si="2"/>
        <v>dr. Andreas Juan, Sp.PD</v>
      </c>
      <c r="G20" s="3" t="s">
        <v>55</v>
      </c>
      <c r="H20" s="2" t="str">
        <f t="shared" si="3"/>
        <v>Pulmonologi</v>
      </c>
      <c r="I20" s="12">
        <v>44097</v>
      </c>
      <c r="J20" s="12">
        <v>44102</v>
      </c>
      <c r="K20" s="14">
        <f t="shared" si="4"/>
        <v>5</v>
      </c>
      <c r="L20" s="10" t="e">
        <f ca="1">IF(dateif(J20,I20,"d")*E20="Kelas 3","300000",IF(dateif(J20,I20,"d")*E20="Kelas 2","450000",IF(dateif(J20,I20,"d")*E20="Kelas 1","600000",IF(dateif(J20,I20,"d")*E20="VIP","3500000",IF(dateif(J20,I20,"d")*E20="VVIP","4500000")))))</f>
        <v>#NAME?</v>
      </c>
      <c r="O20" s="2" t="s">
        <v>62</v>
      </c>
      <c r="P20" s="2" t="str">
        <f t="shared" si="5"/>
        <v>BPJS Kes</v>
      </c>
      <c r="Q20" t="s">
        <v>92</v>
      </c>
      <c r="R20"/>
      <c r="S20"/>
      <c r="T20"/>
      <c r="U20" t="s">
        <v>3</v>
      </c>
      <c r="V20" t="s">
        <v>5</v>
      </c>
      <c r="W20" t="s">
        <v>77</v>
      </c>
      <c r="X20"/>
    </row>
    <row r="21" spans="1:24" x14ac:dyDescent="0.25">
      <c r="A21" s="2">
        <v>15</v>
      </c>
      <c r="B21" s="2" t="s">
        <v>33</v>
      </c>
      <c r="C21" s="2" t="s">
        <v>51</v>
      </c>
      <c r="D21" s="2" t="b">
        <f t="shared" si="0"/>
        <v>0</v>
      </c>
      <c r="E21" s="2" t="str">
        <f t="shared" si="1"/>
        <v>Kelas 1</v>
      </c>
      <c r="F21" s="2" t="str">
        <f t="shared" si="2"/>
        <v>dr. Andreas Juan, Sp.PD</v>
      </c>
      <c r="G21" s="3" t="s">
        <v>55</v>
      </c>
      <c r="H21" s="2" t="str">
        <f t="shared" si="3"/>
        <v>Pulmonologi</v>
      </c>
      <c r="I21" s="12">
        <v>44088</v>
      </c>
      <c r="J21" s="12">
        <v>44094</v>
      </c>
      <c r="K21" s="14">
        <f t="shared" si="4"/>
        <v>6</v>
      </c>
      <c r="L21" s="10" t="e">
        <f ca="1">IF(dateif(J21,I21,"d")*E21="Kelas 3","300000",IF(dateif(J21,I21,"d")*E21="Kelas 2","450000",IF(dateif(J21,I21,"d")*E21="Kelas 1","600000",IF(dateif(J21,I21,"d")*E21="VIP","3500000",IF(dateif(J21,I21,"d")*E21="VVIP","4500000")))))</f>
        <v>#NAME?</v>
      </c>
      <c r="O21" s="2" t="s">
        <v>62</v>
      </c>
      <c r="P21" s="2" t="str">
        <f t="shared" si="5"/>
        <v>BPJS Kes</v>
      </c>
      <c r="Q21" t="s">
        <v>93</v>
      </c>
      <c r="R21"/>
      <c r="S21"/>
      <c r="T21"/>
      <c r="U21">
        <v>1</v>
      </c>
      <c r="V21" t="s">
        <v>94</v>
      </c>
      <c r="W21" s="8">
        <v>4500000</v>
      </c>
      <c r="X21"/>
    </row>
    <row r="22" spans="1:24" x14ac:dyDescent="0.25">
      <c r="A22" s="2">
        <v>16</v>
      </c>
      <c r="B22" s="2" t="s">
        <v>34</v>
      </c>
      <c r="C22" s="2" t="s">
        <v>52</v>
      </c>
      <c r="D22" s="2" t="b">
        <f t="shared" si="0"/>
        <v>0</v>
      </c>
      <c r="E22" s="2" t="str">
        <f t="shared" si="1"/>
        <v>Kelas 2</v>
      </c>
      <c r="F22" s="2" t="str">
        <f t="shared" si="2"/>
        <v>dr. Charles Vincensius, Sp.PD</v>
      </c>
      <c r="G22" s="3" t="s">
        <v>58</v>
      </c>
      <c r="H22" s="2" t="str">
        <f t="shared" si="3"/>
        <v>Kardiologi</v>
      </c>
      <c r="I22" s="12">
        <v>44091</v>
      </c>
      <c r="J22" s="12">
        <v>44095</v>
      </c>
      <c r="K22" s="14">
        <f t="shared" si="4"/>
        <v>4</v>
      </c>
      <c r="L22" s="10" t="e">
        <f ca="1">IF(dateif(J22,I22,"d")*E22="Kelas 3","300000",IF(dateif(J22,I22,"d")*E22="Kelas 2","450000",IF(dateif(J22,I22,"d")*E22="Kelas 1","600000",IF(dateif(J22,I22,"d")*E22="VIP","3500000",IF(dateif(J22,I22,"d")*E22="VVIP","4500000")))))</f>
        <v>#NAME?</v>
      </c>
      <c r="O22" s="2" t="s">
        <v>62</v>
      </c>
      <c r="P22" s="2" t="str">
        <f t="shared" si="5"/>
        <v>BPJS Kes</v>
      </c>
      <c r="Q22" t="s">
        <v>95</v>
      </c>
      <c r="R22"/>
      <c r="S22"/>
      <c r="T22"/>
      <c r="U22">
        <v>2</v>
      </c>
      <c r="V22" t="s">
        <v>96</v>
      </c>
      <c r="W22" s="8">
        <v>3500000</v>
      </c>
      <c r="X22"/>
    </row>
    <row r="23" spans="1:24" x14ac:dyDescent="0.25">
      <c r="A23" s="2">
        <v>17</v>
      </c>
      <c r="B23" s="2" t="s">
        <v>35</v>
      </c>
      <c r="C23" s="2" t="s">
        <v>53</v>
      </c>
      <c r="D23" s="2" t="b">
        <f t="shared" si="0"/>
        <v>0</v>
      </c>
      <c r="E23" s="2" t="str">
        <f t="shared" si="1"/>
        <v>Kelas 2</v>
      </c>
      <c r="F23" s="2" t="str">
        <f t="shared" si="2"/>
        <v>dr. Adriyani, Sp.PD</v>
      </c>
      <c r="G23" s="3" t="s">
        <v>61</v>
      </c>
      <c r="H23" s="2" t="str">
        <f t="shared" si="3"/>
        <v>Ginjal</v>
      </c>
      <c r="I23" s="12">
        <v>44100</v>
      </c>
      <c r="J23" s="12">
        <v>44104</v>
      </c>
      <c r="K23" s="14">
        <f t="shared" si="4"/>
        <v>4</v>
      </c>
      <c r="L23" s="10" t="e">
        <f ca="1">IF(dateif(J23,I23,"d")*E23="Kelas 3","300000",IF(dateif(J23,I23,"d")*E23="Kelas 2","450000",IF(dateif(J23,I23,"d")*E23="Kelas 1","600000",IF(dateif(J23,I23,"d")*E23="VIP","3500000",IF(dateif(J23,I23,"d")*E23="VVIP","4500000")))))</f>
        <v>#NAME?</v>
      </c>
      <c r="O23" s="2" t="s">
        <v>62</v>
      </c>
      <c r="P23" s="2" t="str">
        <f t="shared" si="5"/>
        <v>BPJS Kes</v>
      </c>
      <c r="Q23" t="s">
        <v>97</v>
      </c>
      <c r="R23"/>
      <c r="S23"/>
      <c r="T23"/>
      <c r="U23">
        <v>3</v>
      </c>
      <c r="V23" t="s">
        <v>98</v>
      </c>
      <c r="W23" s="8">
        <v>600000</v>
      </c>
      <c r="X23"/>
    </row>
    <row r="24" spans="1:24" x14ac:dyDescent="0.25">
      <c r="A24" s="2">
        <v>18</v>
      </c>
      <c r="B24" s="2" t="s">
        <v>36</v>
      </c>
      <c r="C24" s="2" t="s">
        <v>40</v>
      </c>
      <c r="D24" s="2" t="b">
        <f t="shared" si="0"/>
        <v>0</v>
      </c>
      <c r="E24" s="2" t="str">
        <f t="shared" si="1"/>
        <v>Kelas 3</v>
      </c>
      <c r="F24" s="2" t="str">
        <f t="shared" si="2"/>
        <v>dr. Adriyani, Sp.PD</v>
      </c>
      <c r="G24" s="3" t="s">
        <v>56</v>
      </c>
      <c r="H24" s="2" t="str">
        <f t="shared" si="3"/>
        <v>Hipertensi</v>
      </c>
      <c r="I24" s="12">
        <v>44079</v>
      </c>
      <c r="J24" s="12">
        <v>44084</v>
      </c>
      <c r="K24" s="14">
        <f t="shared" si="4"/>
        <v>5</v>
      </c>
      <c r="L24" s="10" t="e">
        <f ca="1">IF(dateif(J24,I24,"d")*E24="Kelas 3","300000",IF(dateif(J24,I24,"d")*E24="Kelas 2","450000",IF(dateif(J24,I24,"d")*E24="Kelas 1","600000",IF(dateif(J24,I24,"d")*E24="VIP","3500000",IF(dateif(J24,I24,"d")*E24="VVIP","4500000")))))</f>
        <v>#NAME?</v>
      </c>
      <c r="O24" s="2" t="s">
        <v>62</v>
      </c>
      <c r="P24" s="2" t="str">
        <f t="shared" si="5"/>
        <v>BPJS Kes</v>
      </c>
      <c r="Q24"/>
      <c r="R24"/>
      <c r="S24"/>
      <c r="T24"/>
      <c r="U24">
        <v>4</v>
      </c>
      <c r="V24" t="s">
        <v>99</v>
      </c>
      <c r="W24" s="8">
        <v>450000</v>
      </c>
      <c r="X24"/>
    </row>
    <row r="25" spans="1:24" x14ac:dyDescent="0.25">
      <c r="A25" s="2">
        <v>19</v>
      </c>
      <c r="B25" s="2" t="s">
        <v>37</v>
      </c>
      <c r="C25" s="2" t="s">
        <v>51</v>
      </c>
      <c r="D25" s="2" t="b">
        <f t="shared" si="0"/>
        <v>0</v>
      </c>
      <c r="E25" s="2" t="str">
        <f t="shared" si="1"/>
        <v>Kelas 1</v>
      </c>
      <c r="F25" s="2" t="str">
        <f t="shared" si="2"/>
        <v>dr. Andreas Juan, Sp.PD</v>
      </c>
      <c r="G25" s="3" t="s">
        <v>55</v>
      </c>
      <c r="H25" s="2" t="str">
        <f t="shared" si="3"/>
        <v>Pulmonologi</v>
      </c>
      <c r="I25" s="12">
        <v>44083</v>
      </c>
      <c r="J25" s="12">
        <v>44089</v>
      </c>
      <c r="K25" s="14">
        <f t="shared" si="4"/>
        <v>6</v>
      </c>
      <c r="L25" s="10" t="e">
        <f ca="1">IF(dateif(J25,I25,"d")*E25="Kelas 3","300000",IF(dateif(J25,I25,"d")*E25="Kelas 2","450000",IF(dateif(J25,I25,"d")*E25="Kelas 1","600000",IF(dateif(J25,I25,"d")*E25="VIP","3500000",IF(dateif(J25,I25,"d")*E25="VVIP","4500000")))))</f>
        <v>#NAME?</v>
      </c>
      <c r="O25" s="2" t="s">
        <v>62</v>
      </c>
      <c r="P25" s="2" t="str">
        <f t="shared" si="5"/>
        <v>BPJS Kes</v>
      </c>
      <c r="Q25" t="s">
        <v>100</v>
      </c>
      <c r="R25"/>
      <c r="S25"/>
      <c r="T25"/>
      <c r="U25">
        <v>5</v>
      </c>
      <c r="V25" t="s">
        <v>101</v>
      </c>
      <c r="W25" s="8">
        <v>300000</v>
      </c>
      <c r="X25"/>
    </row>
    <row r="26" spans="1:24" x14ac:dyDescent="0.25">
      <c r="A26" s="2">
        <v>20</v>
      </c>
      <c r="B26" s="2" t="s">
        <v>38</v>
      </c>
      <c r="C26" s="2" t="s">
        <v>54</v>
      </c>
      <c r="D26" s="2" t="b">
        <f t="shared" si="0"/>
        <v>0</v>
      </c>
      <c r="E26" s="2" t="str">
        <f t="shared" si="1"/>
        <v>VVIP</v>
      </c>
      <c r="F26" s="2" t="str">
        <f t="shared" si="2"/>
        <v>dr. Miranda Aurelia, Sp.PD</v>
      </c>
      <c r="G26" s="3" t="s">
        <v>57</v>
      </c>
      <c r="H26" s="2" t="str">
        <f t="shared" si="3"/>
        <v>Gastroenterohepatologi</v>
      </c>
      <c r="I26" s="12">
        <v>44086</v>
      </c>
      <c r="J26" s="12">
        <v>44096</v>
      </c>
      <c r="K26" s="14">
        <f t="shared" si="4"/>
        <v>10</v>
      </c>
      <c r="L26" s="10" t="e">
        <f ca="1">IF((dateif(J26,I26,"d"))*E26="Kelas 3","300000",IF((dateif(J26,I26,"d"))*E26="Kelas 2","450000",IF((dateif(J26,I26,"d"))*E26="Kelas 1","600000",IF((dateif(J26,I26,"d"))*E26="VIP","3500000",IF((dateif(J26,I26,"d"))*E26="VVIP","4500000")))))</f>
        <v>#NAME?</v>
      </c>
      <c r="O26" s="2" t="s">
        <v>63</v>
      </c>
      <c r="P26" s="2" t="str">
        <f t="shared" si="5"/>
        <v>Umum</v>
      </c>
      <c r="Q26" t="s">
        <v>3</v>
      </c>
      <c r="R26" t="s">
        <v>6</v>
      </c>
      <c r="S26" t="s">
        <v>13</v>
      </c>
      <c r="T26"/>
      <c r="U26"/>
      <c r="V26"/>
      <c r="W26"/>
      <c r="X26"/>
    </row>
    <row r="27" spans="1:24" x14ac:dyDescent="0.25">
      <c r="Q27">
        <v>1</v>
      </c>
      <c r="R27" t="s">
        <v>102</v>
      </c>
      <c r="S27" s="9">
        <v>0.1</v>
      </c>
      <c r="T27"/>
      <c r="U27"/>
      <c r="V27"/>
      <c r="W27"/>
      <c r="X27"/>
    </row>
    <row r="28" spans="1:24" x14ac:dyDescent="0.25">
      <c r="Q28">
        <v>2</v>
      </c>
      <c r="R28" t="s">
        <v>103</v>
      </c>
      <c r="S28" s="9">
        <v>0.2</v>
      </c>
      <c r="T28"/>
      <c r="U28"/>
      <c r="V28"/>
      <c r="W28"/>
      <c r="X28"/>
    </row>
    <row r="29" spans="1:24" x14ac:dyDescent="0.25">
      <c r="Q29">
        <v>3</v>
      </c>
      <c r="R29" t="s">
        <v>104</v>
      </c>
      <c r="S29" s="9">
        <v>0.3</v>
      </c>
      <c r="T29"/>
      <c r="U29"/>
      <c r="V29"/>
      <c r="W29"/>
      <c r="X29"/>
    </row>
    <row r="30" spans="1:24" x14ac:dyDescent="0.25">
      <c r="Q30">
        <v>4</v>
      </c>
      <c r="R30" t="s">
        <v>105</v>
      </c>
      <c r="S30" s="9">
        <v>0.4</v>
      </c>
      <c r="T30"/>
      <c r="U30"/>
      <c r="V30"/>
      <c r="W30"/>
      <c r="X30"/>
    </row>
    <row r="31" spans="1:24" x14ac:dyDescent="0.25">
      <c r="Q31">
        <v>5</v>
      </c>
      <c r="R31" t="s">
        <v>106</v>
      </c>
      <c r="S31" s="9">
        <v>0.5</v>
      </c>
      <c r="T31"/>
      <c r="U31"/>
      <c r="V31"/>
      <c r="W31"/>
      <c r="X31"/>
    </row>
    <row r="32" spans="1:24" x14ac:dyDescent="0.25">
      <c r="Q32"/>
      <c r="R32"/>
      <c r="S32"/>
      <c r="T32"/>
      <c r="U32"/>
      <c r="V32"/>
      <c r="W32"/>
      <c r="X32"/>
    </row>
  </sheetData>
  <mergeCells count="17">
    <mergeCell ref="O5:O6"/>
    <mergeCell ref="P5:P6"/>
    <mergeCell ref="J5:J6"/>
    <mergeCell ref="I5:I6"/>
    <mergeCell ref="H5:H6"/>
    <mergeCell ref="A5:A6"/>
    <mergeCell ref="A1:E1"/>
    <mergeCell ref="A2:E2"/>
    <mergeCell ref="A3:E3"/>
    <mergeCell ref="L5:N5"/>
    <mergeCell ref="G5:G6"/>
    <mergeCell ref="G3:M3"/>
    <mergeCell ref="F5:F6"/>
    <mergeCell ref="E5:E6"/>
    <mergeCell ref="D5:D6"/>
    <mergeCell ref="C5:C6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macbook</cp:lastModifiedBy>
  <dcterms:created xsi:type="dcterms:W3CDTF">2021-11-03T03:16:31Z</dcterms:created>
  <dcterms:modified xsi:type="dcterms:W3CDTF">2021-11-03T06:01:09Z</dcterms:modified>
</cp:coreProperties>
</file>