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2120" windowHeight="7905" activeTab="3"/>
  </bookViews>
  <sheets>
    <sheet name="LATIHAN 1-3" sheetId="1" r:id="rId1"/>
    <sheet name="LATIHAN 4-5" sheetId="4" r:id="rId2"/>
    <sheet name="LATIHAN 6" sheetId="2" r:id="rId3"/>
    <sheet name="LATIHAN 7" sheetId="5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J18" i="2" l="1"/>
  <c r="J17" i="2"/>
  <c r="J15" i="2"/>
  <c r="H6" i="2"/>
  <c r="I6" i="2" s="1"/>
  <c r="J6" i="2" s="1"/>
  <c r="H7" i="2"/>
  <c r="I7" i="2"/>
  <c r="J7" i="2" s="1"/>
  <c r="H8" i="2"/>
  <c r="I8" i="2" s="1"/>
  <c r="J8" i="2" s="1"/>
  <c r="H9" i="2"/>
  <c r="I9" i="2"/>
  <c r="J9" i="2" s="1"/>
  <c r="H10" i="2"/>
  <c r="I10" i="2" s="1"/>
  <c r="J10" i="2" s="1"/>
  <c r="H11" i="2"/>
  <c r="I11" i="2"/>
  <c r="J11" i="2" s="1"/>
  <c r="H12" i="2"/>
  <c r="I12" i="2" s="1"/>
  <c r="J12" i="2" s="1"/>
  <c r="H13" i="2"/>
  <c r="I13" i="2"/>
  <c r="J13" i="2" s="1"/>
  <c r="H14" i="2"/>
  <c r="I14" i="2" s="1"/>
  <c r="J14" i="2" s="1"/>
  <c r="J5" i="2"/>
  <c r="I5" i="2"/>
  <c r="H5" i="2"/>
  <c r="G6" i="2"/>
  <c r="G7" i="2"/>
  <c r="G8" i="2"/>
  <c r="G9" i="2"/>
  <c r="G10" i="2"/>
  <c r="G11" i="2"/>
  <c r="G12" i="2"/>
  <c r="G13" i="2"/>
  <c r="G14" i="2"/>
  <c r="G5" i="2"/>
  <c r="D6" i="2"/>
  <c r="D7" i="2"/>
  <c r="D8" i="2"/>
  <c r="D9" i="2"/>
  <c r="D10" i="2"/>
  <c r="D11" i="2"/>
  <c r="D12" i="2"/>
  <c r="D13" i="2"/>
  <c r="D14" i="2"/>
  <c r="D5" i="2"/>
  <c r="C48" i="4"/>
  <c r="C47" i="4"/>
  <c r="C46" i="4"/>
  <c r="T32" i="4"/>
  <c r="U32" i="4"/>
  <c r="T33" i="4"/>
  <c r="U33" i="4"/>
  <c r="T34" i="4"/>
  <c r="U34" i="4"/>
  <c r="T35" i="4"/>
  <c r="U35" i="4"/>
  <c r="T36" i="4"/>
  <c r="U36" i="4"/>
  <c r="T37" i="4"/>
  <c r="U37" i="4"/>
  <c r="T38" i="4"/>
  <c r="U38" i="4"/>
  <c r="T39" i="4"/>
  <c r="U39" i="4"/>
  <c r="T40" i="4"/>
  <c r="U40" i="4"/>
  <c r="T41" i="4"/>
  <c r="U41" i="4"/>
  <c r="T42" i="4"/>
  <c r="U42" i="4"/>
  <c r="T43" i="4"/>
  <c r="U43" i="4"/>
  <c r="T44" i="4"/>
  <c r="U44" i="4"/>
  <c r="T45" i="4"/>
  <c r="U45" i="4"/>
  <c r="U31" i="4"/>
  <c r="T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31" i="4"/>
  <c r="F32" i="4"/>
  <c r="S32" i="4" s="1"/>
  <c r="F33" i="4"/>
  <c r="S33" i="4" s="1"/>
  <c r="V33" i="4" s="1"/>
  <c r="W33" i="4" s="1"/>
  <c r="F34" i="4"/>
  <c r="S34" i="4" s="1"/>
  <c r="V34" i="4" s="1"/>
  <c r="W34" i="4" s="1"/>
  <c r="F35" i="4"/>
  <c r="S35" i="4" s="1"/>
  <c r="F36" i="4"/>
  <c r="S36" i="4" s="1"/>
  <c r="F37" i="4"/>
  <c r="S37" i="4" s="1"/>
  <c r="V37" i="4" s="1"/>
  <c r="W37" i="4" s="1"/>
  <c r="F38" i="4"/>
  <c r="S38" i="4" s="1"/>
  <c r="V38" i="4" s="1"/>
  <c r="W38" i="4" s="1"/>
  <c r="F39" i="4"/>
  <c r="S39" i="4" s="1"/>
  <c r="F40" i="4"/>
  <c r="S40" i="4" s="1"/>
  <c r="F41" i="4"/>
  <c r="S41" i="4" s="1"/>
  <c r="V41" i="4" s="1"/>
  <c r="W41" i="4" s="1"/>
  <c r="F42" i="4"/>
  <c r="S42" i="4" s="1"/>
  <c r="V42" i="4" s="1"/>
  <c r="W42" i="4" s="1"/>
  <c r="F43" i="4"/>
  <c r="S43" i="4" s="1"/>
  <c r="F44" i="4"/>
  <c r="S44" i="4" s="1"/>
  <c r="F45" i="4"/>
  <c r="S45" i="4" s="1"/>
  <c r="V45" i="4" s="1"/>
  <c r="W45" i="4" s="1"/>
  <c r="F31" i="4"/>
  <c r="S31" i="4" s="1"/>
  <c r="V31" i="4" s="1"/>
  <c r="W31" i="4" s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49" i="1"/>
  <c r="G48" i="1"/>
  <c r="G47" i="1"/>
  <c r="G46" i="1"/>
  <c r="E49" i="1"/>
  <c r="D48" i="1"/>
  <c r="D47" i="1"/>
  <c r="D46" i="1"/>
  <c r="G36" i="1"/>
  <c r="G37" i="1"/>
  <c r="G38" i="1"/>
  <c r="G39" i="1"/>
  <c r="G40" i="1"/>
  <c r="G41" i="1"/>
  <c r="G42" i="1"/>
  <c r="G43" i="1"/>
  <c r="G44" i="1"/>
  <c r="G35" i="1"/>
  <c r="G45" i="1" s="1"/>
  <c r="C28" i="1"/>
  <c r="D18" i="1"/>
  <c r="E18" i="1"/>
  <c r="E29" i="1" s="1"/>
  <c r="F18" i="1"/>
  <c r="G18" i="1"/>
  <c r="G29" i="1" s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G17" i="1"/>
  <c r="G31" i="1" s="1"/>
  <c r="F17" i="1"/>
  <c r="F31" i="1" s="1"/>
  <c r="E17" i="1"/>
  <c r="E31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8" i="4"/>
  <c r="E8" i="4"/>
  <c r="D45" i="1"/>
  <c r="C27" i="1"/>
  <c r="D17" i="1"/>
  <c r="D31" i="1" s="1"/>
  <c r="F4" i="1"/>
  <c r="E4" i="1"/>
  <c r="D4" i="1"/>
  <c r="V44" i="4" l="1"/>
  <c r="W44" i="4" s="1"/>
  <c r="V43" i="4"/>
  <c r="W43" i="4" s="1"/>
  <c r="V36" i="4"/>
  <c r="W36" i="4" s="1"/>
  <c r="V35" i="4"/>
  <c r="W35" i="4" s="1"/>
  <c r="D29" i="1"/>
  <c r="F29" i="1"/>
  <c r="V40" i="4"/>
  <c r="W40" i="4" s="1"/>
  <c r="V39" i="4"/>
  <c r="W39" i="4" s="1"/>
  <c r="V32" i="4"/>
  <c r="W32" i="4" s="1"/>
  <c r="C50" i="4" s="1"/>
  <c r="D30" i="1" l="1"/>
  <c r="C49" i="4"/>
</calcChain>
</file>

<file path=xl/sharedStrings.xml><?xml version="1.0" encoding="utf-8"?>
<sst xmlns="http://schemas.openxmlformats.org/spreadsheetml/2006/main" count="308" uniqueCount="217">
  <si>
    <t>LATIHAN I</t>
  </si>
  <si>
    <t>No.</t>
  </si>
  <si>
    <t>Kode 1</t>
  </si>
  <si>
    <t>Kode 2</t>
  </si>
  <si>
    <t>Angka 1</t>
  </si>
  <si>
    <t>Angka 2</t>
  </si>
  <si>
    <t>Left</t>
  </si>
  <si>
    <t>Mid</t>
  </si>
  <si>
    <t>Penjumlahan</t>
  </si>
  <si>
    <t>Pengurangan</t>
  </si>
  <si>
    <t>Pembagian</t>
  </si>
  <si>
    <t>Right</t>
  </si>
  <si>
    <t>AA-001-B32</t>
  </si>
  <si>
    <t>AC-001-D43</t>
  </si>
  <si>
    <t>AB-003-E14</t>
  </si>
  <si>
    <t>AJ-002-C11</t>
  </si>
  <si>
    <t>DJ-005-V12</t>
  </si>
  <si>
    <t>DA-001-C32</t>
  </si>
  <si>
    <t>FA-002-B43</t>
  </si>
  <si>
    <t>GA-007-X44</t>
  </si>
  <si>
    <t>HJ-003-M98</t>
  </si>
  <si>
    <t>KS-002-K09</t>
  </si>
  <si>
    <t>2014ATP001X</t>
  </si>
  <si>
    <t>2014KI004XII</t>
  </si>
  <si>
    <t>2014KI005XI</t>
  </si>
  <si>
    <t>2014TPMI005X</t>
  </si>
  <si>
    <t>2014TPMI008X</t>
  </si>
  <si>
    <t>2014ATP012XI</t>
  </si>
  <si>
    <t>2014KI045X</t>
  </si>
  <si>
    <t>2014ATP035XII</t>
  </si>
  <si>
    <t>2014KI077X</t>
  </si>
  <si>
    <t>2014TPMI031XI</t>
  </si>
  <si>
    <t>LATIHAN 2</t>
  </si>
  <si>
    <t>Perkalian</t>
  </si>
  <si>
    <t>Jumlah Total</t>
  </si>
  <si>
    <t>Rata-rata</t>
  </si>
  <si>
    <t>Sub Total</t>
  </si>
  <si>
    <t>LATIHAN 3</t>
  </si>
  <si>
    <t>Nama Barang</t>
  </si>
  <si>
    <t>Jenis Barang</t>
  </si>
  <si>
    <t>Jumlah Barang</t>
  </si>
  <si>
    <t>Harga</t>
  </si>
  <si>
    <t>Keterangan</t>
  </si>
  <si>
    <t>Kode Barang</t>
  </si>
  <si>
    <t>Pensil</t>
  </si>
  <si>
    <t>Spidol</t>
  </si>
  <si>
    <t>Kaos Kaki</t>
  </si>
  <si>
    <t>Topi</t>
  </si>
  <si>
    <t>Sarung Tangan</t>
  </si>
  <si>
    <t>Flash Disk</t>
  </si>
  <si>
    <t>Card Rider</t>
  </si>
  <si>
    <t>CD R</t>
  </si>
  <si>
    <t>SD Card</t>
  </si>
  <si>
    <t>Modem</t>
  </si>
  <si>
    <t>Alat Tulis</t>
  </si>
  <si>
    <t>Aksesoris</t>
  </si>
  <si>
    <t>Elektronik</t>
  </si>
  <si>
    <t>Total Harga</t>
  </si>
  <si>
    <t>ATK001</t>
  </si>
  <si>
    <t>ATK002</t>
  </si>
  <si>
    <t>AKS001</t>
  </si>
  <si>
    <t>AKS002</t>
  </si>
  <si>
    <t>AKS003</t>
  </si>
  <si>
    <t>ELK001</t>
  </si>
  <si>
    <t>ELK002</t>
  </si>
  <si>
    <t>ELK003</t>
  </si>
  <si>
    <t>ELK004</t>
  </si>
  <si>
    <t>ELK005</t>
  </si>
  <si>
    <t>Jumlah Item</t>
  </si>
  <si>
    <t>Semua Item</t>
  </si>
  <si>
    <t>Angka terkecil</t>
  </si>
  <si>
    <t>Angka terbesar</t>
  </si>
  <si>
    <t>Barang terbanyak</t>
  </si>
  <si>
    <t>Barang paling sedikit</t>
  </si>
  <si>
    <t>Jumlah Data</t>
  </si>
  <si>
    <t>Jumlah Data Kosong</t>
  </si>
  <si>
    <t>% Diskon</t>
  </si>
  <si>
    <t>Diskon (Rp.)</t>
  </si>
  <si>
    <t>Harga Diskon</t>
  </si>
  <si>
    <t>Dibayar</t>
  </si>
  <si>
    <t>Kembali/Kekurangan</t>
  </si>
  <si>
    <t>Jenis barang ditentukan dari 3 huruf pertama kode barang. ATK=Alat Tulis, AKS=Aksesoris, dan ELK=Elektronik</t>
  </si>
  <si>
    <t>Daftar Belanja</t>
  </si>
  <si>
    <t>Jika harga lebih dari Rp. 50.000 maka dapat diskon 10%</t>
  </si>
  <si>
    <t>nilai siswa</t>
  </si>
  <si>
    <t>keterangan</t>
  </si>
  <si>
    <t>keterangan 2</t>
  </si>
  <si>
    <t>LATIHAN 4</t>
  </si>
  <si>
    <t>NIS</t>
  </si>
  <si>
    <t>Nama</t>
  </si>
  <si>
    <t>Jurusan</t>
  </si>
  <si>
    <t>Data Diri Siswa</t>
  </si>
  <si>
    <t>Tahun Lahir</t>
  </si>
  <si>
    <t>JK</t>
  </si>
  <si>
    <t xml:space="preserve">Jumlah Siswa </t>
  </si>
  <si>
    <t>Jumlah Siswa Laki-Laki</t>
  </si>
  <si>
    <t>Jumlah Siswa Perempuan</t>
  </si>
  <si>
    <t>NIK</t>
  </si>
  <si>
    <t>3519072805980003</t>
  </si>
  <si>
    <t>3213071202990003</t>
  </si>
  <si>
    <t>3519092005980001</t>
  </si>
  <si>
    <t>3577021001990001</t>
  </si>
  <si>
    <t>3519070705990002</t>
  </si>
  <si>
    <t>3518120607980001</t>
  </si>
  <si>
    <t>3509195302990005</t>
  </si>
  <si>
    <t>3210156809980001</t>
  </si>
  <si>
    <t>3519071906990004</t>
  </si>
  <si>
    <t>3519084408990001</t>
  </si>
  <si>
    <t>L</t>
  </si>
  <si>
    <t>P</t>
  </si>
  <si>
    <t>3519086901990001</t>
  </si>
  <si>
    <t>3519084512990003</t>
  </si>
  <si>
    <t>3519094902990001</t>
  </si>
  <si>
    <t>3522114603990002</t>
  </si>
  <si>
    <t>3520047112980001</t>
  </si>
  <si>
    <t>LATIHAN 5</t>
  </si>
  <si>
    <t>Daftar Nilai</t>
  </si>
  <si>
    <t xml:space="preserve">Nama </t>
  </si>
  <si>
    <t>016/016.017</t>
  </si>
  <si>
    <t>017/017.017</t>
  </si>
  <si>
    <t>018/018.017</t>
  </si>
  <si>
    <t>019/019.017</t>
  </si>
  <si>
    <t>020/020.017</t>
  </si>
  <si>
    <t>055/025.042</t>
  </si>
  <si>
    <t>056/026.042</t>
  </si>
  <si>
    <t>057/027.042</t>
  </si>
  <si>
    <t>058/028.042</t>
  </si>
  <si>
    <t>059/029.042</t>
  </si>
  <si>
    <t>066/006.077</t>
  </si>
  <si>
    <t>067/007.077</t>
  </si>
  <si>
    <t>068/008.077</t>
  </si>
  <si>
    <t>069/009.077</t>
  </si>
  <si>
    <t>070/010.077</t>
  </si>
  <si>
    <t>Tugas 1</t>
  </si>
  <si>
    <t>Tugas 2</t>
  </si>
  <si>
    <t>Tugas 3</t>
  </si>
  <si>
    <t>Nilai Tugas</t>
  </si>
  <si>
    <t>Nilai Kuis</t>
  </si>
  <si>
    <t>Kuis 1</t>
  </si>
  <si>
    <t>Kuis 2</t>
  </si>
  <si>
    <t>Kuis 3</t>
  </si>
  <si>
    <t>Nilai Ulangan Harian</t>
  </si>
  <si>
    <t>UH 1</t>
  </si>
  <si>
    <t>UH 2</t>
  </si>
  <si>
    <t>UH 3</t>
  </si>
  <si>
    <t>Nilai UAS</t>
  </si>
  <si>
    <t>UAS</t>
  </si>
  <si>
    <t>Remidi</t>
  </si>
  <si>
    <t>Rata-Rata</t>
  </si>
  <si>
    <t>UTS</t>
  </si>
  <si>
    <t>Nilai UTS</t>
  </si>
  <si>
    <t>Nilai Akhir</t>
  </si>
  <si>
    <t>Rata-rata Tugas, Kuis, Ulangan Harian</t>
  </si>
  <si>
    <t>Nilai Rapor</t>
  </si>
  <si>
    <t>ARIANA</t>
  </si>
  <si>
    <t>BAGUS</t>
  </si>
  <si>
    <t>RULI</t>
  </si>
  <si>
    <t>WANTI</t>
  </si>
  <si>
    <t>SITI</t>
  </si>
  <si>
    <t>SANTI</t>
  </si>
  <si>
    <t>NINA</t>
  </si>
  <si>
    <t>AFANTI</t>
  </si>
  <si>
    <t>DIDIK</t>
  </si>
  <si>
    <t>DADANG</t>
  </si>
  <si>
    <t>WANDI</t>
  </si>
  <si>
    <t>ROBET</t>
  </si>
  <si>
    <t>JONI</t>
  </si>
  <si>
    <t>ZAINUDIN</t>
  </si>
  <si>
    <t>YOGA</t>
  </si>
  <si>
    <t>Jumlah Siswa Remidi</t>
  </si>
  <si>
    <t>Jumlah Nilai Kosong</t>
  </si>
  <si>
    <t>Jumlah Nilai &gt;=75</t>
  </si>
  <si>
    <t>Jumlah Siswa Lulus</t>
  </si>
  <si>
    <t>Jumlah Siswa Tidak Lulus</t>
  </si>
  <si>
    <t>LATIHAN 6</t>
  </si>
  <si>
    <t>Keterangan :</t>
  </si>
  <si>
    <t>Jurusan diambil 3 digit dari NIS</t>
  </si>
  <si>
    <t>(017=TPMI, 042=KI, 077=ATP)</t>
  </si>
  <si>
    <t>LATIHAN 7</t>
  </si>
  <si>
    <t>Daftar Gaji Karyawan</t>
  </si>
  <si>
    <t>Tunjangan</t>
  </si>
  <si>
    <t>Transport</t>
  </si>
  <si>
    <t>Jumlah Hari</t>
  </si>
  <si>
    <t>Total Transport</t>
  </si>
  <si>
    <t>Perjalanan Dinas</t>
  </si>
  <si>
    <t>Total</t>
  </si>
  <si>
    <t>Tunjangan Anak</t>
  </si>
  <si>
    <t>Jumlah Anak</t>
  </si>
  <si>
    <t>Gaji Pokok</t>
  </si>
  <si>
    <t>Potongan</t>
  </si>
  <si>
    <t>Pajak 1,5%</t>
  </si>
  <si>
    <t>Iuran Kesehatan</t>
  </si>
  <si>
    <t>Iuran Hari Tua</t>
  </si>
  <si>
    <t>HADI</t>
  </si>
  <si>
    <t>INDAH</t>
  </si>
  <si>
    <t>JEFRI</t>
  </si>
  <si>
    <t>DEWI</t>
  </si>
  <si>
    <t>DANAR</t>
  </si>
  <si>
    <t>FIFI</t>
  </si>
  <si>
    <t>TONI</t>
  </si>
  <si>
    <t>ALAN</t>
  </si>
  <si>
    <t>WINA</t>
  </si>
  <si>
    <t>ADIT</t>
  </si>
  <si>
    <t>Golongan</t>
  </si>
  <si>
    <t>III/c</t>
  </si>
  <si>
    <t>III/b</t>
  </si>
  <si>
    <t>III/a</t>
  </si>
  <si>
    <t>II/d</t>
  </si>
  <si>
    <t>- Gaji pokok golongan III/c=Rp. 5.000.000, golongan III/b=Rp. 4.000.000, golongan III/a=Rp. 3.000.000, golongan II/d=Rp. 2.000.000</t>
  </si>
  <si>
    <t>- Transport Rp. 25.000/hari</t>
  </si>
  <si>
    <t>- Perjalanan Dinas Rp. 200.000/hari</t>
  </si>
  <si>
    <t>- Tunjangan anak Rp. 100.000/anak (jika jumlah anak lebih dari 3 maka jumlah anak dihitung 3)</t>
  </si>
  <si>
    <t>- Pajak 1,5% dari gaji pokok</t>
  </si>
  <si>
    <t>- Iuran kesehatan golongan III=Rp. 100.000, golongan II=Rp. 50.000</t>
  </si>
  <si>
    <t xml:space="preserve">Tuliskan rumus untuk menampilkan jumlah data dari </t>
  </si>
  <si>
    <t>jumlah barang yang lebih besar dari 50 kurang dari 100</t>
  </si>
  <si>
    <t>Tahun Lahir diambil 2 digit mulai digit ke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</si>
</sst>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Rp-421]* #,##0.00_);_([$Rp-421]* \(#,##0.00\);_([$Rp-421]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41" fontId="3" fillId="0" borderId="5" xfId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7" xfId="0" applyFont="1" applyBorder="1" applyAlignment="1">
      <alignment horizontal="center"/>
    </xf>
    <xf numFmtId="41" fontId="3" fillId="0" borderId="7" xfId="1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41" fontId="3" fillId="7" borderId="3" xfId="1" applyFont="1" applyFill="1" applyBorder="1" applyAlignment="1">
      <alignment horizontal="center"/>
    </xf>
    <xf numFmtId="0" fontId="4" fillId="7" borderId="4" xfId="0" applyFont="1" applyFill="1" applyBorder="1" applyAlignment="1">
      <alignment horizontal="left"/>
    </xf>
    <xf numFmtId="41" fontId="4" fillId="7" borderId="1" xfId="1" applyFont="1" applyFill="1" applyBorder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5" fillId="7" borderId="4" xfId="0" applyFont="1" applyFill="1" applyBorder="1" applyAlignment="1">
      <alignment horizontal="left"/>
    </xf>
    <xf numFmtId="41" fontId="2" fillId="7" borderId="1" xfId="1" applyFont="1" applyFill="1" applyBorder="1"/>
    <xf numFmtId="0" fontId="3" fillId="0" borderId="1" xfId="0" quotePrefix="1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2" fontId="3" fillId="0" borderId="1" xfId="0" quotePrefix="1" applyNumberFormat="1" applyFont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2" fontId="4" fillId="6" borderId="1" xfId="0" quotePrefix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65" fontId="6" fillId="0" borderId="0" xfId="2" applyNumberFormat="1" applyFont="1"/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0" borderId="1" xfId="0" quotePrefix="1" applyFont="1" applyBorder="1"/>
    <xf numFmtId="0" fontId="6" fillId="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top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10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/>
    <xf numFmtId="0" fontId="3" fillId="13" borderId="1" xfId="0" applyFont="1" applyFill="1" applyBorder="1"/>
    <xf numFmtId="0" fontId="3" fillId="2" borderId="1" xfId="0" applyFont="1" applyFill="1" applyBorder="1"/>
    <xf numFmtId="0" fontId="4" fillId="1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4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/>
    <xf numFmtId="0" fontId="6" fillId="0" borderId="5" xfId="0" applyFont="1" applyFill="1" applyBorder="1" applyAlignment="1">
      <alignment vertical="center" wrapText="1"/>
    </xf>
    <xf numFmtId="0" fontId="3" fillId="10" borderId="5" xfId="0" applyFont="1" applyFill="1" applyBorder="1"/>
    <xf numFmtId="0" fontId="3" fillId="11" borderId="5" xfId="0" applyFont="1" applyFill="1" applyBorder="1" applyAlignment="1">
      <alignment horizontal="center"/>
    </xf>
    <xf numFmtId="0" fontId="3" fillId="12" borderId="5" xfId="0" applyFont="1" applyFill="1" applyBorder="1"/>
    <xf numFmtId="0" fontId="3" fillId="13" borderId="5" xfId="0" applyFont="1" applyFill="1" applyBorder="1"/>
    <xf numFmtId="0" fontId="3" fillId="2" borderId="5" xfId="0" applyFont="1" applyFill="1" applyBorder="1"/>
    <xf numFmtId="0" fontId="3" fillId="0" borderId="3" xfId="0" applyFont="1" applyBorder="1"/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4" xfId="0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7" xfId="0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4" xfId="0" applyBorder="1"/>
    <xf numFmtId="0" fontId="3" fillId="0" borderId="0" xfId="0" quotePrefix="1" applyFont="1"/>
    <xf numFmtId="0" fontId="3" fillId="0" borderId="3" xfId="0" applyFont="1" applyBorder="1" applyAlignment="1">
      <alignment horizontal="left"/>
    </xf>
    <xf numFmtId="2" fontId="3" fillId="10" borderId="1" xfId="0" applyNumberFormat="1" applyFont="1" applyFill="1" applyBorder="1"/>
    <xf numFmtId="2" fontId="3" fillId="11" borderId="1" xfId="0" applyNumberFormat="1" applyFont="1" applyFill="1" applyBorder="1"/>
    <xf numFmtId="2" fontId="3" fillId="12" borderId="1" xfId="0" applyNumberFormat="1" applyFont="1" applyFill="1" applyBorder="1"/>
    <xf numFmtId="2" fontId="3" fillId="8" borderId="1" xfId="0" applyNumberFormat="1" applyFont="1" applyFill="1" applyBorder="1" applyAlignment="1">
      <alignment vertical="center"/>
    </xf>
    <xf numFmtId="2" fontId="3" fillId="8" borderId="1" xfId="0" applyNumberFormat="1" applyFont="1" applyFill="1" applyBorder="1"/>
    <xf numFmtId="41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7" borderId="2" xfId="0" quotePrefix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showGridLines="0" topLeftCell="A37" workbookViewId="0">
      <selection activeCell="G50" sqref="G50"/>
    </sheetView>
  </sheetViews>
  <sheetFormatPr defaultRowHeight="15.75" x14ac:dyDescent="0.25"/>
  <cols>
    <col min="1" max="1" width="5" style="1" customWidth="1"/>
    <col min="2" max="2" width="14.28515625" style="1" customWidth="1"/>
    <col min="3" max="3" width="16.7109375" style="1" bestFit="1" customWidth="1"/>
    <col min="4" max="4" width="42" style="1" customWidth="1"/>
    <col min="5" max="5" width="28.7109375" style="1" customWidth="1"/>
    <col min="6" max="6" width="22.28515625" style="1" customWidth="1"/>
    <col min="7" max="7" width="28" style="1" customWidth="1"/>
    <col min="8" max="15" width="9.140625" style="1"/>
  </cols>
  <sheetData>
    <row r="1" spans="1:15" x14ac:dyDescent="0.25">
      <c r="A1" s="126" t="s">
        <v>0</v>
      </c>
      <c r="B1" s="126"/>
      <c r="C1" s="126"/>
      <c r="D1" s="126"/>
      <c r="E1" s="126"/>
      <c r="F1" s="126"/>
    </row>
    <row r="3" spans="1:15" ht="30.75" customHeight="1" x14ac:dyDescent="0.25">
      <c r="A3" s="4" t="s">
        <v>1</v>
      </c>
      <c r="B3" s="4" t="s">
        <v>2</v>
      </c>
      <c r="C3" s="4" t="s">
        <v>3</v>
      </c>
      <c r="D3" s="4" t="s">
        <v>6</v>
      </c>
      <c r="E3" s="4" t="s">
        <v>7</v>
      </c>
      <c r="F3" s="4" t="s">
        <v>11</v>
      </c>
    </row>
    <row r="4" spans="1:15" x14ac:dyDescent="0.25">
      <c r="A4" s="3">
        <v>1</v>
      </c>
      <c r="B4" s="3" t="s">
        <v>12</v>
      </c>
      <c r="C4" s="3" t="s">
        <v>22</v>
      </c>
      <c r="D4" s="44" t="str">
        <f>LEFT(B4,2)</f>
        <v>AA</v>
      </c>
      <c r="E4" s="44" t="str">
        <f>MID(C4,5,3)</f>
        <v>ATP</v>
      </c>
      <c r="F4" s="44" t="str">
        <f>RIGHT(B4,3)</f>
        <v>B32</v>
      </c>
    </row>
    <row r="5" spans="1:15" x14ac:dyDescent="0.25">
      <c r="A5" s="3">
        <v>2</v>
      </c>
      <c r="B5" s="3" t="s">
        <v>13</v>
      </c>
      <c r="C5" s="3" t="s">
        <v>24</v>
      </c>
      <c r="D5" s="44" t="str">
        <f t="shared" ref="D5:D13" si="0">LEFT(B5,2)</f>
        <v>AC</v>
      </c>
      <c r="E5" s="44" t="str">
        <f t="shared" ref="E5:E13" si="1">MID(C5,5,3)</f>
        <v>KI0</v>
      </c>
      <c r="F5" s="44" t="str">
        <f t="shared" ref="F5:F13" si="2">RIGHT(B5,3)</f>
        <v>D43</v>
      </c>
    </row>
    <row r="6" spans="1:15" x14ac:dyDescent="0.25">
      <c r="A6" s="3">
        <v>3</v>
      </c>
      <c r="B6" s="3" t="s">
        <v>14</v>
      </c>
      <c r="C6" s="3" t="s">
        <v>23</v>
      </c>
      <c r="D6" s="44" t="str">
        <f t="shared" si="0"/>
        <v>AB</v>
      </c>
      <c r="E6" s="44" t="str">
        <f t="shared" si="1"/>
        <v>KI0</v>
      </c>
      <c r="F6" s="44" t="str">
        <f t="shared" si="2"/>
        <v>E14</v>
      </c>
    </row>
    <row r="7" spans="1:15" x14ac:dyDescent="0.25">
      <c r="A7" s="3">
        <v>4</v>
      </c>
      <c r="B7" s="3" t="s">
        <v>15</v>
      </c>
      <c r="C7" s="3" t="s">
        <v>25</v>
      </c>
      <c r="D7" s="44" t="str">
        <f t="shared" si="0"/>
        <v>AJ</v>
      </c>
      <c r="E7" s="44" t="str">
        <f t="shared" si="1"/>
        <v>TPM</v>
      </c>
      <c r="F7" s="44" t="str">
        <f t="shared" si="2"/>
        <v>C11</v>
      </c>
    </row>
    <row r="8" spans="1:15" x14ac:dyDescent="0.25">
      <c r="A8" s="3">
        <v>5</v>
      </c>
      <c r="B8" s="3" t="s">
        <v>16</v>
      </c>
      <c r="C8" s="3" t="s">
        <v>26</v>
      </c>
      <c r="D8" s="44" t="str">
        <f t="shared" si="0"/>
        <v>DJ</v>
      </c>
      <c r="E8" s="44" t="str">
        <f t="shared" si="1"/>
        <v>TPM</v>
      </c>
      <c r="F8" s="44" t="str">
        <f t="shared" si="2"/>
        <v>V12</v>
      </c>
    </row>
    <row r="9" spans="1:15" x14ac:dyDescent="0.25">
      <c r="A9" s="3">
        <v>6</v>
      </c>
      <c r="B9" s="3" t="s">
        <v>17</v>
      </c>
      <c r="C9" s="3" t="s">
        <v>27</v>
      </c>
      <c r="D9" s="44" t="str">
        <f t="shared" si="0"/>
        <v>DA</v>
      </c>
      <c r="E9" s="44" t="str">
        <f t="shared" si="1"/>
        <v>ATP</v>
      </c>
      <c r="F9" s="44" t="str">
        <f t="shared" si="2"/>
        <v>C32</v>
      </c>
    </row>
    <row r="10" spans="1:15" x14ac:dyDescent="0.25">
      <c r="A10" s="3">
        <v>7</v>
      </c>
      <c r="B10" s="3" t="s">
        <v>18</v>
      </c>
      <c r="C10" s="3" t="s">
        <v>28</v>
      </c>
      <c r="D10" s="44" t="str">
        <f t="shared" si="0"/>
        <v>FA</v>
      </c>
      <c r="E10" s="44" t="str">
        <f t="shared" si="1"/>
        <v>KI0</v>
      </c>
      <c r="F10" s="44" t="str">
        <f t="shared" si="2"/>
        <v>B43</v>
      </c>
    </row>
    <row r="11" spans="1:15" x14ac:dyDescent="0.25">
      <c r="A11" s="3">
        <v>8</v>
      </c>
      <c r="B11" s="3" t="s">
        <v>19</v>
      </c>
      <c r="C11" s="3" t="s">
        <v>29</v>
      </c>
      <c r="D11" s="44" t="str">
        <f t="shared" si="0"/>
        <v>GA</v>
      </c>
      <c r="E11" s="44" t="str">
        <f t="shared" si="1"/>
        <v>ATP</v>
      </c>
      <c r="F11" s="44" t="str">
        <f t="shared" si="2"/>
        <v>X44</v>
      </c>
    </row>
    <row r="12" spans="1:15" x14ac:dyDescent="0.25">
      <c r="A12" s="3">
        <v>9</v>
      </c>
      <c r="B12" s="3" t="s">
        <v>20</v>
      </c>
      <c r="C12" s="3" t="s">
        <v>30</v>
      </c>
      <c r="D12" s="44" t="str">
        <f t="shared" si="0"/>
        <v>HJ</v>
      </c>
      <c r="E12" s="44" t="str">
        <f t="shared" si="1"/>
        <v>KI0</v>
      </c>
      <c r="F12" s="44" t="str">
        <f t="shared" si="2"/>
        <v>M98</v>
      </c>
    </row>
    <row r="13" spans="1:15" x14ac:dyDescent="0.25">
      <c r="A13" s="3">
        <v>10</v>
      </c>
      <c r="B13" s="3" t="s">
        <v>21</v>
      </c>
      <c r="C13" s="3" t="s">
        <v>31</v>
      </c>
      <c r="D13" s="44" t="str">
        <f t="shared" si="0"/>
        <v>KS</v>
      </c>
      <c r="E13" s="44" t="str">
        <f t="shared" si="1"/>
        <v>TPM</v>
      </c>
      <c r="F13" s="44" t="str">
        <f t="shared" si="2"/>
        <v>K09</v>
      </c>
    </row>
    <row r="15" spans="1:15" x14ac:dyDescent="0.25">
      <c r="A15" s="126" t="s">
        <v>32</v>
      </c>
      <c r="B15" s="126"/>
      <c r="C15" s="126"/>
      <c r="D15" s="126"/>
      <c r="E15" s="126"/>
      <c r="F15" s="126"/>
    </row>
    <row r="16" spans="1:15" s="6" customFormat="1" ht="31.5" customHeight="1" x14ac:dyDescent="0.25">
      <c r="A16" s="8" t="s">
        <v>1</v>
      </c>
      <c r="B16" s="8" t="s">
        <v>4</v>
      </c>
      <c r="C16" s="8" t="s">
        <v>5</v>
      </c>
      <c r="D16" s="8" t="s">
        <v>8</v>
      </c>
      <c r="E16" s="8" t="s">
        <v>9</v>
      </c>
      <c r="F16" s="8" t="s">
        <v>33</v>
      </c>
      <c r="G16" s="8" t="s">
        <v>10</v>
      </c>
      <c r="H16" s="5"/>
      <c r="I16" s="5"/>
      <c r="J16" s="5"/>
      <c r="K16" s="5"/>
      <c r="L16" s="5"/>
      <c r="M16" s="5"/>
      <c r="N16" s="5"/>
      <c r="O16" s="5"/>
    </row>
    <row r="17" spans="1:15" s="6" customFormat="1" x14ac:dyDescent="0.25">
      <c r="A17" s="7">
        <v>1</v>
      </c>
      <c r="B17" s="7">
        <v>1500</v>
      </c>
      <c r="C17" s="7">
        <v>40</v>
      </c>
      <c r="D17" s="45">
        <f>B17+C17</f>
        <v>1540</v>
      </c>
      <c r="E17" s="45">
        <f>B17-C17</f>
        <v>1460</v>
      </c>
      <c r="F17" s="45">
        <f>B17*C17</f>
        <v>60000</v>
      </c>
      <c r="G17" s="46">
        <f>B17/C17</f>
        <v>37.5</v>
      </c>
      <c r="H17" s="5"/>
      <c r="I17" s="5"/>
      <c r="J17" s="5"/>
      <c r="K17" s="5"/>
      <c r="L17" s="5"/>
      <c r="M17" s="5"/>
      <c r="N17" s="5"/>
      <c r="O17" s="5"/>
    </row>
    <row r="18" spans="1:15" s="6" customFormat="1" x14ac:dyDescent="0.25">
      <c r="A18" s="7">
        <v>2</v>
      </c>
      <c r="B18" s="7">
        <v>2400</v>
      </c>
      <c r="C18" s="7">
        <v>20</v>
      </c>
      <c r="D18" s="45">
        <f t="shared" ref="D18:D26" si="3">B18+C18</f>
        <v>2420</v>
      </c>
      <c r="E18" s="45">
        <f t="shared" ref="E18:E26" si="4">B18-C18</f>
        <v>2380</v>
      </c>
      <c r="F18" s="45">
        <f t="shared" ref="F18:F26" si="5">B18*C18</f>
        <v>48000</v>
      </c>
      <c r="G18" s="46">
        <f t="shared" ref="G18:G26" si="6">B18/C18</f>
        <v>120</v>
      </c>
      <c r="H18" s="5"/>
      <c r="I18" s="5"/>
      <c r="J18" s="5"/>
      <c r="K18" s="5"/>
      <c r="L18" s="5"/>
      <c r="M18" s="5"/>
      <c r="N18" s="5"/>
      <c r="O18" s="5"/>
    </row>
    <row r="19" spans="1:15" s="6" customFormat="1" x14ac:dyDescent="0.25">
      <c r="A19" s="7">
        <v>3</v>
      </c>
      <c r="B19" s="7">
        <v>6500</v>
      </c>
      <c r="C19" s="7">
        <v>30</v>
      </c>
      <c r="D19" s="45">
        <f t="shared" si="3"/>
        <v>6530</v>
      </c>
      <c r="E19" s="45">
        <f t="shared" si="4"/>
        <v>6470</v>
      </c>
      <c r="F19" s="45">
        <f t="shared" si="5"/>
        <v>195000</v>
      </c>
      <c r="G19" s="46">
        <f t="shared" si="6"/>
        <v>216.66666666666666</v>
      </c>
      <c r="H19" s="5"/>
      <c r="I19" s="5"/>
      <c r="J19" s="5"/>
      <c r="K19" s="5"/>
      <c r="L19" s="5"/>
      <c r="M19" s="5"/>
      <c r="N19" s="5"/>
      <c r="O19" s="5"/>
    </row>
    <row r="20" spans="1:15" s="6" customFormat="1" x14ac:dyDescent="0.25">
      <c r="A20" s="7">
        <v>4</v>
      </c>
      <c r="B20" s="7">
        <v>4500</v>
      </c>
      <c r="C20" s="7">
        <v>25</v>
      </c>
      <c r="D20" s="45">
        <f t="shared" si="3"/>
        <v>4525</v>
      </c>
      <c r="E20" s="45">
        <f t="shared" si="4"/>
        <v>4475</v>
      </c>
      <c r="F20" s="45">
        <f t="shared" si="5"/>
        <v>112500</v>
      </c>
      <c r="G20" s="46">
        <f t="shared" si="6"/>
        <v>180</v>
      </c>
      <c r="H20" s="5"/>
      <c r="I20" s="5"/>
      <c r="J20" s="5"/>
      <c r="K20" s="5"/>
      <c r="L20" s="5"/>
      <c r="M20" s="5"/>
      <c r="N20" s="5"/>
      <c r="O20" s="5"/>
    </row>
    <row r="21" spans="1:15" s="6" customFormat="1" x14ac:dyDescent="0.25">
      <c r="A21" s="7">
        <v>5</v>
      </c>
      <c r="B21" s="7">
        <v>1200</v>
      </c>
      <c r="C21" s="7">
        <v>75</v>
      </c>
      <c r="D21" s="45">
        <f t="shared" si="3"/>
        <v>1275</v>
      </c>
      <c r="E21" s="45">
        <f t="shared" si="4"/>
        <v>1125</v>
      </c>
      <c r="F21" s="45">
        <f t="shared" si="5"/>
        <v>90000</v>
      </c>
      <c r="G21" s="46">
        <f t="shared" si="6"/>
        <v>16</v>
      </c>
      <c r="H21" s="5"/>
      <c r="I21" s="5"/>
      <c r="J21" s="5"/>
      <c r="K21" s="5"/>
      <c r="L21" s="5"/>
      <c r="M21" s="5"/>
      <c r="N21" s="5"/>
      <c r="O21" s="5"/>
    </row>
    <row r="22" spans="1:15" s="6" customFormat="1" x14ac:dyDescent="0.25">
      <c r="A22" s="7">
        <v>6</v>
      </c>
      <c r="B22" s="7">
        <v>3400</v>
      </c>
      <c r="C22" s="7">
        <v>50</v>
      </c>
      <c r="D22" s="45">
        <f t="shared" si="3"/>
        <v>3450</v>
      </c>
      <c r="E22" s="45">
        <f t="shared" si="4"/>
        <v>3350</v>
      </c>
      <c r="F22" s="45">
        <f t="shared" si="5"/>
        <v>170000</v>
      </c>
      <c r="G22" s="46">
        <f t="shared" si="6"/>
        <v>68</v>
      </c>
      <c r="H22" s="5"/>
      <c r="I22" s="5"/>
      <c r="J22" s="5"/>
      <c r="K22" s="5"/>
      <c r="L22" s="5"/>
      <c r="M22" s="5"/>
      <c r="N22" s="5"/>
      <c r="O22" s="5"/>
    </row>
    <row r="23" spans="1:15" s="6" customFormat="1" x14ac:dyDescent="0.25">
      <c r="A23" s="7">
        <v>7</v>
      </c>
      <c r="B23" s="7">
        <v>6200</v>
      </c>
      <c r="C23" s="7">
        <v>10</v>
      </c>
      <c r="D23" s="45">
        <f t="shared" si="3"/>
        <v>6210</v>
      </c>
      <c r="E23" s="45">
        <f t="shared" si="4"/>
        <v>6190</v>
      </c>
      <c r="F23" s="45">
        <f t="shared" si="5"/>
        <v>62000</v>
      </c>
      <c r="G23" s="46">
        <f t="shared" si="6"/>
        <v>620</v>
      </c>
      <c r="H23" s="5"/>
      <c r="I23" s="5"/>
      <c r="J23" s="5"/>
      <c r="K23" s="5"/>
      <c r="L23" s="5"/>
      <c r="M23" s="5"/>
      <c r="N23" s="5"/>
      <c r="O23" s="5"/>
    </row>
    <row r="24" spans="1:15" s="6" customFormat="1" x14ac:dyDescent="0.25">
      <c r="A24" s="7">
        <v>8</v>
      </c>
      <c r="B24" s="7">
        <v>7500</v>
      </c>
      <c r="C24" s="7">
        <v>15</v>
      </c>
      <c r="D24" s="45">
        <f t="shared" si="3"/>
        <v>7515</v>
      </c>
      <c r="E24" s="45">
        <f t="shared" si="4"/>
        <v>7485</v>
      </c>
      <c r="F24" s="45">
        <f t="shared" si="5"/>
        <v>112500</v>
      </c>
      <c r="G24" s="46">
        <f t="shared" si="6"/>
        <v>500</v>
      </c>
      <c r="H24" s="5"/>
      <c r="I24" s="5"/>
      <c r="J24" s="5"/>
      <c r="K24" s="5"/>
      <c r="L24" s="5"/>
      <c r="M24" s="5"/>
      <c r="N24" s="5"/>
      <c r="O24" s="5"/>
    </row>
    <row r="25" spans="1:15" s="6" customFormat="1" x14ac:dyDescent="0.25">
      <c r="A25" s="7">
        <v>9</v>
      </c>
      <c r="B25" s="7">
        <v>8500</v>
      </c>
      <c r="C25" s="7">
        <v>45</v>
      </c>
      <c r="D25" s="45">
        <f t="shared" si="3"/>
        <v>8545</v>
      </c>
      <c r="E25" s="45">
        <f t="shared" si="4"/>
        <v>8455</v>
      </c>
      <c r="F25" s="45">
        <f t="shared" si="5"/>
        <v>382500</v>
      </c>
      <c r="G25" s="46">
        <f t="shared" si="6"/>
        <v>188.88888888888889</v>
      </c>
      <c r="H25" s="5"/>
      <c r="I25" s="5"/>
      <c r="J25" s="5"/>
      <c r="K25" s="5"/>
      <c r="L25" s="5"/>
      <c r="M25" s="5"/>
      <c r="N25" s="5"/>
      <c r="O25" s="5"/>
    </row>
    <row r="26" spans="1:15" s="6" customFormat="1" x14ac:dyDescent="0.25">
      <c r="A26" s="7">
        <v>10</v>
      </c>
      <c r="B26" s="7">
        <v>6500</v>
      </c>
      <c r="C26" s="7">
        <v>30</v>
      </c>
      <c r="D26" s="45">
        <f t="shared" si="3"/>
        <v>6530</v>
      </c>
      <c r="E26" s="45">
        <f t="shared" si="4"/>
        <v>6470</v>
      </c>
      <c r="F26" s="45">
        <f t="shared" si="5"/>
        <v>195000</v>
      </c>
      <c r="G26" s="46">
        <f t="shared" si="6"/>
        <v>216.66666666666666</v>
      </c>
      <c r="H26" s="5"/>
      <c r="I26" s="5"/>
      <c r="J26" s="5"/>
      <c r="K26" s="5"/>
      <c r="L26" s="5"/>
      <c r="M26" s="5"/>
      <c r="N26" s="5"/>
      <c r="O26" s="5"/>
    </row>
    <row r="27" spans="1:15" s="6" customFormat="1" x14ac:dyDescent="0.25">
      <c r="A27" s="22"/>
      <c r="B27" s="23" t="s">
        <v>71</v>
      </c>
      <c r="C27" s="47">
        <f>MAX(C17:C26)</f>
        <v>75</v>
      </c>
      <c r="D27" s="47"/>
      <c r="E27" s="47"/>
      <c r="F27" s="47"/>
      <c r="G27" s="47"/>
      <c r="H27" s="5"/>
      <c r="I27" s="5"/>
      <c r="J27" s="5"/>
      <c r="K27" s="5"/>
      <c r="L27" s="5"/>
      <c r="M27" s="5"/>
      <c r="N27" s="5"/>
      <c r="O27" s="5"/>
    </row>
    <row r="28" spans="1:15" s="6" customFormat="1" x14ac:dyDescent="0.25">
      <c r="A28" s="22"/>
      <c r="B28" s="23" t="s">
        <v>70</v>
      </c>
      <c r="C28" s="47">
        <f>MIN(C17:C26)</f>
        <v>10</v>
      </c>
      <c r="D28" s="47"/>
      <c r="E28" s="47"/>
      <c r="F28" s="47"/>
      <c r="G28" s="47"/>
      <c r="H28" s="5"/>
      <c r="I28" s="5"/>
      <c r="J28" s="5"/>
      <c r="K28" s="5"/>
      <c r="L28" s="5"/>
      <c r="M28" s="5"/>
      <c r="N28" s="5"/>
      <c r="O28" s="5"/>
    </row>
    <row r="29" spans="1:15" s="6" customFormat="1" x14ac:dyDescent="0.25">
      <c r="A29" s="9"/>
      <c r="B29" s="10"/>
      <c r="C29" s="11" t="s">
        <v>36</v>
      </c>
      <c r="D29" s="12">
        <f>SUM(D17:D26)</f>
        <v>48540</v>
      </c>
      <c r="E29" s="12">
        <f t="shared" ref="E29:G29" si="7">SUM(E17:E26)</f>
        <v>47860</v>
      </c>
      <c r="F29" s="12">
        <f t="shared" si="7"/>
        <v>1427500</v>
      </c>
      <c r="G29" s="12">
        <f t="shared" si="7"/>
        <v>2163.7222222222222</v>
      </c>
      <c r="H29" s="5"/>
      <c r="I29" s="5"/>
      <c r="J29" s="5"/>
      <c r="K29" s="5"/>
      <c r="L29" s="5"/>
      <c r="M29" s="5"/>
      <c r="N29" s="5"/>
      <c r="O29" s="5"/>
    </row>
    <row r="30" spans="1:15" s="6" customFormat="1" x14ac:dyDescent="0.25">
      <c r="A30" s="16"/>
      <c r="B30" s="17"/>
      <c r="C30" s="18" t="s">
        <v>34</v>
      </c>
      <c r="D30" s="127">
        <f>SUM(D29:G29)</f>
        <v>1526063.7222222222</v>
      </c>
      <c r="E30" s="128"/>
      <c r="F30" s="128"/>
      <c r="G30" s="129"/>
      <c r="H30" s="5"/>
      <c r="I30" s="5"/>
      <c r="J30" s="5"/>
      <c r="K30" s="5"/>
      <c r="L30" s="5"/>
      <c r="M30" s="5"/>
      <c r="N30" s="5"/>
      <c r="O30" s="5"/>
    </row>
    <row r="31" spans="1:15" s="6" customFormat="1" x14ac:dyDescent="0.25">
      <c r="A31" s="13"/>
      <c r="B31" s="14"/>
      <c r="C31" s="15" t="s">
        <v>35</v>
      </c>
      <c r="D31" s="48">
        <f>AVERAGE(D17:D26)</f>
        <v>4854</v>
      </c>
      <c r="E31" s="48">
        <f t="shared" ref="E31:G31" si="8">AVERAGE(E17:E26)</f>
        <v>4786</v>
      </c>
      <c r="F31" s="48">
        <f t="shared" si="8"/>
        <v>142750</v>
      </c>
      <c r="G31" s="48">
        <f t="shared" si="8"/>
        <v>216.37222222222221</v>
      </c>
      <c r="H31" s="5"/>
      <c r="I31" s="5"/>
      <c r="J31" s="5"/>
      <c r="K31" s="5"/>
      <c r="L31" s="5"/>
      <c r="M31" s="5"/>
      <c r="N31" s="5"/>
      <c r="O31" s="5"/>
    </row>
    <row r="32" spans="1:15" s="6" customForma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s="6" customFormat="1" x14ac:dyDescent="0.25">
      <c r="A33" s="130" t="s">
        <v>37</v>
      </c>
      <c r="B33" s="130"/>
      <c r="C33" s="130"/>
      <c r="D33" s="130"/>
      <c r="E33" s="130"/>
      <c r="F33" s="130"/>
      <c r="G33" s="130"/>
      <c r="H33" s="5"/>
      <c r="I33" s="5"/>
      <c r="J33" s="5"/>
      <c r="K33" s="5"/>
      <c r="L33" s="5"/>
      <c r="M33" s="5"/>
      <c r="N33" s="5"/>
      <c r="O33" s="5"/>
    </row>
    <row r="34" spans="1:15" s="6" customFormat="1" ht="31.5" customHeight="1" x14ac:dyDescent="0.25">
      <c r="A34" s="20" t="s">
        <v>1</v>
      </c>
      <c r="B34" s="20" t="s">
        <v>43</v>
      </c>
      <c r="C34" s="20" t="s">
        <v>38</v>
      </c>
      <c r="D34" s="20" t="s">
        <v>39</v>
      </c>
      <c r="E34" s="20" t="s">
        <v>40</v>
      </c>
      <c r="F34" s="20" t="s">
        <v>41</v>
      </c>
      <c r="G34" s="20" t="s">
        <v>57</v>
      </c>
      <c r="H34" s="5"/>
      <c r="I34" s="5"/>
      <c r="J34" s="5"/>
      <c r="K34" s="5"/>
      <c r="L34" s="5"/>
      <c r="M34" s="5"/>
      <c r="N34" s="5"/>
      <c r="O34" s="5"/>
    </row>
    <row r="35" spans="1:15" s="19" customFormat="1" x14ac:dyDescent="0.25">
      <c r="A35" s="3">
        <v>1</v>
      </c>
      <c r="B35" s="3" t="s">
        <v>58</v>
      </c>
      <c r="C35" s="3" t="s">
        <v>44</v>
      </c>
      <c r="D35" s="3" t="s">
        <v>54</v>
      </c>
      <c r="E35" s="3">
        <v>145</v>
      </c>
      <c r="F35" s="29">
        <v>3000</v>
      </c>
      <c r="G35" s="49">
        <f>E35*F35</f>
        <v>435000</v>
      </c>
      <c r="H35" s="2"/>
      <c r="I35" s="2"/>
      <c r="J35" s="2"/>
      <c r="K35" s="2"/>
      <c r="L35" s="2"/>
      <c r="M35" s="2"/>
      <c r="N35" s="2"/>
      <c r="O35" s="2"/>
    </row>
    <row r="36" spans="1:15" s="19" customFormat="1" x14ac:dyDescent="0.25">
      <c r="A36" s="3">
        <v>2</v>
      </c>
      <c r="B36" s="3" t="s">
        <v>59</v>
      </c>
      <c r="C36" s="3" t="s">
        <v>45</v>
      </c>
      <c r="D36" s="3" t="s">
        <v>54</v>
      </c>
      <c r="E36" s="3">
        <v>100</v>
      </c>
      <c r="F36" s="29">
        <v>3000</v>
      </c>
      <c r="G36" s="49">
        <f t="shared" ref="G36:G44" si="9">E36*F36</f>
        <v>300000</v>
      </c>
      <c r="H36" s="2"/>
      <c r="I36" s="2"/>
      <c r="J36" s="2"/>
      <c r="K36" s="2"/>
      <c r="L36" s="2"/>
      <c r="M36" s="2"/>
      <c r="N36" s="2"/>
      <c r="O36" s="2"/>
    </row>
    <row r="37" spans="1:15" s="19" customFormat="1" x14ac:dyDescent="0.25">
      <c r="A37" s="3">
        <v>3</v>
      </c>
      <c r="B37" s="3" t="s">
        <v>60</v>
      </c>
      <c r="C37" s="3" t="s">
        <v>46</v>
      </c>
      <c r="D37" s="3" t="s">
        <v>55</v>
      </c>
      <c r="E37" s="3">
        <v>55</v>
      </c>
      <c r="F37" s="29">
        <v>10000</v>
      </c>
      <c r="G37" s="49">
        <f t="shared" si="9"/>
        <v>550000</v>
      </c>
      <c r="H37" s="2"/>
      <c r="I37" s="2"/>
      <c r="J37" s="2"/>
      <c r="K37" s="2"/>
      <c r="L37" s="2"/>
      <c r="M37" s="2"/>
      <c r="N37" s="2"/>
      <c r="O37" s="2"/>
    </row>
    <row r="38" spans="1:15" s="19" customFormat="1" x14ac:dyDescent="0.25">
      <c r="A38" s="3">
        <v>4</v>
      </c>
      <c r="B38" s="3" t="s">
        <v>61</v>
      </c>
      <c r="C38" s="3" t="s">
        <v>47</v>
      </c>
      <c r="D38" s="3" t="s">
        <v>55</v>
      </c>
      <c r="E38" s="3">
        <v>60</v>
      </c>
      <c r="F38" s="29">
        <v>50000</v>
      </c>
      <c r="G38" s="49">
        <f t="shared" si="9"/>
        <v>3000000</v>
      </c>
      <c r="H38" s="2"/>
      <c r="I38" s="2"/>
      <c r="J38" s="2"/>
      <c r="K38" s="2"/>
      <c r="L38" s="2"/>
      <c r="M38" s="2"/>
      <c r="N38" s="2"/>
      <c r="O38" s="2"/>
    </row>
    <row r="39" spans="1:15" s="19" customFormat="1" x14ac:dyDescent="0.25">
      <c r="A39" s="3">
        <v>5</v>
      </c>
      <c r="B39" s="3" t="s">
        <v>62</v>
      </c>
      <c r="C39" s="3" t="s">
        <v>48</v>
      </c>
      <c r="D39" s="3" t="s">
        <v>55</v>
      </c>
      <c r="E39" s="3">
        <v>50</v>
      </c>
      <c r="F39" s="29">
        <v>40000</v>
      </c>
      <c r="G39" s="49">
        <f t="shared" si="9"/>
        <v>2000000</v>
      </c>
      <c r="H39" s="2"/>
      <c r="I39" s="2"/>
      <c r="J39" s="2"/>
      <c r="K39" s="2"/>
      <c r="L39" s="2"/>
      <c r="M39" s="2"/>
      <c r="N39" s="2"/>
      <c r="O39" s="2"/>
    </row>
    <row r="40" spans="1:15" s="19" customFormat="1" x14ac:dyDescent="0.25">
      <c r="A40" s="3">
        <v>6</v>
      </c>
      <c r="B40" s="3" t="s">
        <v>63</v>
      </c>
      <c r="C40" s="3" t="s">
        <v>49</v>
      </c>
      <c r="D40" s="3" t="s">
        <v>56</v>
      </c>
      <c r="E40" s="3"/>
      <c r="F40" s="29">
        <v>80000</v>
      </c>
      <c r="G40" s="49">
        <f t="shared" si="9"/>
        <v>0</v>
      </c>
      <c r="H40" s="2"/>
      <c r="I40" s="2"/>
      <c r="J40" s="2"/>
      <c r="K40" s="2"/>
      <c r="L40" s="2"/>
      <c r="M40" s="2"/>
      <c r="N40" s="2"/>
      <c r="O40" s="2"/>
    </row>
    <row r="41" spans="1:15" s="19" customFormat="1" x14ac:dyDescent="0.25">
      <c r="A41" s="3">
        <v>7</v>
      </c>
      <c r="B41" s="3" t="s">
        <v>64</v>
      </c>
      <c r="C41" s="3" t="s">
        <v>50</v>
      </c>
      <c r="D41" s="3" t="s">
        <v>56</v>
      </c>
      <c r="E41" s="3">
        <v>46</v>
      </c>
      <c r="F41" s="29">
        <v>50000</v>
      </c>
      <c r="G41" s="49">
        <f t="shared" si="9"/>
        <v>2300000</v>
      </c>
      <c r="H41" s="2"/>
      <c r="I41" s="2"/>
      <c r="J41" s="2"/>
      <c r="K41" s="2"/>
      <c r="L41" s="2"/>
      <c r="M41" s="2"/>
      <c r="N41" s="2"/>
      <c r="O41" s="2"/>
    </row>
    <row r="42" spans="1:15" s="19" customFormat="1" x14ac:dyDescent="0.25">
      <c r="A42" s="3">
        <v>8</v>
      </c>
      <c r="B42" s="3" t="s">
        <v>65</v>
      </c>
      <c r="C42" s="3" t="s">
        <v>51</v>
      </c>
      <c r="D42" s="3" t="s">
        <v>56</v>
      </c>
      <c r="E42" s="3">
        <v>200</v>
      </c>
      <c r="F42" s="29">
        <v>4500</v>
      </c>
      <c r="G42" s="49">
        <f t="shared" si="9"/>
        <v>900000</v>
      </c>
      <c r="H42" s="2"/>
      <c r="I42" s="2"/>
      <c r="J42" s="2"/>
      <c r="K42" s="2"/>
      <c r="L42" s="2"/>
      <c r="M42" s="2"/>
      <c r="N42" s="2"/>
      <c r="O42" s="2"/>
    </row>
    <row r="43" spans="1:15" s="19" customFormat="1" x14ac:dyDescent="0.25">
      <c r="A43" s="3">
        <v>9</v>
      </c>
      <c r="B43" s="3" t="s">
        <v>66</v>
      </c>
      <c r="C43" s="3" t="s">
        <v>52</v>
      </c>
      <c r="D43" s="3" t="s">
        <v>56</v>
      </c>
      <c r="E43" s="3">
        <v>46</v>
      </c>
      <c r="F43" s="29">
        <v>80000</v>
      </c>
      <c r="G43" s="49">
        <f t="shared" si="9"/>
        <v>3680000</v>
      </c>
      <c r="H43" s="2"/>
      <c r="I43" s="2"/>
      <c r="J43" s="2"/>
      <c r="K43" s="2"/>
      <c r="L43" s="2"/>
      <c r="M43" s="2"/>
      <c r="N43" s="2"/>
      <c r="O43" s="2"/>
    </row>
    <row r="44" spans="1:15" s="19" customFormat="1" ht="16.5" thickBot="1" x14ac:dyDescent="0.3">
      <c r="A44" s="28">
        <v>10</v>
      </c>
      <c r="B44" s="28" t="s">
        <v>67</v>
      </c>
      <c r="C44" s="28" t="s">
        <v>53</v>
      </c>
      <c r="D44" s="28" t="s">
        <v>56</v>
      </c>
      <c r="E44" s="28">
        <v>80</v>
      </c>
      <c r="F44" s="30">
        <v>250000</v>
      </c>
      <c r="G44" s="49">
        <f t="shared" si="9"/>
        <v>20000000</v>
      </c>
      <c r="H44" s="2"/>
      <c r="I44" s="2"/>
      <c r="J44" s="2"/>
      <c r="K44" s="2"/>
      <c r="L44" s="2"/>
      <c r="M44" s="2"/>
      <c r="N44" s="2"/>
      <c r="O44" s="2"/>
    </row>
    <row r="45" spans="1:15" s="19" customFormat="1" x14ac:dyDescent="0.25">
      <c r="A45" s="131" t="s">
        <v>68</v>
      </c>
      <c r="B45" s="131"/>
      <c r="C45" s="27" t="s">
        <v>69</v>
      </c>
      <c r="D45" s="50">
        <f>COUNTA(C35:C44)</f>
        <v>10</v>
      </c>
      <c r="E45" s="50"/>
      <c r="F45" s="27" t="s">
        <v>34</v>
      </c>
      <c r="G45" s="51">
        <f>SUM(G35:G44)</f>
        <v>33165000</v>
      </c>
      <c r="H45" s="2"/>
      <c r="I45" s="2"/>
      <c r="J45" s="2"/>
      <c r="K45" s="2"/>
      <c r="L45" s="2"/>
      <c r="M45" s="2"/>
      <c r="N45" s="2"/>
      <c r="O45" s="2"/>
    </row>
    <row r="46" spans="1:15" s="19" customFormat="1" x14ac:dyDescent="0.25">
      <c r="A46" s="132"/>
      <c r="B46" s="132"/>
      <c r="C46" s="21" t="s">
        <v>54</v>
      </c>
      <c r="D46" s="44">
        <f>COUNTIF(D35:D44,"alat tulis")</f>
        <v>2</v>
      </c>
      <c r="E46" s="3"/>
      <c r="F46" s="21" t="s">
        <v>72</v>
      </c>
      <c r="G46" s="3">
        <f>MAX(E35:E44)</f>
        <v>200</v>
      </c>
      <c r="H46" s="2"/>
      <c r="I46" s="2"/>
      <c r="J46" s="2"/>
      <c r="K46" s="2"/>
      <c r="L46" s="2"/>
      <c r="M46" s="2"/>
      <c r="N46" s="2"/>
      <c r="O46" s="2"/>
    </row>
    <row r="47" spans="1:15" s="19" customFormat="1" x14ac:dyDescent="0.25">
      <c r="A47" s="132"/>
      <c r="B47" s="132"/>
      <c r="C47" s="21" t="s">
        <v>55</v>
      </c>
      <c r="D47" s="3">
        <f>COUNTIF(D35:D44,"AKSESORIS")</f>
        <v>3</v>
      </c>
      <c r="E47" s="3"/>
      <c r="F47" s="21" t="s">
        <v>73</v>
      </c>
      <c r="G47" s="3">
        <f>MIN(E35:E44)</f>
        <v>46</v>
      </c>
      <c r="H47" s="2"/>
      <c r="I47" s="2"/>
      <c r="J47" s="2"/>
      <c r="K47" s="2"/>
      <c r="L47" s="2"/>
      <c r="M47" s="2"/>
      <c r="N47" s="2"/>
      <c r="O47" s="2"/>
    </row>
    <row r="48" spans="1:15" s="19" customFormat="1" x14ac:dyDescent="0.25">
      <c r="A48" s="132"/>
      <c r="B48" s="132"/>
      <c r="C48" s="21" t="s">
        <v>56</v>
      </c>
      <c r="D48" s="3">
        <f>COUNTIF(D35:D44,"ELEKTRONIK")</f>
        <v>5</v>
      </c>
      <c r="E48" s="3"/>
      <c r="F48" s="21" t="s">
        <v>74</v>
      </c>
      <c r="G48" s="44">
        <f>COUNT(E35:E44)</f>
        <v>9</v>
      </c>
      <c r="H48" s="2"/>
      <c r="I48" s="2"/>
      <c r="J48" s="2"/>
      <c r="K48" s="2"/>
      <c r="L48" s="2"/>
      <c r="M48" s="2"/>
      <c r="N48" s="2"/>
      <c r="O48" s="2"/>
    </row>
    <row r="49" spans="1:15" s="19" customFormat="1" x14ac:dyDescent="0.25">
      <c r="A49" s="24"/>
      <c r="B49" s="25"/>
      <c r="C49" s="119" t="s">
        <v>215</v>
      </c>
      <c r="D49" s="25"/>
      <c r="E49" s="26">
        <f>COUNTIF(E35:E44,"&gt;50")-COUNTIF(E35:E44,"&gt;=100")</f>
        <v>3</v>
      </c>
      <c r="F49" s="21" t="s">
        <v>75</v>
      </c>
      <c r="G49" s="44">
        <f>COUNTBLANK(E35:E44)</f>
        <v>1</v>
      </c>
      <c r="H49" s="2"/>
      <c r="I49" s="2"/>
      <c r="J49" s="2"/>
      <c r="K49" s="2"/>
      <c r="L49" s="2"/>
      <c r="M49" s="2"/>
      <c r="N49" s="2"/>
      <c r="O49" s="2"/>
    </row>
    <row r="51" spans="1:15" x14ac:dyDescent="0.25">
      <c r="D51" s="1" t="s">
        <v>214</v>
      </c>
    </row>
  </sheetData>
  <mergeCells count="5">
    <mergeCell ref="A1:F1"/>
    <mergeCell ref="A15:F15"/>
    <mergeCell ref="D30:G30"/>
    <mergeCell ref="A33:G33"/>
    <mergeCell ref="A45:B4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showGridLines="0" workbookViewId="0">
      <selection activeCell="C51" sqref="C51"/>
    </sheetView>
  </sheetViews>
  <sheetFormatPr defaultRowHeight="15.75" x14ac:dyDescent="0.25"/>
  <cols>
    <col min="1" max="1" width="4.5703125" style="2" customWidth="1"/>
    <col min="2" max="2" width="29.42578125" style="1" customWidth="1"/>
    <col min="3" max="3" width="19.5703125" style="1" customWidth="1"/>
    <col min="4" max="4" width="22.42578125" style="1" customWidth="1"/>
    <col min="5" max="5" width="27.42578125" style="1" customWidth="1"/>
    <col min="6" max="6" width="13.5703125" style="1" customWidth="1"/>
    <col min="7" max="7" width="13.85546875" style="2" customWidth="1"/>
    <col min="8" max="10" width="13.85546875" style="1" customWidth="1"/>
    <col min="11" max="18" width="12.5703125" style="1" customWidth="1"/>
    <col min="19" max="19" width="17.42578125" style="69" customWidth="1"/>
    <col min="20" max="21" width="17.42578125" style="70" customWidth="1"/>
    <col min="22" max="22" width="17.42578125" style="1" customWidth="1"/>
    <col min="23" max="23" width="17.42578125" customWidth="1"/>
  </cols>
  <sheetData>
    <row r="1" spans="1:22" x14ac:dyDescent="0.25">
      <c r="A1" s="126" t="s">
        <v>87</v>
      </c>
      <c r="B1" s="126"/>
      <c r="C1" s="126"/>
      <c r="D1" s="126"/>
      <c r="E1" s="126"/>
      <c r="F1" s="126"/>
      <c r="G1" s="126"/>
    </row>
    <row r="2" spans="1:22" x14ac:dyDescent="0.25">
      <c r="A2" s="60"/>
    </row>
    <row r="3" spans="1:22" ht="18.75" x14ac:dyDescent="0.3">
      <c r="A3" s="133" t="s">
        <v>91</v>
      </c>
      <c r="B3" s="133"/>
      <c r="C3" s="133"/>
      <c r="D3" s="133"/>
      <c r="E3" s="133"/>
      <c r="F3" s="133"/>
      <c r="G3" s="133"/>
    </row>
    <row r="4" spans="1:22" x14ac:dyDescent="0.25">
      <c r="A4" s="134" t="s">
        <v>94</v>
      </c>
      <c r="B4" s="134"/>
      <c r="C4" s="63"/>
    </row>
    <row r="5" spans="1:22" x14ac:dyDescent="0.25">
      <c r="A5" s="134" t="s">
        <v>95</v>
      </c>
      <c r="B5" s="134"/>
      <c r="C5" s="63"/>
    </row>
    <row r="6" spans="1:22" x14ac:dyDescent="0.25">
      <c r="A6" s="135" t="s">
        <v>96</v>
      </c>
      <c r="B6" s="135"/>
      <c r="C6" s="63"/>
    </row>
    <row r="7" spans="1:22" s="19" customFormat="1" ht="31.5" customHeight="1" x14ac:dyDescent="0.25">
      <c r="A7" s="62" t="s">
        <v>1</v>
      </c>
      <c r="B7" s="62" t="s">
        <v>89</v>
      </c>
      <c r="C7" s="62" t="s">
        <v>88</v>
      </c>
      <c r="D7" s="62" t="s">
        <v>97</v>
      </c>
      <c r="E7" s="62" t="s">
        <v>90</v>
      </c>
      <c r="F7" s="62" t="s">
        <v>92</v>
      </c>
      <c r="G7" s="62" t="s">
        <v>93</v>
      </c>
      <c r="H7" s="2" t="s">
        <v>175</v>
      </c>
      <c r="J7" s="2"/>
      <c r="K7" s="2"/>
      <c r="L7" s="2"/>
      <c r="M7" s="2"/>
      <c r="N7" s="2"/>
      <c r="O7" s="2"/>
      <c r="P7" s="2"/>
      <c r="Q7" s="2"/>
      <c r="R7" s="2"/>
      <c r="S7" s="5"/>
      <c r="T7" s="71"/>
      <c r="U7" s="71"/>
      <c r="V7" s="2"/>
    </row>
    <row r="8" spans="1:22" x14ac:dyDescent="0.25">
      <c r="A8" s="3">
        <v>1</v>
      </c>
      <c r="B8" s="61" t="s">
        <v>154</v>
      </c>
      <c r="C8" s="61" t="s">
        <v>118</v>
      </c>
      <c r="D8" s="61" t="s">
        <v>98</v>
      </c>
      <c r="E8" s="61" t="str">
        <f>IF(RIGHT(C8,3)="017","TPMI",IF(RIGHT(C8,3)="042","KI","ATP"))</f>
        <v>TPMI</v>
      </c>
      <c r="F8" s="61">
        <f>MID(D8,11,2)+1900</f>
        <v>1998</v>
      </c>
      <c r="G8" s="3" t="s">
        <v>109</v>
      </c>
      <c r="H8" s="1" t="s">
        <v>176</v>
      </c>
    </row>
    <row r="9" spans="1:22" x14ac:dyDescent="0.25">
      <c r="A9" s="3">
        <v>2</v>
      </c>
      <c r="B9" s="61" t="s">
        <v>155</v>
      </c>
      <c r="C9" s="61" t="s">
        <v>119</v>
      </c>
      <c r="D9" s="61" t="s">
        <v>99</v>
      </c>
      <c r="E9" s="61" t="str">
        <f t="shared" ref="E9:E22" si="0">IF(RIGHT(C9,3)="017","TPMI",IF(RIGHT(C9,3)="042","KI","ATP"))</f>
        <v>TPMI</v>
      </c>
      <c r="F9" s="61">
        <f t="shared" ref="F9:F22" si="1">MID(D9,11,2)+1900</f>
        <v>1999</v>
      </c>
      <c r="G9" s="3" t="s">
        <v>108</v>
      </c>
      <c r="H9" s="1" t="s">
        <v>177</v>
      </c>
    </row>
    <row r="10" spans="1:22" x14ac:dyDescent="0.25">
      <c r="A10" s="3">
        <v>3</v>
      </c>
      <c r="B10" s="61" t="s">
        <v>156</v>
      </c>
      <c r="C10" s="61" t="s">
        <v>120</v>
      </c>
      <c r="D10" s="61" t="s">
        <v>100</v>
      </c>
      <c r="E10" s="61" t="str">
        <f t="shared" si="0"/>
        <v>TPMI</v>
      </c>
      <c r="F10" s="61">
        <f t="shared" si="1"/>
        <v>1998</v>
      </c>
      <c r="G10" s="3" t="s">
        <v>109</v>
      </c>
    </row>
    <row r="11" spans="1:22" x14ac:dyDescent="0.25">
      <c r="A11" s="3">
        <v>4</v>
      </c>
      <c r="B11" s="61" t="s">
        <v>157</v>
      </c>
      <c r="C11" s="61" t="s">
        <v>121</v>
      </c>
      <c r="D11" s="61" t="s">
        <v>101</v>
      </c>
      <c r="E11" s="61" t="str">
        <f t="shared" si="0"/>
        <v>TPMI</v>
      </c>
      <c r="F11" s="61">
        <f t="shared" si="1"/>
        <v>1999</v>
      </c>
      <c r="G11" s="3" t="s">
        <v>109</v>
      </c>
      <c r="H11" s="1" t="s">
        <v>216</v>
      </c>
    </row>
    <row r="12" spans="1:22" x14ac:dyDescent="0.25">
      <c r="A12" s="3">
        <v>5</v>
      </c>
      <c r="B12" s="61" t="s">
        <v>158</v>
      </c>
      <c r="C12" s="61" t="s">
        <v>122</v>
      </c>
      <c r="D12" s="61" t="s">
        <v>102</v>
      </c>
      <c r="E12" s="61" t="str">
        <f t="shared" si="0"/>
        <v>TPMI</v>
      </c>
      <c r="F12" s="61">
        <f t="shared" si="1"/>
        <v>1999</v>
      </c>
      <c r="G12" s="3" t="s">
        <v>109</v>
      </c>
    </row>
    <row r="13" spans="1:22" x14ac:dyDescent="0.25">
      <c r="A13" s="3">
        <v>6</v>
      </c>
      <c r="B13" s="64" t="s">
        <v>159</v>
      </c>
      <c r="C13" s="61" t="s">
        <v>123</v>
      </c>
      <c r="D13" s="61" t="s">
        <v>103</v>
      </c>
      <c r="E13" s="61" t="str">
        <f t="shared" si="0"/>
        <v>KI</v>
      </c>
      <c r="F13" s="61">
        <f t="shared" si="1"/>
        <v>1998</v>
      </c>
      <c r="G13" s="3" t="s">
        <v>109</v>
      </c>
    </row>
    <row r="14" spans="1:22" x14ac:dyDescent="0.25">
      <c r="A14" s="3">
        <v>7</v>
      </c>
      <c r="B14" s="65" t="s">
        <v>160</v>
      </c>
      <c r="C14" s="61" t="s">
        <v>124</v>
      </c>
      <c r="D14" s="61" t="s">
        <v>104</v>
      </c>
      <c r="E14" s="61" t="str">
        <f t="shared" si="0"/>
        <v>KI</v>
      </c>
      <c r="F14" s="61">
        <f t="shared" si="1"/>
        <v>1999</v>
      </c>
      <c r="G14" s="3" t="s">
        <v>109</v>
      </c>
    </row>
    <row r="15" spans="1:22" x14ac:dyDescent="0.25">
      <c r="A15" s="3">
        <v>8</v>
      </c>
      <c r="B15" s="65" t="s">
        <v>161</v>
      </c>
      <c r="C15" s="61" t="s">
        <v>125</v>
      </c>
      <c r="D15" s="61" t="s">
        <v>105</v>
      </c>
      <c r="E15" s="61" t="str">
        <f t="shared" si="0"/>
        <v>KI</v>
      </c>
      <c r="F15" s="61">
        <f t="shared" si="1"/>
        <v>1998</v>
      </c>
      <c r="G15" s="3" t="s">
        <v>109</v>
      </c>
    </row>
    <row r="16" spans="1:22" x14ac:dyDescent="0.25">
      <c r="A16" s="3">
        <v>9</v>
      </c>
      <c r="B16" s="65" t="s">
        <v>162</v>
      </c>
      <c r="C16" s="61" t="s">
        <v>126</v>
      </c>
      <c r="D16" s="61" t="s">
        <v>106</v>
      </c>
      <c r="E16" s="61" t="str">
        <f t="shared" si="0"/>
        <v>KI</v>
      </c>
      <c r="F16" s="61">
        <f t="shared" si="1"/>
        <v>1999</v>
      </c>
      <c r="G16" s="3" t="s">
        <v>108</v>
      </c>
    </row>
    <row r="17" spans="1:23" x14ac:dyDescent="0.25">
      <c r="A17" s="3">
        <v>10</v>
      </c>
      <c r="B17" s="65" t="s">
        <v>163</v>
      </c>
      <c r="C17" s="61" t="s">
        <v>127</v>
      </c>
      <c r="D17" s="61" t="s">
        <v>107</v>
      </c>
      <c r="E17" s="61" t="str">
        <f t="shared" si="0"/>
        <v>KI</v>
      </c>
      <c r="F17" s="61">
        <f t="shared" si="1"/>
        <v>1999</v>
      </c>
      <c r="G17" s="3" t="s">
        <v>108</v>
      </c>
    </row>
    <row r="18" spans="1:23" x14ac:dyDescent="0.25">
      <c r="A18" s="3">
        <v>11</v>
      </c>
      <c r="B18" s="64" t="s">
        <v>164</v>
      </c>
      <c r="C18" s="61" t="s">
        <v>128</v>
      </c>
      <c r="D18" s="66" t="s">
        <v>110</v>
      </c>
      <c r="E18" s="61" t="str">
        <f t="shared" si="0"/>
        <v>ATP</v>
      </c>
      <c r="F18" s="61">
        <f t="shared" si="1"/>
        <v>1999</v>
      </c>
      <c r="G18" s="3" t="s">
        <v>108</v>
      </c>
    </row>
    <row r="19" spans="1:23" x14ac:dyDescent="0.25">
      <c r="A19" s="3">
        <v>12</v>
      </c>
      <c r="B19" s="64" t="s">
        <v>165</v>
      </c>
      <c r="C19" s="61" t="s">
        <v>129</v>
      </c>
      <c r="D19" s="66" t="s">
        <v>111</v>
      </c>
      <c r="E19" s="61" t="str">
        <f t="shared" si="0"/>
        <v>ATP</v>
      </c>
      <c r="F19" s="61">
        <f t="shared" si="1"/>
        <v>1999</v>
      </c>
      <c r="G19" s="3" t="s">
        <v>108</v>
      </c>
    </row>
    <row r="20" spans="1:23" x14ac:dyDescent="0.25">
      <c r="A20" s="3">
        <v>13</v>
      </c>
      <c r="B20" s="65" t="s">
        <v>166</v>
      </c>
      <c r="C20" s="61" t="s">
        <v>130</v>
      </c>
      <c r="D20" s="66" t="s">
        <v>112</v>
      </c>
      <c r="E20" s="61" t="str">
        <f t="shared" si="0"/>
        <v>ATP</v>
      </c>
      <c r="F20" s="61">
        <f t="shared" si="1"/>
        <v>1999</v>
      </c>
      <c r="G20" s="3" t="s">
        <v>108</v>
      </c>
    </row>
    <row r="21" spans="1:23" x14ac:dyDescent="0.25">
      <c r="A21" s="3">
        <v>14</v>
      </c>
      <c r="B21" s="65" t="s">
        <v>167</v>
      </c>
      <c r="C21" s="61" t="s">
        <v>131</v>
      </c>
      <c r="D21" s="66" t="s">
        <v>113</v>
      </c>
      <c r="E21" s="61" t="str">
        <f t="shared" si="0"/>
        <v>ATP</v>
      </c>
      <c r="F21" s="61">
        <f t="shared" si="1"/>
        <v>1999</v>
      </c>
      <c r="G21" s="3" t="s">
        <v>108</v>
      </c>
    </row>
    <row r="22" spans="1:23" x14ac:dyDescent="0.25">
      <c r="A22" s="3">
        <v>15</v>
      </c>
      <c r="B22" s="64" t="s">
        <v>168</v>
      </c>
      <c r="C22" s="61" t="s">
        <v>132</v>
      </c>
      <c r="D22" s="66" t="s">
        <v>114</v>
      </c>
      <c r="E22" s="61" t="str">
        <f t="shared" si="0"/>
        <v>ATP</v>
      </c>
      <c r="F22" s="61">
        <f t="shared" si="1"/>
        <v>1998</v>
      </c>
      <c r="G22" s="3" t="s">
        <v>108</v>
      </c>
    </row>
    <row r="25" spans="1:23" x14ac:dyDescent="0.25">
      <c r="A25" s="126" t="s">
        <v>115</v>
      </c>
      <c r="B25" s="126"/>
      <c r="C25" s="126"/>
      <c r="D25" s="126"/>
      <c r="E25" s="126"/>
      <c r="F25" s="126"/>
      <c r="G25" s="126"/>
    </row>
    <row r="26" spans="1:23" x14ac:dyDescent="0.25">
      <c r="A26" s="59"/>
      <c r="B26" s="59"/>
      <c r="C26" s="59"/>
      <c r="D26" s="59"/>
      <c r="E26" s="59"/>
      <c r="F26" s="59"/>
      <c r="G26" s="59"/>
    </row>
    <row r="27" spans="1:23" ht="18.75" x14ac:dyDescent="0.3">
      <c r="A27" s="133" t="s">
        <v>116</v>
      </c>
      <c r="B27" s="133"/>
      <c r="C27" s="133"/>
      <c r="D27" s="133"/>
      <c r="E27" s="133"/>
      <c r="F27" s="133"/>
      <c r="G27" s="133"/>
    </row>
    <row r="29" spans="1:23" s="67" customFormat="1" x14ac:dyDescent="0.25">
      <c r="A29" s="138" t="s">
        <v>1</v>
      </c>
      <c r="B29" s="138" t="s">
        <v>117</v>
      </c>
      <c r="C29" s="136" t="s">
        <v>136</v>
      </c>
      <c r="D29" s="136"/>
      <c r="E29" s="136"/>
      <c r="F29" s="136"/>
      <c r="G29" s="137" t="s">
        <v>137</v>
      </c>
      <c r="H29" s="137"/>
      <c r="I29" s="137"/>
      <c r="J29" s="137"/>
      <c r="K29" s="139" t="s">
        <v>141</v>
      </c>
      <c r="L29" s="139"/>
      <c r="M29" s="139"/>
      <c r="N29" s="139"/>
      <c r="O29" s="140" t="s">
        <v>149</v>
      </c>
      <c r="P29" s="140"/>
      <c r="Q29" s="141" t="s">
        <v>146</v>
      </c>
      <c r="R29" s="141"/>
      <c r="S29" s="142" t="s">
        <v>151</v>
      </c>
      <c r="T29" s="142"/>
      <c r="U29" s="142"/>
      <c r="V29" s="142"/>
      <c r="W29" s="138" t="s">
        <v>42</v>
      </c>
    </row>
    <row r="30" spans="1:23" s="67" customFormat="1" ht="47.25" x14ac:dyDescent="0.25">
      <c r="A30" s="138"/>
      <c r="B30" s="138"/>
      <c r="C30" s="82" t="s">
        <v>133</v>
      </c>
      <c r="D30" s="82" t="s">
        <v>134</v>
      </c>
      <c r="E30" s="82" t="s">
        <v>135</v>
      </c>
      <c r="F30" s="82" t="s">
        <v>148</v>
      </c>
      <c r="G30" s="83" t="s">
        <v>138</v>
      </c>
      <c r="H30" s="83" t="s">
        <v>139</v>
      </c>
      <c r="I30" s="83" t="s">
        <v>140</v>
      </c>
      <c r="J30" s="83" t="s">
        <v>148</v>
      </c>
      <c r="K30" s="79" t="s">
        <v>142</v>
      </c>
      <c r="L30" s="79" t="s">
        <v>143</v>
      </c>
      <c r="M30" s="79" t="s">
        <v>144</v>
      </c>
      <c r="N30" s="79" t="s">
        <v>148</v>
      </c>
      <c r="O30" s="84" t="s">
        <v>150</v>
      </c>
      <c r="P30" s="84" t="s">
        <v>147</v>
      </c>
      <c r="Q30" s="4" t="s">
        <v>145</v>
      </c>
      <c r="R30" s="4" t="s">
        <v>147</v>
      </c>
      <c r="S30" s="80" t="s">
        <v>152</v>
      </c>
      <c r="T30" s="20" t="s">
        <v>150</v>
      </c>
      <c r="U30" s="20" t="s">
        <v>145</v>
      </c>
      <c r="V30" s="20" t="s">
        <v>153</v>
      </c>
      <c r="W30" s="138"/>
    </row>
    <row r="31" spans="1:23" x14ac:dyDescent="0.25">
      <c r="A31" s="3">
        <v>1</v>
      </c>
      <c r="B31" s="61" t="s">
        <v>154</v>
      </c>
      <c r="C31" s="74">
        <v>90</v>
      </c>
      <c r="D31" s="74">
        <v>80</v>
      </c>
      <c r="E31" s="74">
        <v>85</v>
      </c>
      <c r="F31" s="120">
        <f>AVERAGE(C31:E31)</f>
        <v>85</v>
      </c>
      <c r="G31" s="75">
        <v>90</v>
      </c>
      <c r="H31" s="75">
        <v>88</v>
      </c>
      <c r="I31" s="75">
        <v>50</v>
      </c>
      <c r="J31" s="121">
        <f>AVERAGE(G31:I31)</f>
        <v>76</v>
      </c>
      <c r="K31" s="76">
        <v>66</v>
      </c>
      <c r="L31" s="76">
        <v>80</v>
      </c>
      <c r="M31" s="76">
        <v>90</v>
      </c>
      <c r="N31" s="122">
        <f>AVERAGE(K31:M31)</f>
        <v>78.666666666666671</v>
      </c>
      <c r="O31" s="77">
        <v>88</v>
      </c>
      <c r="P31" s="77"/>
      <c r="Q31" s="78">
        <v>90</v>
      </c>
      <c r="R31" s="78"/>
      <c r="S31" s="123">
        <f>AVERAGE(F31,J31,N31)</f>
        <v>79.8888888888889</v>
      </c>
      <c r="T31" s="81">
        <f>IF(P31&gt;0,P31,O31)</f>
        <v>88</v>
      </c>
      <c r="U31" s="81">
        <f>IF(R31&gt;0,R31,Q31)</f>
        <v>90</v>
      </c>
      <c r="V31" s="124">
        <f>AVERAGE(S31:U31)</f>
        <v>85.962962962962976</v>
      </c>
      <c r="W31" s="61" t="str">
        <f>IF(V31&gt;=75,"LULUS","GAGAL")</f>
        <v>LULUS</v>
      </c>
    </row>
    <row r="32" spans="1:23" x14ac:dyDescent="0.25">
      <c r="A32" s="3">
        <v>2</v>
      </c>
      <c r="B32" s="61" t="s">
        <v>155</v>
      </c>
      <c r="C32" s="74">
        <v>78</v>
      </c>
      <c r="D32" s="74">
        <v>80</v>
      </c>
      <c r="E32" s="74">
        <v>87</v>
      </c>
      <c r="F32" s="120">
        <f t="shared" ref="F32:F45" si="2">AVERAGE(C32:E32)</f>
        <v>81.666666666666671</v>
      </c>
      <c r="G32" s="75">
        <v>78</v>
      </c>
      <c r="H32" s="75">
        <v>87</v>
      </c>
      <c r="I32" s="75">
        <v>78</v>
      </c>
      <c r="J32" s="121">
        <f t="shared" ref="J32:J45" si="3">AVERAGE(G32:I32)</f>
        <v>81</v>
      </c>
      <c r="K32" s="76">
        <v>75</v>
      </c>
      <c r="L32" s="76">
        <v>79</v>
      </c>
      <c r="M32" s="76">
        <v>78</v>
      </c>
      <c r="N32" s="122">
        <f t="shared" ref="N32:N45" si="4">AVERAGE(K32:M32)</f>
        <v>77.333333333333329</v>
      </c>
      <c r="O32" s="77">
        <v>87</v>
      </c>
      <c r="P32" s="77"/>
      <c r="Q32" s="78">
        <v>50</v>
      </c>
      <c r="R32" s="78">
        <v>80</v>
      </c>
      <c r="S32" s="123">
        <f t="shared" ref="S32:S45" si="5">AVERAGE(F32,J32,N32)</f>
        <v>80</v>
      </c>
      <c r="T32" s="81">
        <f t="shared" ref="T32:T45" si="6">IF(P32&gt;0,P32,O32)</f>
        <v>87</v>
      </c>
      <c r="U32" s="81">
        <f t="shared" ref="U32:U45" si="7">IF(R32&gt;0,R32,Q32)</f>
        <v>80</v>
      </c>
      <c r="V32" s="124">
        <f t="shared" ref="V32:V45" si="8">AVERAGE(S32:U32)</f>
        <v>82.333333333333329</v>
      </c>
      <c r="W32" s="61" t="str">
        <f t="shared" ref="W32:W45" si="9">IF(V32&gt;=75,"LULUS","GAGAL")</f>
        <v>LULUS</v>
      </c>
    </row>
    <row r="33" spans="1:23" x14ac:dyDescent="0.25">
      <c r="A33" s="3">
        <v>3</v>
      </c>
      <c r="B33" s="61" t="s">
        <v>156</v>
      </c>
      <c r="C33" s="74">
        <v>67</v>
      </c>
      <c r="D33" s="74">
        <v>79</v>
      </c>
      <c r="E33" s="74">
        <v>90</v>
      </c>
      <c r="F33" s="120">
        <f t="shared" si="2"/>
        <v>78.666666666666671</v>
      </c>
      <c r="G33" s="75">
        <v>67</v>
      </c>
      <c r="H33" s="75">
        <v>90</v>
      </c>
      <c r="I33" s="75">
        <v>67</v>
      </c>
      <c r="J33" s="121">
        <f t="shared" si="3"/>
        <v>74.666666666666671</v>
      </c>
      <c r="K33" s="76">
        <v>67</v>
      </c>
      <c r="L33" s="76">
        <v>88</v>
      </c>
      <c r="M33" s="76">
        <v>67</v>
      </c>
      <c r="N33" s="122">
        <f t="shared" si="4"/>
        <v>74</v>
      </c>
      <c r="O33" s="77">
        <v>90</v>
      </c>
      <c r="P33" s="77"/>
      <c r="Q33" s="78">
        <v>80</v>
      </c>
      <c r="R33" s="78"/>
      <c r="S33" s="123">
        <f t="shared" si="5"/>
        <v>75.777777777777786</v>
      </c>
      <c r="T33" s="81">
        <f t="shared" si="6"/>
        <v>90</v>
      </c>
      <c r="U33" s="81">
        <f t="shared" si="7"/>
        <v>80</v>
      </c>
      <c r="V33" s="124">
        <f t="shared" si="8"/>
        <v>81.925925925925924</v>
      </c>
      <c r="W33" s="61" t="str">
        <f t="shared" si="9"/>
        <v>LULUS</v>
      </c>
    </row>
    <row r="34" spans="1:23" x14ac:dyDescent="0.25">
      <c r="A34" s="3">
        <v>4</v>
      </c>
      <c r="B34" s="61" t="s">
        <v>157</v>
      </c>
      <c r="C34" s="74">
        <v>88</v>
      </c>
      <c r="D34" s="74">
        <v>88</v>
      </c>
      <c r="E34" s="74">
        <v>50</v>
      </c>
      <c r="F34" s="120">
        <f t="shared" si="2"/>
        <v>75.333333333333329</v>
      </c>
      <c r="G34" s="75">
        <v>88</v>
      </c>
      <c r="H34" s="75">
        <v>50</v>
      </c>
      <c r="I34" s="75">
        <v>88</v>
      </c>
      <c r="J34" s="121">
        <f t="shared" si="3"/>
        <v>75.333333333333329</v>
      </c>
      <c r="K34" s="76">
        <v>88</v>
      </c>
      <c r="L34" s="76">
        <v>40</v>
      </c>
      <c r="M34" s="76">
        <v>88</v>
      </c>
      <c r="N34" s="122">
        <f t="shared" si="4"/>
        <v>72</v>
      </c>
      <c r="O34" s="77">
        <v>50</v>
      </c>
      <c r="P34" s="77">
        <v>78</v>
      </c>
      <c r="Q34" s="78">
        <v>79</v>
      </c>
      <c r="R34" s="78"/>
      <c r="S34" s="123">
        <f t="shared" si="5"/>
        <v>74.222222222222214</v>
      </c>
      <c r="T34" s="81">
        <f t="shared" si="6"/>
        <v>78</v>
      </c>
      <c r="U34" s="81">
        <f t="shared" si="7"/>
        <v>79</v>
      </c>
      <c r="V34" s="124">
        <f t="shared" si="8"/>
        <v>77.074074074074076</v>
      </c>
      <c r="W34" s="61" t="str">
        <f t="shared" si="9"/>
        <v>LULUS</v>
      </c>
    </row>
    <row r="35" spans="1:23" x14ac:dyDescent="0.25">
      <c r="A35" s="3">
        <v>5</v>
      </c>
      <c r="B35" s="61" t="s">
        <v>158</v>
      </c>
      <c r="C35" s="74">
        <v>87</v>
      </c>
      <c r="D35" s="74">
        <v>40</v>
      </c>
      <c r="E35" s="74">
        <v>80</v>
      </c>
      <c r="F35" s="120">
        <f t="shared" si="2"/>
        <v>69</v>
      </c>
      <c r="G35" s="75">
        <v>87</v>
      </c>
      <c r="H35" s="75">
        <v>78</v>
      </c>
      <c r="I35" s="75">
        <v>87</v>
      </c>
      <c r="J35" s="121">
        <f t="shared" si="3"/>
        <v>84</v>
      </c>
      <c r="K35" s="76">
        <v>87</v>
      </c>
      <c r="L35" s="76">
        <v>66</v>
      </c>
      <c r="M35" s="76">
        <v>87</v>
      </c>
      <c r="N35" s="122">
        <f t="shared" si="4"/>
        <v>80</v>
      </c>
      <c r="O35" s="77">
        <v>80</v>
      </c>
      <c r="P35" s="77"/>
      <c r="Q35" s="78">
        <v>66</v>
      </c>
      <c r="R35" s="78">
        <v>80</v>
      </c>
      <c r="S35" s="123">
        <f t="shared" si="5"/>
        <v>77.666666666666671</v>
      </c>
      <c r="T35" s="81">
        <f t="shared" si="6"/>
        <v>80</v>
      </c>
      <c r="U35" s="81">
        <f t="shared" si="7"/>
        <v>80</v>
      </c>
      <c r="V35" s="124">
        <f t="shared" si="8"/>
        <v>79.222222222222229</v>
      </c>
      <c r="W35" s="61" t="str">
        <f t="shared" si="9"/>
        <v>LULUS</v>
      </c>
    </row>
    <row r="36" spans="1:23" x14ac:dyDescent="0.25">
      <c r="A36" s="3">
        <v>6</v>
      </c>
      <c r="B36" s="64" t="s">
        <v>159</v>
      </c>
      <c r="C36" s="74">
        <v>90</v>
      </c>
      <c r="D36" s="74">
        <v>66</v>
      </c>
      <c r="E36" s="74">
        <v>79</v>
      </c>
      <c r="F36" s="120">
        <f t="shared" si="2"/>
        <v>78.333333333333329</v>
      </c>
      <c r="G36" s="75">
        <v>90</v>
      </c>
      <c r="H36" s="75">
        <v>67</v>
      </c>
      <c r="I36" s="75">
        <v>90</v>
      </c>
      <c r="J36" s="121">
        <f t="shared" si="3"/>
        <v>82.333333333333329</v>
      </c>
      <c r="K36" s="76">
        <v>90</v>
      </c>
      <c r="L36" s="76">
        <v>75</v>
      </c>
      <c r="M36" s="76">
        <v>90</v>
      </c>
      <c r="N36" s="122">
        <f t="shared" si="4"/>
        <v>85</v>
      </c>
      <c r="O36" s="77">
        <v>90</v>
      </c>
      <c r="P36" s="77"/>
      <c r="Q36" s="78">
        <v>75</v>
      </c>
      <c r="R36" s="78"/>
      <c r="S36" s="123">
        <f t="shared" si="5"/>
        <v>81.888888888888886</v>
      </c>
      <c r="T36" s="81">
        <f t="shared" si="6"/>
        <v>90</v>
      </c>
      <c r="U36" s="81">
        <f t="shared" si="7"/>
        <v>75</v>
      </c>
      <c r="V36" s="124">
        <f t="shared" si="8"/>
        <v>82.296296296296291</v>
      </c>
      <c r="W36" s="61" t="str">
        <f t="shared" si="9"/>
        <v>LULUS</v>
      </c>
    </row>
    <row r="37" spans="1:23" x14ac:dyDescent="0.25">
      <c r="A37" s="3">
        <v>7</v>
      </c>
      <c r="B37" s="65" t="s">
        <v>160</v>
      </c>
      <c r="C37" s="74">
        <v>50</v>
      </c>
      <c r="D37" s="74">
        <v>75</v>
      </c>
      <c r="E37" s="74">
        <v>88</v>
      </c>
      <c r="F37" s="120">
        <f t="shared" si="2"/>
        <v>71</v>
      </c>
      <c r="G37" s="75">
        <v>50</v>
      </c>
      <c r="H37" s="75">
        <v>88</v>
      </c>
      <c r="I37" s="75">
        <v>50</v>
      </c>
      <c r="J37" s="121">
        <f t="shared" si="3"/>
        <v>62.666666666666664</v>
      </c>
      <c r="K37" s="76">
        <v>50</v>
      </c>
      <c r="L37" s="76">
        <v>67</v>
      </c>
      <c r="M37" s="76">
        <v>50</v>
      </c>
      <c r="N37" s="122">
        <f t="shared" si="4"/>
        <v>55.666666666666664</v>
      </c>
      <c r="O37" s="77">
        <v>50</v>
      </c>
      <c r="P37" s="77">
        <v>80</v>
      </c>
      <c r="Q37" s="78">
        <v>67</v>
      </c>
      <c r="R37" s="78"/>
      <c r="S37" s="123">
        <f t="shared" si="5"/>
        <v>63.111111111111107</v>
      </c>
      <c r="T37" s="81">
        <f t="shared" si="6"/>
        <v>80</v>
      </c>
      <c r="U37" s="81">
        <f t="shared" si="7"/>
        <v>67</v>
      </c>
      <c r="V37" s="124">
        <f t="shared" si="8"/>
        <v>70.037037037037038</v>
      </c>
      <c r="W37" s="61" t="str">
        <f t="shared" si="9"/>
        <v>GAGAL</v>
      </c>
    </row>
    <row r="38" spans="1:23" x14ac:dyDescent="0.25">
      <c r="A38" s="3">
        <v>8</v>
      </c>
      <c r="B38" s="65" t="s">
        <v>161</v>
      </c>
      <c r="C38" s="74"/>
      <c r="D38" s="74">
        <v>78</v>
      </c>
      <c r="E38" s="74">
        <v>40</v>
      </c>
      <c r="F38" s="120">
        <f t="shared" si="2"/>
        <v>59</v>
      </c>
      <c r="G38" s="75">
        <v>80</v>
      </c>
      <c r="H38" s="75">
        <v>87</v>
      </c>
      <c r="I38" s="75">
        <v>80</v>
      </c>
      <c r="J38" s="121">
        <f t="shared" si="3"/>
        <v>82.333333333333329</v>
      </c>
      <c r="K38" s="76">
        <v>80</v>
      </c>
      <c r="L38" s="76">
        <v>88</v>
      </c>
      <c r="M38" s="76">
        <v>80</v>
      </c>
      <c r="N38" s="122">
        <f t="shared" si="4"/>
        <v>82.666666666666671</v>
      </c>
      <c r="O38" s="77">
        <v>80</v>
      </c>
      <c r="P38" s="77"/>
      <c r="Q38" s="78">
        <v>88</v>
      </c>
      <c r="R38" s="78"/>
      <c r="S38" s="123">
        <f t="shared" si="5"/>
        <v>74.666666666666671</v>
      </c>
      <c r="T38" s="81">
        <f t="shared" si="6"/>
        <v>80</v>
      </c>
      <c r="U38" s="81">
        <f t="shared" si="7"/>
        <v>88</v>
      </c>
      <c r="V38" s="124">
        <f t="shared" si="8"/>
        <v>80.8888888888889</v>
      </c>
      <c r="W38" s="61" t="str">
        <f t="shared" si="9"/>
        <v>LULUS</v>
      </c>
    </row>
    <row r="39" spans="1:23" x14ac:dyDescent="0.25">
      <c r="A39" s="3">
        <v>9</v>
      </c>
      <c r="B39" s="65" t="s">
        <v>162</v>
      </c>
      <c r="C39" s="74">
        <v>79</v>
      </c>
      <c r="D39" s="74">
        <v>67</v>
      </c>
      <c r="E39" s="74">
        <v>90</v>
      </c>
      <c r="F39" s="120">
        <f t="shared" si="2"/>
        <v>78.666666666666671</v>
      </c>
      <c r="G39" s="75">
        <v>79</v>
      </c>
      <c r="H39" s="75">
        <v>90</v>
      </c>
      <c r="I39" s="75">
        <v>80</v>
      </c>
      <c r="J39" s="121">
        <f t="shared" si="3"/>
        <v>83</v>
      </c>
      <c r="K39" s="76">
        <v>79</v>
      </c>
      <c r="L39" s="76">
        <v>87</v>
      </c>
      <c r="M39" s="76">
        <v>79</v>
      </c>
      <c r="N39" s="122">
        <f t="shared" si="4"/>
        <v>81.666666666666671</v>
      </c>
      <c r="O39" s="77">
        <v>79</v>
      </c>
      <c r="P39" s="77"/>
      <c r="Q39" s="78">
        <v>87</v>
      </c>
      <c r="R39" s="78"/>
      <c r="S39" s="123">
        <f t="shared" si="5"/>
        <v>81.111111111111128</v>
      </c>
      <c r="T39" s="81">
        <f t="shared" si="6"/>
        <v>79</v>
      </c>
      <c r="U39" s="81">
        <f t="shared" si="7"/>
        <v>87</v>
      </c>
      <c r="V39" s="124">
        <f t="shared" si="8"/>
        <v>82.370370370370381</v>
      </c>
      <c r="W39" s="61" t="str">
        <f t="shared" si="9"/>
        <v>LULUS</v>
      </c>
    </row>
    <row r="40" spans="1:23" x14ac:dyDescent="0.25">
      <c r="A40" s="3">
        <v>10</v>
      </c>
      <c r="B40" s="65" t="s">
        <v>163</v>
      </c>
      <c r="C40" s="74">
        <v>88</v>
      </c>
      <c r="D40" s="74">
        <v>88</v>
      </c>
      <c r="E40" s="74">
        <v>78</v>
      </c>
      <c r="F40" s="120">
        <f t="shared" si="2"/>
        <v>84.666666666666671</v>
      </c>
      <c r="G40" s="75">
        <v>88</v>
      </c>
      <c r="H40" s="75">
        <v>50</v>
      </c>
      <c r="I40" s="75">
        <v>88</v>
      </c>
      <c r="J40" s="121">
        <f t="shared" si="3"/>
        <v>75.333333333333329</v>
      </c>
      <c r="K40" s="76">
        <v>67</v>
      </c>
      <c r="L40" s="76">
        <v>90</v>
      </c>
      <c r="M40" s="76">
        <v>88</v>
      </c>
      <c r="N40" s="122">
        <f t="shared" si="4"/>
        <v>81.666666666666671</v>
      </c>
      <c r="O40" s="77">
        <v>88</v>
      </c>
      <c r="P40" s="77"/>
      <c r="Q40" s="78">
        <v>88</v>
      </c>
      <c r="R40" s="78"/>
      <c r="S40" s="123">
        <f t="shared" si="5"/>
        <v>80.555555555555557</v>
      </c>
      <c r="T40" s="81">
        <f t="shared" si="6"/>
        <v>88</v>
      </c>
      <c r="U40" s="81">
        <f t="shared" si="7"/>
        <v>88</v>
      </c>
      <c r="V40" s="124">
        <f t="shared" si="8"/>
        <v>85.518518518518519</v>
      </c>
      <c r="W40" s="61" t="str">
        <f t="shared" si="9"/>
        <v>LULUS</v>
      </c>
    </row>
    <row r="41" spans="1:23" x14ac:dyDescent="0.25">
      <c r="A41" s="3">
        <v>11</v>
      </c>
      <c r="B41" s="64" t="s">
        <v>164</v>
      </c>
      <c r="C41" s="74">
        <v>40</v>
      </c>
      <c r="D41" s="74">
        <v>87</v>
      </c>
      <c r="E41" s="74">
        <v>67</v>
      </c>
      <c r="F41" s="120">
        <f t="shared" si="2"/>
        <v>64.666666666666671</v>
      </c>
      <c r="G41" s="75">
        <v>40</v>
      </c>
      <c r="H41" s="75">
        <v>80</v>
      </c>
      <c r="I41" s="75">
        <v>87</v>
      </c>
      <c r="J41" s="121">
        <f t="shared" si="3"/>
        <v>69</v>
      </c>
      <c r="K41" s="76">
        <v>88</v>
      </c>
      <c r="L41" s="76">
        <v>50</v>
      </c>
      <c r="M41" s="76">
        <v>40</v>
      </c>
      <c r="N41" s="122">
        <f t="shared" si="4"/>
        <v>59.333333333333336</v>
      </c>
      <c r="O41" s="77">
        <v>40</v>
      </c>
      <c r="P41" s="77"/>
      <c r="Q41" s="78">
        <v>40</v>
      </c>
      <c r="R41" s="78">
        <v>75</v>
      </c>
      <c r="S41" s="123">
        <f t="shared" si="5"/>
        <v>64.333333333333343</v>
      </c>
      <c r="T41" s="81">
        <f t="shared" si="6"/>
        <v>40</v>
      </c>
      <c r="U41" s="81">
        <f t="shared" si="7"/>
        <v>75</v>
      </c>
      <c r="V41" s="124">
        <f t="shared" si="8"/>
        <v>59.777777777777779</v>
      </c>
      <c r="W41" s="61" t="str">
        <f t="shared" si="9"/>
        <v>GAGAL</v>
      </c>
    </row>
    <row r="42" spans="1:23" x14ac:dyDescent="0.25">
      <c r="A42" s="3">
        <v>12</v>
      </c>
      <c r="B42" s="64" t="s">
        <v>165</v>
      </c>
      <c r="C42" s="74">
        <v>66</v>
      </c>
      <c r="D42" s="74">
        <v>90</v>
      </c>
      <c r="E42" s="74">
        <v>88</v>
      </c>
      <c r="F42" s="120">
        <f t="shared" si="2"/>
        <v>81.333333333333329</v>
      </c>
      <c r="G42" s="75">
        <v>66</v>
      </c>
      <c r="H42" s="75">
        <v>80</v>
      </c>
      <c r="I42" s="75">
        <v>90</v>
      </c>
      <c r="J42" s="121">
        <f t="shared" si="3"/>
        <v>78.666666666666671</v>
      </c>
      <c r="K42" s="76">
        <v>87</v>
      </c>
      <c r="L42" s="76">
        <v>80</v>
      </c>
      <c r="M42" s="76">
        <v>66</v>
      </c>
      <c r="N42" s="122">
        <f t="shared" si="4"/>
        <v>77.666666666666671</v>
      </c>
      <c r="O42" s="77">
        <v>66</v>
      </c>
      <c r="P42" s="77">
        <v>75</v>
      </c>
      <c r="Q42" s="78">
        <v>66</v>
      </c>
      <c r="R42" s="78">
        <v>75</v>
      </c>
      <c r="S42" s="123">
        <f t="shared" si="5"/>
        <v>79.222222222222229</v>
      </c>
      <c r="T42" s="81">
        <f t="shared" si="6"/>
        <v>75</v>
      </c>
      <c r="U42" s="81">
        <f t="shared" si="7"/>
        <v>75</v>
      </c>
      <c r="V42" s="124">
        <f t="shared" si="8"/>
        <v>76.407407407407405</v>
      </c>
      <c r="W42" s="61" t="str">
        <f t="shared" si="9"/>
        <v>LULUS</v>
      </c>
    </row>
    <row r="43" spans="1:23" x14ac:dyDescent="0.25">
      <c r="A43" s="3">
        <v>13</v>
      </c>
      <c r="B43" s="65" t="s">
        <v>166</v>
      </c>
      <c r="C43" s="74">
        <v>75</v>
      </c>
      <c r="D43" s="74">
        <v>79</v>
      </c>
      <c r="E43" s="74">
        <v>88</v>
      </c>
      <c r="F43" s="120">
        <f t="shared" si="2"/>
        <v>80.666666666666671</v>
      </c>
      <c r="G43" s="75">
        <v>75</v>
      </c>
      <c r="H43" s="75">
        <v>79</v>
      </c>
      <c r="I43" s="75">
        <v>50</v>
      </c>
      <c r="J43" s="121">
        <f t="shared" si="3"/>
        <v>68</v>
      </c>
      <c r="K43" s="76">
        <v>90</v>
      </c>
      <c r="L43" s="76">
        <v>79</v>
      </c>
      <c r="M43" s="76">
        <v>75</v>
      </c>
      <c r="N43" s="122">
        <f t="shared" si="4"/>
        <v>81.333333333333329</v>
      </c>
      <c r="O43" s="77">
        <v>88</v>
      </c>
      <c r="P43" s="77"/>
      <c r="Q43" s="78">
        <v>75</v>
      </c>
      <c r="R43" s="78"/>
      <c r="S43" s="123">
        <f t="shared" si="5"/>
        <v>76.666666666666671</v>
      </c>
      <c r="T43" s="81">
        <f t="shared" si="6"/>
        <v>88</v>
      </c>
      <c r="U43" s="81">
        <f t="shared" si="7"/>
        <v>75</v>
      </c>
      <c r="V43" s="124">
        <f t="shared" si="8"/>
        <v>79.8888888888889</v>
      </c>
      <c r="W43" s="61" t="str">
        <f t="shared" si="9"/>
        <v>LULUS</v>
      </c>
    </row>
    <row r="44" spans="1:23" x14ac:dyDescent="0.25">
      <c r="A44" s="3">
        <v>14</v>
      </c>
      <c r="B44" s="65" t="s">
        <v>167</v>
      </c>
      <c r="C44" s="74">
        <v>100</v>
      </c>
      <c r="D44" s="74">
        <v>88</v>
      </c>
      <c r="E44" s="74">
        <v>87</v>
      </c>
      <c r="F44" s="120">
        <f t="shared" si="2"/>
        <v>91.666666666666671</v>
      </c>
      <c r="G44" s="75">
        <v>100</v>
      </c>
      <c r="H44" s="75">
        <v>88</v>
      </c>
      <c r="I44" s="75">
        <v>80</v>
      </c>
      <c r="J44" s="121">
        <f t="shared" si="3"/>
        <v>89.333333333333329</v>
      </c>
      <c r="K44" s="76">
        <v>50</v>
      </c>
      <c r="L44" s="76">
        <v>79</v>
      </c>
      <c r="M44" s="76">
        <v>100</v>
      </c>
      <c r="N44" s="122">
        <f t="shared" si="4"/>
        <v>76.333333333333329</v>
      </c>
      <c r="O44" s="77">
        <v>87</v>
      </c>
      <c r="P44" s="77"/>
      <c r="Q44" s="78">
        <v>67</v>
      </c>
      <c r="R44" s="78">
        <v>80</v>
      </c>
      <c r="S44" s="123">
        <f t="shared" si="5"/>
        <v>85.777777777777771</v>
      </c>
      <c r="T44" s="81">
        <f t="shared" si="6"/>
        <v>87</v>
      </c>
      <c r="U44" s="81">
        <f t="shared" si="7"/>
        <v>80</v>
      </c>
      <c r="V44" s="124">
        <f t="shared" si="8"/>
        <v>84.259259259259252</v>
      </c>
      <c r="W44" s="61" t="str">
        <f t="shared" si="9"/>
        <v>LULUS</v>
      </c>
    </row>
    <row r="45" spans="1:23" ht="16.5" thickBot="1" x14ac:dyDescent="0.3">
      <c r="A45" s="28">
        <v>15</v>
      </c>
      <c r="B45" s="94" t="s">
        <v>168</v>
      </c>
      <c r="C45" s="95">
        <v>95</v>
      </c>
      <c r="D45" s="95">
        <v>40</v>
      </c>
      <c r="E45" s="95">
        <v>90</v>
      </c>
      <c r="F45" s="120">
        <f t="shared" si="2"/>
        <v>75</v>
      </c>
      <c r="G45" s="96">
        <v>95</v>
      </c>
      <c r="H45" s="96">
        <v>40</v>
      </c>
      <c r="I45" s="96">
        <v>80</v>
      </c>
      <c r="J45" s="121">
        <f t="shared" si="3"/>
        <v>71.666666666666671</v>
      </c>
      <c r="K45" s="97">
        <v>66</v>
      </c>
      <c r="L45" s="97">
        <v>88</v>
      </c>
      <c r="M45" s="97">
        <v>95</v>
      </c>
      <c r="N45" s="122">
        <f t="shared" si="4"/>
        <v>83</v>
      </c>
      <c r="O45" s="98">
        <v>90</v>
      </c>
      <c r="P45" s="98"/>
      <c r="Q45" s="99">
        <v>40</v>
      </c>
      <c r="R45" s="99">
        <v>80</v>
      </c>
      <c r="S45" s="123">
        <f t="shared" si="5"/>
        <v>76.555555555555557</v>
      </c>
      <c r="T45" s="81">
        <f t="shared" si="6"/>
        <v>90</v>
      </c>
      <c r="U45" s="81">
        <f t="shared" si="7"/>
        <v>80</v>
      </c>
      <c r="V45" s="124">
        <f t="shared" si="8"/>
        <v>82.185185185185176</v>
      </c>
      <c r="W45" s="61" t="str">
        <f t="shared" si="9"/>
        <v>LULUS</v>
      </c>
    </row>
    <row r="46" spans="1:23" x14ac:dyDescent="0.25">
      <c r="A46" s="87"/>
      <c r="B46" s="88" t="s">
        <v>170</v>
      </c>
      <c r="C46" s="89">
        <f>COUNTBLANK(C31:C45)</f>
        <v>1</v>
      </c>
      <c r="D46" s="89"/>
      <c r="E46" s="89"/>
      <c r="F46" s="89"/>
      <c r="G46" s="90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91"/>
      <c r="T46" s="92"/>
      <c r="U46" s="92"/>
      <c r="V46" s="89"/>
      <c r="W46" s="93"/>
    </row>
    <row r="47" spans="1:23" x14ac:dyDescent="0.25">
      <c r="A47" s="24"/>
      <c r="B47" s="86" t="s">
        <v>169</v>
      </c>
      <c r="C47" s="61">
        <f>COUNTIF(C31:C45,"&lt;75")</f>
        <v>4</v>
      </c>
      <c r="D47" s="61"/>
      <c r="E47" s="61"/>
      <c r="F47" s="61"/>
      <c r="G47" s="3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72"/>
      <c r="T47" s="73"/>
      <c r="U47" s="73"/>
      <c r="V47" s="61"/>
      <c r="W47" s="85"/>
    </row>
    <row r="48" spans="1:23" ht="16.5" thickBot="1" x14ac:dyDescent="0.3">
      <c r="A48" s="104"/>
      <c r="B48" s="105" t="s">
        <v>171</v>
      </c>
      <c r="C48" s="106">
        <f>COUNTIF(C31:C45,"&gt;=75")</f>
        <v>10</v>
      </c>
      <c r="D48" s="106"/>
      <c r="E48" s="106"/>
      <c r="F48" s="106"/>
      <c r="G48" s="33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7"/>
      <c r="T48" s="108"/>
      <c r="U48" s="108"/>
      <c r="V48" s="106"/>
      <c r="W48" s="109"/>
    </row>
    <row r="49" spans="1:23" ht="16.5" thickBot="1" x14ac:dyDescent="0.3">
      <c r="A49" s="110"/>
      <c r="B49" s="111" t="s">
        <v>172</v>
      </c>
      <c r="C49" s="112">
        <f>COUNTIF(W31:W45,"LULUS")</f>
        <v>13</v>
      </c>
      <c r="D49" s="113"/>
      <c r="E49" s="113"/>
      <c r="F49" s="113"/>
      <c r="G49" s="114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5"/>
      <c r="T49" s="116"/>
      <c r="U49" s="116"/>
      <c r="V49" s="113"/>
      <c r="W49" s="117"/>
    </row>
    <row r="50" spans="1:23" x14ac:dyDescent="0.25">
      <c r="A50" s="24"/>
      <c r="B50" s="86" t="s">
        <v>173</v>
      </c>
      <c r="C50" s="112">
        <f>COUNTIF(W31:W45,"GAGAL")</f>
        <v>2</v>
      </c>
      <c r="D50" s="100"/>
      <c r="E50" s="100"/>
      <c r="F50" s="100"/>
      <c r="G50" s="25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1"/>
      <c r="T50" s="102"/>
      <c r="U50" s="102"/>
      <c r="V50" s="100"/>
      <c r="W50" s="103"/>
    </row>
  </sheetData>
  <mergeCells count="16">
    <mergeCell ref="K29:N29"/>
    <mergeCell ref="O29:P29"/>
    <mergeCell ref="Q29:R29"/>
    <mergeCell ref="S29:V29"/>
    <mergeCell ref="W29:W30"/>
    <mergeCell ref="A27:G27"/>
    <mergeCell ref="C29:F29"/>
    <mergeCell ref="G29:J29"/>
    <mergeCell ref="A29:A30"/>
    <mergeCell ref="B29:B30"/>
    <mergeCell ref="A25:G25"/>
    <mergeCell ref="A1:G1"/>
    <mergeCell ref="A3:G3"/>
    <mergeCell ref="A4:B4"/>
    <mergeCell ref="A5:B5"/>
    <mergeCell ref="A6:B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19" sqref="J19"/>
    </sheetView>
  </sheetViews>
  <sheetFormatPr defaultRowHeight="15" x14ac:dyDescent="0.25"/>
  <cols>
    <col min="1" max="1" width="6.5703125" customWidth="1"/>
    <col min="2" max="2" width="13.85546875" bestFit="1" customWidth="1"/>
    <col min="3" max="3" width="16" customWidth="1"/>
    <col min="4" max="4" width="28.42578125" customWidth="1"/>
    <col min="5" max="5" width="15.5703125" bestFit="1" customWidth="1"/>
    <col min="6" max="10" width="22.28515625" customWidth="1"/>
  </cols>
  <sheetData>
    <row r="1" spans="1:10" ht="15.75" x14ac:dyDescent="0.25">
      <c r="E1" s="63" t="s">
        <v>174</v>
      </c>
    </row>
    <row r="2" spans="1:10" ht="15.75" x14ac:dyDescent="0.25">
      <c r="A2" s="143" t="s">
        <v>82</v>
      </c>
      <c r="B2" s="143"/>
      <c r="C2" s="143"/>
      <c r="D2" s="143"/>
      <c r="E2" s="143"/>
      <c r="F2" s="143"/>
      <c r="G2" s="143"/>
      <c r="H2" s="143"/>
      <c r="I2" s="143"/>
      <c r="J2" s="143"/>
    </row>
    <row r="4" spans="1:10" ht="33" customHeight="1" x14ac:dyDescent="0.25">
      <c r="A4" s="20" t="s">
        <v>1</v>
      </c>
      <c r="B4" s="20" t="s">
        <v>43</v>
      </c>
      <c r="C4" s="20" t="s">
        <v>38</v>
      </c>
      <c r="D4" s="20" t="s">
        <v>39</v>
      </c>
      <c r="E4" s="20" t="s">
        <v>40</v>
      </c>
      <c r="F4" s="20" t="s">
        <v>41</v>
      </c>
      <c r="G4" s="20" t="s">
        <v>76</v>
      </c>
      <c r="H4" s="20" t="s">
        <v>77</v>
      </c>
      <c r="I4" s="20" t="s">
        <v>78</v>
      </c>
      <c r="J4" s="20" t="s">
        <v>57</v>
      </c>
    </row>
    <row r="5" spans="1:10" ht="15.75" x14ac:dyDescent="0.25">
      <c r="A5" s="3">
        <v>1</v>
      </c>
      <c r="B5" s="3" t="s">
        <v>58</v>
      </c>
      <c r="C5" s="3" t="s">
        <v>44</v>
      </c>
      <c r="D5" s="3" t="str">
        <f>IF(LEFT(B5,3)="ATK","ALAT TULIS",IF(LEFT(B5,3)="AKS","AKSESORIS","ELEKTRONIK"))</f>
        <v>ALAT TULIS</v>
      </c>
      <c r="E5" s="3">
        <v>145</v>
      </c>
      <c r="F5" s="29">
        <v>3000</v>
      </c>
      <c r="G5" s="3">
        <f>IF(F5&gt;50000,0.1,0)</f>
        <v>0</v>
      </c>
      <c r="H5" s="125">
        <f>G5*F5</f>
        <v>0</v>
      </c>
      <c r="I5" s="29">
        <f>F5-H5</f>
        <v>3000</v>
      </c>
      <c r="J5" s="29">
        <f>I5*E5</f>
        <v>435000</v>
      </c>
    </row>
    <row r="6" spans="1:10" ht="15.75" x14ac:dyDescent="0.25">
      <c r="A6" s="3">
        <v>2</v>
      </c>
      <c r="B6" s="3" t="s">
        <v>59</v>
      </c>
      <c r="C6" s="3" t="s">
        <v>45</v>
      </c>
      <c r="D6" s="3" t="str">
        <f t="shared" ref="D6:D14" si="0">IF(LEFT(B6,3)="ATK","ALAT TULIS",IF(LEFT(B6,3)="AKS","AKSESORIS","ELEKTRONIK"))</f>
        <v>ALAT TULIS</v>
      </c>
      <c r="E6" s="3">
        <v>100</v>
      </c>
      <c r="F6" s="29">
        <v>3000</v>
      </c>
      <c r="G6" s="3">
        <f t="shared" ref="G6:G14" si="1">IF(F6&gt;50000,0.1,0)</f>
        <v>0</v>
      </c>
      <c r="H6" s="125">
        <f t="shared" ref="H6:H14" si="2">G6*F6</f>
        <v>0</v>
      </c>
      <c r="I6" s="29">
        <f t="shared" ref="I6:I14" si="3">F6-H6</f>
        <v>3000</v>
      </c>
      <c r="J6" s="29">
        <f t="shared" ref="J6:J14" si="4">I6*E6</f>
        <v>300000</v>
      </c>
    </row>
    <row r="7" spans="1:10" ht="15.75" x14ac:dyDescent="0.25">
      <c r="A7" s="3">
        <v>3</v>
      </c>
      <c r="B7" s="3" t="s">
        <v>60</v>
      </c>
      <c r="C7" s="3" t="s">
        <v>46</v>
      </c>
      <c r="D7" s="3" t="str">
        <f t="shared" si="0"/>
        <v>AKSESORIS</v>
      </c>
      <c r="E7" s="3">
        <v>125</v>
      </c>
      <c r="F7" s="29">
        <v>10000</v>
      </c>
      <c r="G7" s="3">
        <f t="shared" si="1"/>
        <v>0</v>
      </c>
      <c r="H7" s="125">
        <f t="shared" si="2"/>
        <v>0</v>
      </c>
      <c r="I7" s="29">
        <f t="shared" si="3"/>
        <v>10000</v>
      </c>
      <c r="J7" s="29">
        <f t="shared" si="4"/>
        <v>1250000</v>
      </c>
    </row>
    <row r="8" spans="1:10" ht="15.75" x14ac:dyDescent="0.25">
      <c r="A8" s="3">
        <v>4</v>
      </c>
      <c r="B8" s="3" t="s">
        <v>61</v>
      </c>
      <c r="C8" s="3" t="s">
        <v>47</v>
      </c>
      <c r="D8" s="3" t="str">
        <f t="shared" si="0"/>
        <v>AKSESORIS</v>
      </c>
      <c r="E8" s="3">
        <v>60</v>
      </c>
      <c r="F8" s="29">
        <v>50000</v>
      </c>
      <c r="G8" s="3">
        <f t="shared" si="1"/>
        <v>0</v>
      </c>
      <c r="H8" s="125">
        <f t="shared" si="2"/>
        <v>0</v>
      </c>
      <c r="I8" s="29">
        <f t="shared" si="3"/>
        <v>50000</v>
      </c>
      <c r="J8" s="29">
        <f t="shared" si="4"/>
        <v>3000000</v>
      </c>
    </row>
    <row r="9" spans="1:10" ht="15.75" x14ac:dyDescent="0.25">
      <c r="A9" s="3">
        <v>5</v>
      </c>
      <c r="B9" s="3" t="s">
        <v>62</v>
      </c>
      <c r="C9" s="3" t="s">
        <v>48</v>
      </c>
      <c r="D9" s="3" t="str">
        <f t="shared" si="0"/>
        <v>AKSESORIS</v>
      </c>
      <c r="E9" s="3">
        <v>50</v>
      </c>
      <c r="F9" s="29">
        <v>40000</v>
      </c>
      <c r="G9" s="3">
        <f t="shared" si="1"/>
        <v>0</v>
      </c>
      <c r="H9" s="125">
        <f t="shared" si="2"/>
        <v>0</v>
      </c>
      <c r="I9" s="29">
        <f t="shared" si="3"/>
        <v>40000</v>
      </c>
      <c r="J9" s="29">
        <f t="shared" si="4"/>
        <v>2000000</v>
      </c>
    </row>
    <row r="10" spans="1:10" ht="15.75" x14ac:dyDescent="0.25">
      <c r="A10" s="3">
        <v>6</v>
      </c>
      <c r="B10" s="3" t="s">
        <v>63</v>
      </c>
      <c r="C10" s="3" t="s">
        <v>49</v>
      </c>
      <c r="D10" s="3" t="str">
        <f t="shared" si="0"/>
        <v>ELEKTRONIK</v>
      </c>
      <c r="E10" s="3">
        <v>55</v>
      </c>
      <c r="F10" s="29">
        <v>80000</v>
      </c>
      <c r="G10" s="3">
        <f t="shared" si="1"/>
        <v>0.1</v>
      </c>
      <c r="H10" s="125">
        <f t="shared" si="2"/>
        <v>8000</v>
      </c>
      <c r="I10" s="29">
        <f t="shared" si="3"/>
        <v>72000</v>
      </c>
      <c r="J10" s="29">
        <f t="shared" si="4"/>
        <v>3960000</v>
      </c>
    </row>
    <row r="11" spans="1:10" ht="15.75" x14ac:dyDescent="0.25">
      <c r="A11" s="3">
        <v>7</v>
      </c>
      <c r="B11" s="3" t="s">
        <v>64</v>
      </c>
      <c r="C11" s="3" t="s">
        <v>50</v>
      </c>
      <c r="D11" s="3" t="str">
        <f t="shared" si="0"/>
        <v>ELEKTRONIK</v>
      </c>
      <c r="E11" s="3">
        <v>46</v>
      </c>
      <c r="F11" s="29">
        <v>50000</v>
      </c>
      <c r="G11" s="3">
        <f t="shared" si="1"/>
        <v>0</v>
      </c>
      <c r="H11" s="125">
        <f t="shared" si="2"/>
        <v>0</v>
      </c>
      <c r="I11" s="29">
        <f t="shared" si="3"/>
        <v>50000</v>
      </c>
      <c r="J11" s="29">
        <f t="shared" si="4"/>
        <v>2300000</v>
      </c>
    </row>
    <row r="12" spans="1:10" ht="15.75" x14ac:dyDescent="0.25">
      <c r="A12" s="3">
        <v>8</v>
      </c>
      <c r="B12" s="3" t="s">
        <v>65</v>
      </c>
      <c r="C12" s="3" t="s">
        <v>51</v>
      </c>
      <c r="D12" s="3" t="str">
        <f t="shared" si="0"/>
        <v>ELEKTRONIK</v>
      </c>
      <c r="E12" s="3">
        <v>200</v>
      </c>
      <c r="F12" s="29">
        <v>4500</v>
      </c>
      <c r="G12" s="3">
        <f t="shared" si="1"/>
        <v>0</v>
      </c>
      <c r="H12" s="125">
        <f t="shared" si="2"/>
        <v>0</v>
      </c>
      <c r="I12" s="29">
        <f t="shared" si="3"/>
        <v>4500</v>
      </c>
      <c r="J12" s="29">
        <f t="shared" si="4"/>
        <v>900000</v>
      </c>
    </row>
    <row r="13" spans="1:10" ht="15.75" x14ac:dyDescent="0.25">
      <c r="A13" s="3">
        <v>9</v>
      </c>
      <c r="B13" s="3" t="s">
        <v>66</v>
      </c>
      <c r="C13" s="3" t="s">
        <v>52</v>
      </c>
      <c r="D13" s="3" t="str">
        <f t="shared" si="0"/>
        <v>ELEKTRONIK</v>
      </c>
      <c r="E13" s="3">
        <v>46</v>
      </c>
      <c r="F13" s="29">
        <v>80000</v>
      </c>
      <c r="G13" s="3">
        <f t="shared" si="1"/>
        <v>0.1</v>
      </c>
      <c r="H13" s="125">
        <f t="shared" si="2"/>
        <v>8000</v>
      </c>
      <c r="I13" s="29">
        <f t="shared" si="3"/>
        <v>72000</v>
      </c>
      <c r="J13" s="29">
        <f t="shared" si="4"/>
        <v>3312000</v>
      </c>
    </row>
    <row r="14" spans="1:10" ht="15.75" x14ac:dyDescent="0.25">
      <c r="A14" s="33">
        <v>10</v>
      </c>
      <c r="B14" s="33" t="s">
        <v>67</v>
      </c>
      <c r="C14" s="33" t="s">
        <v>53</v>
      </c>
      <c r="D14" s="3" t="str">
        <f t="shared" si="0"/>
        <v>ELEKTRONIK</v>
      </c>
      <c r="E14" s="33">
        <v>80</v>
      </c>
      <c r="F14" s="34">
        <v>250000</v>
      </c>
      <c r="G14" s="3">
        <f t="shared" si="1"/>
        <v>0.1</v>
      </c>
      <c r="H14" s="125">
        <f t="shared" si="2"/>
        <v>25000</v>
      </c>
      <c r="I14" s="29">
        <f t="shared" si="3"/>
        <v>225000</v>
      </c>
      <c r="J14" s="29">
        <f t="shared" si="4"/>
        <v>18000000</v>
      </c>
    </row>
    <row r="15" spans="1:10" ht="15.75" x14ac:dyDescent="0.25">
      <c r="A15" s="35"/>
      <c r="B15" s="36"/>
      <c r="C15" s="36"/>
      <c r="D15" s="36"/>
      <c r="E15" s="36"/>
      <c r="F15" s="37"/>
      <c r="G15" s="36"/>
      <c r="H15" s="36"/>
      <c r="I15" s="38" t="s">
        <v>34</v>
      </c>
      <c r="J15" s="39">
        <f>SUM(J5:J14)</f>
        <v>35457000</v>
      </c>
    </row>
    <row r="16" spans="1:10" ht="15.75" x14ac:dyDescent="0.25">
      <c r="A16" s="35"/>
      <c r="B16" s="36"/>
      <c r="C16" s="36"/>
      <c r="D16" s="36"/>
      <c r="E16" s="36"/>
      <c r="F16" s="37"/>
      <c r="G16" s="36"/>
      <c r="H16" s="36"/>
      <c r="I16" s="38" t="s">
        <v>79</v>
      </c>
      <c r="J16" s="39">
        <v>37000000</v>
      </c>
    </row>
    <row r="17" spans="1:10" x14ac:dyDescent="0.25">
      <c r="A17" s="40"/>
      <c r="B17" s="41"/>
      <c r="C17" s="41"/>
      <c r="D17" s="41"/>
      <c r="E17" s="41"/>
      <c r="F17" s="41"/>
      <c r="G17" s="41"/>
      <c r="H17" s="41"/>
      <c r="I17" s="42" t="s">
        <v>80</v>
      </c>
      <c r="J17" s="43">
        <f>J16-J15</f>
        <v>1543000</v>
      </c>
    </row>
    <row r="18" spans="1:10" ht="15.75" x14ac:dyDescent="0.25">
      <c r="A18" s="40"/>
      <c r="B18" s="41"/>
      <c r="C18" s="41"/>
      <c r="D18" s="41"/>
      <c r="E18" s="41"/>
      <c r="F18" s="41"/>
      <c r="G18" s="41"/>
      <c r="H18" s="41"/>
      <c r="I18" s="38" t="s">
        <v>42</v>
      </c>
      <c r="J18" s="43" t="str">
        <f>IF(J16&gt;=J15,"LUNAS","BELUM LUNAS")</f>
        <v>LUNAS</v>
      </c>
    </row>
    <row r="19" spans="1:10" ht="15.75" x14ac:dyDescent="0.25">
      <c r="A19" s="32" t="s">
        <v>42</v>
      </c>
    </row>
    <row r="20" spans="1:10" ht="15.75" x14ac:dyDescent="0.25">
      <c r="A20" s="31">
        <v>1</v>
      </c>
      <c r="B20" s="32" t="s">
        <v>81</v>
      </c>
    </row>
    <row r="21" spans="1:10" ht="15.75" x14ac:dyDescent="0.25">
      <c r="A21" s="31">
        <v>2</v>
      </c>
      <c r="B21" s="32" t="s">
        <v>83</v>
      </c>
    </row>
  </sheetData>
  <mergeCells count="1"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tabSelected="1" workbookViewId="0">
      <selection activeCell="A18" sqref="A18"/>
    </sheetView>
  </sheetViews>
  <sheetFormatPr defaultRowHeight="15.75" x14ac:dyDescent="0.25"/>
  <cols>
    <col min="1" max="1" width="9.140625" style="1"/>
    <col min="2" max="2" width="26.42578125" style="1" customWidth="1"/>
    <col min="3" max="3" width="16.28515625" style="1" customWidth="1"/>
    <col min="4" max="4" width="17.28515625" style="1" customWidth="1"/>
    <col min="5" max="6" width="16.7109375" style="1" customWidth="1"/>
    <col min="7" max="8" width="14.7109375" style="1" customWidth="1"/>
    <col min="9" max="10" width="13.140625" style="1" customWidth="1"/>
    <col min="11" max="11" width="13" style="1" customWidth="1"/>
    <col min="12" max="13" width="11.5703125" style="1" customWidth="1"/>
    <col min="14" max="14" width="21.5703125" style="1" customWidth="1"/>
    <col min="15" max="18" width="9.140625" style="1"/>
  </cols>
  <sheetData>
    <row r="1" spans="1:18" x14ac:dyDescent="0.25">
      <c r="A1" s="126" t="s">
        <v>178</v>
      </c>
      <c r="B1" s="126"/>
      <c r="C1" s="126"/>
      <c r="D1" s="126"/>
      <c r="E1" s="126"/>
      <c r="F1" s="126"/>
    </row>
    <row r="3" spans="1:18" x14ac:dyDescent="0.25">
      <c r="A3" s="126" t="s">
        <v>179</v>
      </c>
      <c r="B3" s="126"/>
      <c r="C3" s="126"/>
      <c r="D3" s="126"/>
      <c r="E3" s="126"/>
      <c r="F3" s="126"/>
    </row>
    <row r="5" spans="1:18" s="67" customFormat="1" x14ac:dyDescent="0.25">
      <c r="A5" s="138" t="s">
        <v>1</v>
      </c>
      <c r="B5" s="138" t="s">
        <v>89</v>
      </c>
      <c r="C5" s="138" t="s">
        <v>203</v>
      </c>
      <c r="D5" s="138" t="s">
        <v>188</v>
      </c>
      <c r="E5" s="144" t="s">
        <v>180</v>
      </c>
      <c r="F5" s="144"/>
      <c r="G5" s="144"/>
      <c r="H5" s="144"/>
      <c r="I5" s="144"/>
      <c r="J5" s="144"/>
      <c r="K5" s="144" t="s">
        <v>189</v>
      </c>
      <c r="L5" s="144"/>
      <c r="M5" s="144"/>
      <c r="N5" s="138" t="s">
        <v>34</v>
      </c>
      <c r="O5" s="63"/>
      <c r="P5" s="63"/>
      <c r="Q5" s="63"/>
      <c r="R5" s="63"/>
    </row>
    <row r="6" spans="1:18" s="67" customFormat="1" x14ac:dyDescent="0.25">
      <c r="A6" s="138"/>
      <c r="B6" s="138"/>
      <c r="C6" s="138"/>
      <c r="D6" s="138"/>
      <c r="E6" s="144" t="s">
        <v>181</v>
      </c>
      <c r="F6" s="144"/>
      <c r="G6" s="144" t="s">
        <v>184</v>
      </c>
      <c r="H6" s="144"/>
      <c r="I6" s="144" t="s">
        <v>186</v>
      </c>
      <c r="J6" s="144"/>
      <c r="K6" s="145" t="s">
        <v>190</v>
      </c>
      <c r="L6" s="145" t="s">
        <v>191</v>
      </c>
      <c r="M6" s="145" t="s">
        <v>192</v>
      </c>
      <c r="N6" s="138"/>
      <c r="O6" s="63"/>
      <c r="P6" s="63"/>
      <c r="Q6" s="63"/>
      <c r="R6" s="63"/>
    </row>
    <row r="7" spans="1:18" s="67" customFormat="1" x14ac:dyDescent="0.25">
      <c r="A7" s="138"/>
      <c r="B7" s="138"/>
      <c r="C7" s="138"/>
      <c r="D7" s="138"/>
      <c r="E7" s="68" t="s">
        <v>182</v>
      </c>
      <c r="F7" s="68" t="s">
        <v>183</v>
      </c>
      <c r="G7" s="68" t="s">
        <v>182</v>
      </c>
      <c r="H7" s="68" t="s">
        <v>185</v>
      </c>
      <c r="I7" s="68" t="s">
        <v>187</v>
      </c>
      <c r="J7" s="68" t="s">
        <v>185</v>
      </c>
      <c r="K7" s="145"/>
      <c r="L7" s="145"/>
      <c r="M7" s="145"/>
      <c r="N7" s="138"/>
      <c r="O7" s="63"/>
      <c r="P7" s="63"/>
      <c r="Q7" s="63"/>
      <c r="R7" s="63"/>
    </row>
    <row r="8" spans="1:18" x14ac:dyDescent="0.25">
      <c r="A8" s="3">
        <v>1</v>
      </c>
      <c r="B8" s="61" t="s">
        <v>193</v>
      </c>
      <c r="C8" s="3" t="s">
        <v>204</v>
      </c>
      <c r="D8" s="61"/>
      <c r="E8" s="61">
        <v>26</v>
      </c>
      <c r="F8" s="61"/>
      <c r="G8" s="61">
        <v>3</v>
      </c>
      <c r="H8" s="61"/>
      <c r="I8" s="61">
        <v>2</v>
      </c>
      <c r="J8" s="61"/>
      <c r="K8" s="61"/>
      <c r="L8" s="61"/>
      <c r="M8" s="61"/>
      <c r="N8" s="61"/>
    </row>
    <row r="9" spans="1:18" x14ac:dyDescent="0.25">
      <c r="A9" s="3">
        <v>2</v>
      </c>
      <c r="B9" s="61" t="s">
        <v>194</v>
      </c>
      <c r="C9" s="3" t="s">
        <v>205</v>
      </c>
      <c r="D9" s="61"/>
      <c r="E9" s="61">
        <v>25</v>
      </c>
      <c r="F9" s="61"/>
      <c r="G9" s="61">
        <v>2</v>
      </c>
      <c r="H9" s="61"/>
      <c r="I9" s="61">
        <v>1</v>
      </c>
      <c r="J9" s="61"/>
      <c r="K9" s="61"/>
      <c r="L9" s="61"/>
      <c r="M9" s="61"/>
      <c r="N9" s="61"/>
    </row>
    <row r="10" spans="1:18" x14ac:dyDescent="0.25">
      <c r="A10" s="3">
        <v>3</v>
      </c>
      <c r="B10" s="61" t="s">
        <v>195</v>
      </c>
      <c r="C10" s="3" t="s">
        <v>206</v>
      </c>
      <c r="D10" s="61"/>
      <c r="E10" s="61">
        <v>26</v>
      </c>
      <c r="F10" s="61"/>
      <c r="G10" s="61">
        <v>3</v>
      </c>
      <c r="H10" s="61"/>
      <c r="I10" s="61">
        <v>5</v>
      </c>
      <c r="J10" s="61"/>
      <c r="K10" s="61"/>
      <c r="L10" s="61"/>
      <c r="M10" s="61"/>
      <c r="N10" s="61"/>
    </row>
    <row r="11" spans="1:18" x14ac:dyDescent="0.25">
      <c r="A11" s="3">
        <v>4</v>
      </c>
      <c r="B11" s="61" t="s">
        <v>196</v>
      </c>
      <c r="C11" s="3" t="s">
        <v>207</v>
      </c>
      <c r="D11" s="61"/>
      <c r="E11" s="61">
        <v>26</v>
      </c>
      <c r="F11" s="61"/>
      <c r="G11" s="61">
        <v>1</v>
      </c>
      <c r="H11" s="61"/>
      <c r="I11" s="61">
        <v>2</v>
      </c>
      <c r="J11" s="61"/>
      <c r="K11" s="61"/>
      <c r="L11" s="61"/>
      <c r="M11" s="61"/>
      <c r="N11" s="61"/>
    </row>
    <row r="12" spans="1:18" x14ac:dyDescent="0.25">
      <c r="A12" s="3">
        <v>5</v>
      </c>
      <c r="B12" s="61" t="s">
        <v>197</v>
      </c>
      <c r="C12" s="3" t="s">
        <v>207</v>
      </c>
      <c r="D12" s="61"/>
      <c r="E12" s="61">
        <v>25</v>
      </c>
      <c r="F12" s="61"/>
      <c r="G12" s="61">
        <v>2</v>
      </c>
      <c r="H12" s="61"/>
      <c r="I12" s="61">
        <v>3</v>
      </c>
      <c r="J12" s="61"/>
      <c r="K12" s="61"/>
      <c r="L12" s="61"/>
      <c r="M12" s="61"/>
      <c r="N12" s="61"/>
    </row>
    <row r="13" spans="1:18" x14ac:dyDescent="0.25">
      <c r="A13" s="3">
        <v>6</v>
      </c>
      <c r="B13" s="61" t="s">
        <v>198</v>
      </c>
      <c r="C13" s="3" t="s">
        <v>207</v>
      </c>
      <c r="D13" s="61"/>
      <c r="E13" s="61">
        <v>25</v>
      </c>
      <c r="F13" s="61"/>
      <c r="G13" s="61">
        <v>3</v>
      </c>
      <c r="H13" s="61"/>
      <c r="I13" s="61">
        <v>3</v>
      </c>
      <c r="J13" s="61"/>
      <c r="K13" s="61"/>
      <c r="L13" s="61"/>
      <c r="M13" s="61"/>
      <c r="N13" s="61"/>
    </row>
    <row r="14" spans="1:18" x14ac:dyDescent="0.25">
      <c r="A14" s="3">
        <v>7</v>
      </c>
      <c r="B14" s="61" t="s">
        <v>199</v>
      </c>
      <c r="C14" s="3" t="s">
        <v>207</v>
      </c>
      <c r="D14" s="61"/>
      <c r="E14" s="61">
        <v>25</v>
      </c>
      <c r="F14" s="61"/>
      <c r="G14" s="61">
        <v>2</v>
      </c>
      <c r="H14" s="61"/>
      <c r="I14" s="61">
        <v>2</v>
      </c>
      <c r="J14" s="61"/>
      <c r="K14" s="61"/>
      <c r="L14" s="61"/>
      <c r="M14" s="61"/>
      <c r="N14" s="61"/>
    </row>
    <row r="15" spans="1:18" x14ac:dyDescent="0.25">
      <c r="A15" s="3">
        <v>8</v>
      </c>
      <c r="B15" s="61" t="s">
        <v>200</v>
      </c>
      <c r="C15" s="3" t="s">
        <v>207</v>
      </c>
      <c r="D15" s="61"/>
      <c r="E15" s="61">
        <v>25</v>
      </c>
      <c r="F15" s="61"/>
      <c r="G15" s="61">
        <v>2</v>
      </c>
      <c r="H15" s="61"/>
      <c r="I15" s="61">
        <v>1</v>
      </c>
      <c r="J15" s="61"/>
      <c r="K15" s="61"/>
      <c r="L15" s="61"/>
      <c r="M15" s="61"/>
      <c r="N15" s="61"/>
    </row>
    <row r="16" spans="1:18" x14ac:dyDescent="0.25">
      <c r="A16" s="3">
        <v>9</v>
      </c>
      <c r="B16" s="61" t="s">
        <v>201</v>
      </c>
      <c r="C16" s="3" t="s">
        <v>207</v>
      </c>
      <c r="D16" s="61"/>
      <c r="E16" s="61">
        <v>25</v>
      </c>
      <c r="F16" s="61"/>
      <c r="G16" s="61">
        <v>2</v>
      </c>
      <c r="H16" s="61"/>
      <c r="I16" s="61">
        <v>4</v>
      </c>
      <c r="J16" s="61"/>
      <c r="K16" s="61"/>
      <c r="L16" s="61"/>
      <c r="M16" s="61"/>
      <c r="N16" s="61"/>
    </row>
    <row r="17" spans="1:14" x14ac:dyDescent="0.25">
      <c r="A17" s="3">
        <v>10</v>
      </c>
      <c r="B17" s="61" t="s">
        <v>202</v>
      </c>
      <c r="C17" s="3" t="s">
        <v>207</v>
      </c>
      <c r="D17" s="61"/>
      <c r="E17" s="61">
        <v>25</v>
      </c>
      <c r="F17" s="61"/>
      <c r="G17" s="61">
        <v>2</v>
      </c>
      <c r="H17" s="61"/>
      <c r="I17" s="61">
        <v>4</v>
      </c>
      <c r="J17" s="61"/>
      <c r="K17" s="61"/>
      <c r="L17" s="61"/>
      <c r="M17" s="61"/>
      <c r="N17" s="61"/>
    </row>
    <row r="19" spans="1:14" x14ac:dyDescent="0.25">
      <c r="A19" s="63" t="s">
        <v>175</v>
      </c>
    </row>
    <row r="20" spans="1:14" x14ac:dyDescent="0.25">
      <c r="A20" s="118" t="s">
        <v>208</v>
      </c>
    </row>
    <row r="21" spans="1:14" x14ac:dyDescent="0.25">
      <c r="A21" s="118" t="s">
        <v>209</v>
      </c>
    </row>
    <row r="22" spans="1:14" x14ac:dyDescent="0.25">
      <c r="A22" s="118" t="s">
        <v>210</v>
      </c>
    </row>
    <row r="23" spans="1:14" x14ac:dyDescent="0.25">
      <c r="A23" s="118" t="s">
        <v>211</v>
      </c>
    </row>
    <row r="24" spans="1:14" x14ac:dyDescent="0.25">
      <c r="A24" s="118" t="s">
        <v>212</v>
      </c>
    </row>
    <row r="25" spans="1:14" x14ac:dyDescent="0.25">
      <c r="A25" s="118" t="s">
        <v>213</v>
      </c>
    </row>
    <row r="26" spans="1:14" x14ac:dyDescent="0.25">
      <c r="A26" s="118" t="s">
        <v>213</v>
      </c>
    </row>
  </sheetData>
  <mergeCells count="15">
    <mergeCell ref="K6:K7"/>
    <mergeCell ref="L6:L7"/>
    <mergeCell ref="M6:M7"/>
    <mergeCell ref="K5:M5"/>
    <mergeCell ref="N5:N7"/>
    <mergeCell ref="A1:F1"/>
    <mergeCell ref="A3:F3"/>
    <mergeCell ref="E6:F6"/>
    <mergeCell ref="G6:H6"/>
    <mergeCell ref="I6:J6"/>
    <mergeCell ref="E5:J5"/>
    <mergeCell ref="A5:A7"/>
    <mergeCell ref="B5:B7"/>
    <mergeCell ref="C5:C7"/>
    <mergeCell ref="D5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B13" sqref="B13"/>
    </sheetView>
  </sheetViews>
  <sheetFormatPr defaultRowHeight="15" x14ac:dyDescent="0.25"/>
  <cols>
    <col min="1" max="1" width="11.140625" style="52" customWidth="1"/>
    <col min="2" max="2" width="37.5703125" style="53" customWidth="1"/>
    <col min="3" max="3" width="58.42578125" style="53" customWidth="1"/>
    <col min="4" max="4" width="9.140625" style="53"/>
    <col min="5" max="5" width="9.5703125" style="53" bestFit="1" customWidth="1"/>
  </cols>
  <sheetData>
    <row r="2" spans="1:5" ht="26.25" customHeight="1" x14ac:dyDescent="0.25">
      <c r="A2" s="58" t="s">
        <v>84</v>
      </c>
      <c r="B2" s="58" t="s">
        <v>85</v>
      </c>
      <c r="C2" s="58" t="s">
        <v>86</v>
      </c>
    </row>
    <row r="3" spans="1:5" x14ac:dyDescent="0.25">
      <c r="A3" s="55">
        <v>90</v>
      </c>
      <c r="B3" s="56"/>
      <c r="C3" s="57"/>
    </row>
    <row r="4" spans="1:5" x14ac:dyDescent="0.25">
      <c r="A4" s="55">
        <v>40</v>
      </c>
      <c r="B4" s="56"/>
      <c r="C4" s="57"/>
    </row>
    <row r="5" spans="1:5" x14ac:dyDescent="0.25">
      <c r="A5" s="55">
        <v>60</v>
      </c>
      <c r="B5" s="56"/>
      <c r="C5" s="57"/>
    </row>
    <row r="6" spans="1:5" x14ac:dyDescent="0.25">
      <c r="A6" s="55">
        <v>80</v>
      </c>
      <c r="B6" s="56"/>
      <c r="C6" s="57"/>
    </row>
    <row r="7" spans="1:5" x14ac:dyDescent="0.25">
      <c r="B7" s="52"/>
      <c r="E7" s="5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LATIHAN 1-3</vt:lpstr>
      <vt:lpstr>LATIHAN 4-5</vt:lpstr>
      <vt:lpstr>LATIHAN 6</vt:lpstr>
      <vt:lpstr>LATIHAN 7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2015-01-23T04:01:28Z</dcterms:created>
  <dcterms:modified xsi:type="dcterms:W3CDTF">2015-02-21T03:18:11Z</dcterms:modified>
</cp:coreProperties>
</file>