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\Desktop\"/>
    </mc:Choice>
  </mc:AlternateContent>
  <xr:revisionPtr revIDLastSave="0" documentId="13_ncr:1_{3B791C87-87B0-4DCE-819C-9385CCE5B0C6}" xr6:coauthVersionLast="47" xr6:coauthVersionMax="47" xr10:uidLastSave="{00000000-0000-0000-0000-000000000000}"/>
  <bookViews>
    <workbookView xWindow="-120" yWindow="-120" windowWidth="29040" windowHeight="15720" xr2:uid="{24292E02-2EE0-40C4-8B7E-D5191A53C00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8" i="1" l="1"/>
  <c r="F109" i="1"/>
  <c r="F110" i="1"/>
  <c r="F107" i="1"/>
  <c r="E113" i="1"/>
  <c r="E112" i="1"/>
  <c r="E110" i="1"/>
  <c r="E109" i="1"/>
  <c r="E108" i="1"/>
  <c r="E107" i="1"/>
  <c r="I103" i="1"/>
  <c r="I94" i="1"/>
  <c r="E98" i="1"/>
  <c r="E100" i="1" s="1"/>
  <c r="I85" i="1"/>
  <c r="E87" i="1"/>
  <c r="E86" i="1"/>
  <c r="E84" i="1"/>
  <c r="E82" i="1"/>
  <c r="I79" i="1"/>
  <c r="I73" i="1"/>
  <c r="I74" i="1" s="1"/>
  <c r="I68" i="1"/>
  <c r="I61" i="1"/>
  <c r="I62" i="1" s="1"/>
  <c r="I59" i="1"/>
  <c r="I51" i="1"/>
  <c r="I54" i="1"/>
  <c r="I49" i="1"/>
  <c r="I40" i="1"/>
  <c r="I18" i="1"/>
  <c r="I31" i="1"/>
  <c r="I15" i="1"/>
  <c r="I25" i="1"/>
  <c r="I10" i="1"/>
  <c r="I11" i="1" s="1"/>
  <c r="I7" i="1"/>
  <c r="I9" i="1"/>
  <c r="E81" i="1" l="1"/>
</calcChain>
</file>

<file path=xl/sharedStrings.xml><?xml version="1.0" encoding="utf-8"?>
<sst xmlns="http://schemas.openxmlformats.org/spreadsheetml/2006/main" count="376" uniqueCount="167">
  <si>
    <t>Random Forest</t>
  </si>
  <si>
    <t>Ranger vs capitals</t>
  </si>
  <si>
    <t>Devils vs Sharks</t>
  </si>
  <si>
    <t>Canadien vs Avalanchje</t>
  </si>
  <si>
    <t>Bruins vs Toronto</t>
  </si>
  <si>
    <t>Wild vs Hurricanes</t>
  </si>
  <si>
    <t>Blues vs Blue jackets</t>
  </si>
  <si>
    <t>Red wings vs jets</t>
  </si>
  <si>
    <t>Utah vs Stars</t>
  </si>
  <si>
    <t>Lightning vs kings</t>
  </si>
  <si>
    <t>Sables Vs Knight</t>
  </si>
  <si>
    <t>Oilers vs Kraken</t>
  </si>
  <si>
    <t>Predators vs Flames</t>
  </si>
  <si>
    <t>Ranger</t>
  </si>
  <si>
    <t>Blues</t>
  </si>
  <si>
    <t>Oilers</t>
  </si>
  <si>
    <t>New Jersey</t>
  </si>
  <si>
    <t>Colorado</t>
  </si>
  <si>
    <t>Toronto</t>
  </si>
  <si>
    <t>jets</t>
  </si>
  <si>
    <t>Stars</t>
  </si>
  <si>
    <t>Knight</t>
  </si>
  <si>
    <t>Flames</t>
  </si>
  <si>
    <t>Caroline</t>
  </si>
  <si>
    <t>Kings</t>
  </si>
  <si>
    <t>odds</t>
  </si>
  <si>
    <t>Winner</t>
  </si>
  <si>
    <t>Return</t>
  </si>
  <si>
    <t>Yes</t>
  </si>
  <si>
    <t>No</t>
  </si>
  <si>
    <t>Good Pred</t>
  </si>
  <si>
    <t>Money Before</t>
  </si>
  <si>
    <t>Money After</t>
  </si>
  <si>
    <t>Diff</t>
  </si>
  <si>
    <t>05-01-2025</t>
  </si>
  <si>
    <t>04-01-2025</t>
  </si>
  <si>
    <t>Rangers vs Blackhawks</t>
  </si>
  <si>
    <t>Islander vs Bruins</t>
  </si>
  <si>
    <t>Penguins vs Hurricanes</t>
  </si>
  <si>
    <t>Flyers vs Leafs</t>
  </si>
  <si>
    <t>Lightning vs Ducks</t>
  </si>
  <si>
    <t>Rangers</t>
  </si>
  <si>
    <t>Boston</t>
  </si>
  <si>
    <t>Tempa</t>
  </si>
  <si>
    <t>V1</t>
  </si>
  <si>
    <t>06-01-2025</t>
  </si>
  <si>
    <t>Capitals vs Sabres</t>
  </si>
  <si>
    <t>Canucks vs Canadiens</t>
  </si>
  <si>
    <t>Panthers vs Avalanche</t>
  </si>
  <si>
    <t>Devils vs Kraken</t>
  </si>
  <si>
    <t>Washington</t>
  </si>
  <si>
    <t>Canucks</t>
  </si>
  <si>
    <t>Avalanche</t>
  </si>
  <si>
    <t>Devils</t>
  </si>
  <si>
    <t>07-01-2025</t>
  </si>
  <si>
    <t>Sen vs Red</t>
  </si>
  <si>
    <t>Blue vs Peng</t>
  </si>
  <si>
    <t>Stars vs Rang</t>
  </si>
  <si>
    <t>Oilers vs Bruins</t>
  </si>
  <si>
    <t>Hurrica vs Tempa</t>
  </si>
  <si>
    <t>Toronto vs Flyer</t>
  </si>
  <si>
    <t>Predators vs jets</t>
  </si>
  <si>
    <t>Blues vs Wild</t>
  </si>
  <si>
    <t>Flames vs Ducks</t>
  </si>
  <si>
    <t>Fgolden vs Shars</t>
  </si>
  <si>
    <t>Sen</t>
  </si>
  <si>
    <t>Pen</t>
  </si>
  <si>
    <t>Jets</t>
  </si>
  <si>
    <t>wild</t>
  </si>
  <si>
    <t>Canucks vs Was</t>
  </si>
  <si>
    <t>Utha</t>
  </si>
  <si>
    <t>Utah vs Floride</t>
  </si>
  <si>
    <t>Avalanche vs Chicago</t>
  </si>
  <si>
    <t>08-01-2025</t>
  </si>
  <si>
    <t>Islanders vs Vegas</t>
  </si>
  <si>
    <t>Vegas</t>
  </si>
  <si>
    <t>Bankrupt</t>
  </si>
  <si>
    <t>09-01-2025</t>
  </si>
  <si>
    <t>10-01-2025</t>
  </si>
  <si>
    <t>Vancouver vs Caroline</t>
  </si>
  <si>
    <t>Canadien</t>
  </si>
  <si>
    <t>Canadien vs Washing</t>
  </si>
  <si>
    <t>La Kings vs Jets</t>
  </si>
  <si>
    <t>No Bet</t>
  </si>
  <si>
    <t>San Jose vs Utha</t>
  </si>
  <si>
    <t>11-01-2025</t>
  </si>
  <si>
    <t>Islanders vs Utha</t>
  </si>
  <si>
    <t>Kings vs Flames</t>
  </si>
  <si>
    <t>Wild vs Sharks</t>
  </si>
  <si>
    <t>Wild</t>
  </si>
  <si>
    <t>Rangers vs Kings</t>
  </si>
  <si>
    <t>Wash vs Nash</t>
  </si>
  <si>
    <t>Was</t>
  </si>
  <si>
    <t>Dallas vs Canadien</t>
  </si>
  <si>
    <t>Dallas</t>
  </si>
  <si>
    <t>12-01-2025</t>
  </si>
  <si>
    <t>Kraken vs Red</t>
  </si>
  <si>
    <t>Stars vs Sen</t>
  </si>
  <si>
    <t>Lightning vs Penguins</t>
  </si>
  <si>
    <t>Ducks vs Hurricanes</t>
  </si>
  <si>
    <t>Wild vs Golden</t>
  </si>
  <si>
    <t>Ducks</t>
  </si>
  <si>
    <t>Peng</t>
  </si>
  <si>
    <t>Islander vs Sen</t>
  </si>
  <si>
    <t>Islander</t>
  </si>
  <si>
    <t>Calgary vs St Louis</t>
  </si>
  <si>
    <t>St Liuis</t>
  </si>
  <si>
    <t>14-01-2025</t>
  </si>
  <si>
    <t>Montreal</t>
  </si>
  <si>
    <t>Rangers vs Montreal</t>
  </si>
  <si>
    <t>detroit vs dallas</t>
  </si>
  <si>
    <t>19-01-2025</t>
  </si>
  <si>
    <t>Withdrawal 119$</t>
  </si>
  <si>
    <t>16=01-2025</t>
  </si>
  <si>
    <t>St Louis vs Flames</t>
  </si>
  <si>
    <t>St Louis</t>
  </si>
  <si>
    <t>V2 Full implementation</t>
  </si>
  <si>
    <t>Comment</t>
  </si>
  <si>
    <t>Model too certain</t>
  </si>
  <si>
    <t>Improvement Datas model is now less certain which seem better</t>
  </si>
  <si>
    <t>Start of Kelly Cririon which was too agressive</t>
  </si>
  <si>
    <t>Added 100$</t>
  </si>
  <si>
    <t>Started with 118$</t>
  </si>
  <si>
    <t>20-01-2025</t>
  </si>
  <si>
    <t>Sabres vs Kraken</t>
  </si>
  <si>
    <t>Blues vs Golden</t>
  </si>
  <si>
    <t>Blue jackets vs Islanders</t>
  </si>
  <si>
    <t>Lightning vs Maple</t>
  </si>
  <si>
    <t>Hurricanes vs Black</t>
  </si>
  <si>
    <t>Jets vs Utah</t>
  </si>
  <si>
    <t>Penguins vs Kings</t>
  </si>
  <si>
    <t>Kraken</t>
  </si>
  <si>
    <t>Islanders</t>
  </si>
  <si>
    <t>Black</t>
  </si>
  <si>
    <t>Utah</t>
  </si>
  <si>
    <t>Leaf</t>
  </si>
  <si>
    <t>LA</t>
  </si>
  <si>
    <t>Surprenant surveiller bet de Kelly réduit de motié / Presque gagné !</t>
  </si>
  <si>
    <t>Ottawa vs Rangers</t>
  </si>
  <si>
    <t>21-01-2025</t>
  </si>
  <si>
    <t>Philadelphia</t>
  </si>
  <si>
    <t>Red wings vs Phila</t>
  </si>
  <si>
    <t>Montreal vs Tempa</t>
  </si>
  <si>
    <t>Big Bet Surveiller</t>
  </si>
  <si>
    <t>Caroline vs Dallas</t>
  </si>
  <si>
    <t>San jose vs Nashville</t>
  </si>
  <si>
    <t>Nashville</t>
  </si>
  <si>
    <t>Washinton vs Oilers</t>
  </si>
  <si>
    <t>Floride vs Anaheim</t>
  </si>
  <si>
    <t>Anaheim</t>
  </si>
  <si>
    <t>Sbres vs Canuks</t>
  </si>
  <si>
    <t>Sabres</t>
  </si>
  <si>
    <t>colombus vs toronto</t>
  </si>
  <si>
    <t>toronto</t>
  </si>
  <si>
    <t>Los Angels</t>
  </si>
  <si>
    <t>Florida vs LA</t>
  </si>
  <si>
    <t>Hjets vs Avalanche</t>
  </si>
  <si>
    <t>22-01-2025</t>
  </si>
  <si>
    <t>Canuks vs Oilers</t>
  </si>
  <si>
    <t>23-01-2025</t>
  </si>
  <si>
    <t>Sabres vs Flames</t>
  </si>
  <si>
    <t>Ana</t>
  </si>
  <si>
    <t>Pits vs Ana</t>
  </si>
  <si>
    <t>Krak</t>
  </si>
  <si>
    <t>Was vs Krak</t>
  </si>
  <si>
    <t>San Jose</t>
  </si>
  <si>
    <t>Nash vs Sanjose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</si>
</sst>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$&quot;_);[Red]\(#,##0\ &quot;$&quot;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9" fontId="0" fillId="0" borderId="0" xfId="1" applyFont="1"/>
    <xf numFmtId="6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346-7652-46AB-AEE9-2F50AD839A19}">
  <dimension ref="A1:L113"/>
  <sheetViews>
    <sheetView tabSelected="1" topLeftCell="A79" workbookViewId="0">
      <selection activeCell="F107" sqref="F107:F110"/>
    </sheetView>
  </sheetViews>
  <sheetFormatPr baseColWidth="10" defaultRowHeight="15" x14ac:dyDescent="0.25"/>
  <cols>
    <col min="2" max="2" width="22.140625" bestFit="1" customWidth="1"/>
    <col min="3" max="3" width="14.28515625" bestFit="1" customWidth="1"/>
  </cols>
  <sheetData>
    <row r="1" spans="1:12" x14ac:dyDescent="0.25">
      <c r="C1" t="s">
        <v>0</v>
      </c>
      <c r="D1" t="s">
        <v>25</v>
      </c>
      <c r="F1" t="s">
        <v>26</v>
      </c>
      <c r="G1" t="s">
        <v>27</v>
      </c>
      <c r="L1" t="s">
        <v>117</v>
      </c>
    </row>
    <row r="2" spans="1:12" x14ac:dyDescent="0.25">
      <c r="A2" t="s">
        <v>35</v>
      </c>
      <c r="B2" t="s">
        <v>1</v>
      </c>
      <c r="C2" t="s">
        <v>13</v>
      </c>
      <c r="D2" s="1">
        <v>0.79</v>
      </c>
      <c r="E2">
        <v>10</v>
      </c>
      <c r="F2" t="s">
        <v>29</v>
      </c>
      <c r="G2">
        <v>0</v>
      </c>
    </row>
    <row r="3" spans="1:12" x14ac:dyDescent="0.25">
      <c r="A3" t="s">
        <v>35</v>
      </c>
      <c r="B3" t="s">
        <v>2</v>
      </c>
      <c r="C3" t="s">
        <v>16</v>
      </c>
      <c r="D3" s="1">
        <v>0.86</v>
      </c>
      <c r="E3">
        <v>10</v>
      </c>
      <c r="F3" t="s">
        <v>29</v>
      </c>
      <c r="G3">
        <v>0</v>
      </c>
    </row>
    <row r="4" spans="1:12" x14ac:dyDescent="0.25">
      <c r="A4" t="s">
        <v>35</v>
      </c>
      <c r="B4" t="s">
        <v>3</v>
      </c>
      <c r="C4" t="s">
        <v>17</v>
      </c>
      <c r="D4" s="1">
        <v>0.69</v>
      </c>
      <c r="E4">
        <v>10</v>
      </c>
      <c r="F4" t="s">
        <v>29</v>
      </c>
      <c r="G4">
        <v>0</v>
      </c>
    </row>
    <row r="5" spans="1:12" x14ac:dyDescent="0.25">
      <c r="A5" t="s">
        <v>35</v>
      </c>
      <c r="B5" t="s">
        <v>4</v>
      </c>
      <c r="C5" t="s">
        <v>18</v>
      </c>
      <c r="D5" s="1">
        <v>0.74</v>
      </c>
      <c r="E5">
        <v>10</v>
      </c>
      <c r="F5" t="s">
        <v>28</v>
      </c>
      <c r="G5">
        <v>16.670000000000002</v>
      </c>
    </row>
    <row r="6" spans="1:12" x14ac:dyDescent="0.25">
      <c r="A6" t="s">
        <v>35</v>
      </c>
      <c r="B6" t="s">
        <v>5</v>
      </c>
      <c r="C6" t="s">
        <v>23</v>
      </c>
      <c r="D6" s="1">
        <v>0.73</v>
      </c>
      <c r="E6">
        <v>10</v>
      </c>
      <c r="F6" t="s">
        <v>29</v>
      </c>
      <c r="G6">
        <v>0</v>
      </c>
      <c r="L6" t="s">
        <v>122</v>
      </c>
    </row>
    <row r="7" spans="1:12" x14ac:dyDescent="0.25">
      <c r="A7" t="s">
        <v>35</v>
      </c>
      <c r="B7" t="s">
        <v>6</v>
      </c>
      <c r="C7" t="s">
        <v>14</v>
      </c>
      <c r="D7" s="1">
        <v>0.83</v>
      </c>
      <c r="E7">
        <v>10</v>
      </c>
      <c r="F7" t="s">
        <v>29</v>
      </c>
      <c r="G7">
        <v>0</v>
      </c>
      <c r="I7" s="4">
        <f>5/12</f>
        <v>0.41666666666666669</v>
      </c>
      <c r="J7" t="s">
        <v>30</v>
      </c>
      <c r="L7" t="s">
        <v>118</v>
      </c>
    </row>
    <row r="8" spans="1:12" x14ac:dyDescent="0.25">
      <c r="A8" t="s">
        <v>35</v>
      </c>
      <c r="B8" t="s">
        <v>7</v>
      </c>
      <c r="C8" t="s">
        <v>19</v>
      </c>
      <c r="D8" s="1">
        <v>0.74</v>
      </c>
      <c r="E8">
        <v>10</v>
      </c>
      <c r="F8" t="s">
        <v>29</v>
      </c>
      <c r="G8">
        <v>0</v>
      </c>
    </row>
    <row r="9" spans="1:12" x14ac:dyDescent="0.25">
      <c r="A9" t="s">
        <v>35</v>
      </c>
      <c r="B9" t="s">
        <v>8</v>
      </c>
      <c r="C9" t="s">
        <v>20</v>
      </c>
      <c r="D9" s="1">
        <v>0.73</v>
      </c>
      <c r="E9">
        <v>10</v>
      </c>
      <c r="F9" t="s">
        <v>28</v>
      </c>
      <c r="G9">
        <v>16.059999999999999</v>
      </c>
      <c r="I9">
        <f>4+SUM(E2:E13)</f>
        <v>118</v>
      </c>
      <c r="J9" t="s">
        <v>31</v>
      </c>
    </row>
    <row r="10" spans="1:12" x14ac:dyDescent="0.25">
      <c r="A10" t="s">
        <v>35</v>
      </c>
      <c r="B10" s="2" t="s">
        <v>9</v>
      </c>
      <c r="C10" s="2" t="s">
        <v>24</v>
      </c>
      <c r="D10" s="3">
        <v>0.72</v>
      </c>
      <c r="E10" s="2">
        <v>4</v>
      </c>
      <c r="F10" t="s">
        <v>28</v>
      </c>
      <c r="G10">
        <v>7.2</v>
      </c>
      <c r="I10">
        <f>SUM(G2:G13)</f>
        <v>70.56</v>
      </c>
      <c r="J10" t="s">
        <v>32</v>
      </c>
    </row>
    <row r="11" spans="1:12" x14ac:dyDescent="0.25">
      <c r="A11" t="s">
        <v>35</v>
      </c>
      <c r="B11" t="s">
        <v>10</v>
      </c>
      <c r="C11" t="s">
        <v>21</v>
      </c>
      <c r="D11" s="1">
        <v>0.77</v>
      </c>
      <c r="E11">
        <v>10</v>
      </c>
      <c r="F11" t="s">
        <v>28</v>
      </c>
      <c r="G11">
        <v>15.13</v>
      </c>
      <c r="I11">
        <f>I10-I9</f>
        <v>-47.44</v>
      </c>
      <c r="J11" t="s">
        <v>33</v>
      </c>
    </row>
    <row r="12" spans="1:12" x14ac:dyDescent="0.25">
      <c r="A12" t="s">
        <v>35</v>
      </c>
      <c r="B12" t="s">
        <v>11</v>
      </c>
      <c r="C12" t="s">
        <v>15</v>
      </c>
      <c r="D12" s="1">
        <v>0.84</v>
      </c>
      <c r="E12">
        <v>10</v>
      </c>
      <c r="F12" t="s">
        <v>28</v>
      </c>
      <c r="G12">
        <v>15.5</v>
      </c>
    </row>
    <row r="13" spans="1:12" x14ac:dyDescent="0.25">
      <c r="A13" t="s">
        <v>35</v>
      </c>
      <c r="B13" t="s">
        <v>12</v>
      </c>
      <c r="C13" t="s">
        <v>22</v>
      </c>
      <c r="D13" s="1">
        <v>0.75</v>
      </c>
      <c r="E13">
        <v>10</v>
      </c>
      <c r="F13" t="s">
        <v>29</v>
      </c>
      <c r="G13">
        <v>0</v>
      </c>
    </row>
    <row r="15" spans="1:12" x14ac:dyDescent="0.25">
      <c r="A15" t="s">
        <v>34</v>
      </c>
      <c r="B15" t="s">
        <v>36</v>
      </c>
      <c r="C15" t="s">
        <v>41</v>
      </c>
      <c r="D15" s="1">
        <v>0.79</v>
      </c>
      <c r="E15">
        <v>14</v>
      </c>
      <c r="F15" t="s">
        <v>28</v>
      </c>
      <c r="G15">
        <v>24.77</v>
      </c>
      <c r="I15" s="4">
        <f>3/5</f>
        <v>0.6</v>
      </c>
      <c r="J15" t="s">
        <v>30</v>
      </c>
    </row>
    <row r="16" spans="1:12" x14ac:dyDescent="0.25">
      <c r="A16" t="s">
        <v>34</v>
      </c>
      <c r="B16" t="s">
        <v>37</v>
      </c>
      <c r="C16" t="s">
        <v>42</v>
      </c>
      <c r="D16" s="1">
        <v>0.74</v>
      </c>
      <c r="E16">
        <v>15.55</v>
      </c>
      <c r="F16" t="s">
        <v>29</v>
      </c>
      <c r="G16">
        <v>0</v>
      </c>
      <c r="I16">
        <v>70.56</v>
      </c>
      <c r="J16" t="s">
        <v>31</v>
      </c>
      <c r="K16" t="s">
        <v>44</v>
      </c>
    </row>
    <row r="17" spans="1:12" x14ac:dyDescent="0.25">
      <c r="A17" t="s">
        <v>34</v>
      </c>
      <c r="B17" t="s">
        <v>38</v>
      </c>
      <c r="C17" t="s">
        <v>23</v>
      </c>
      <c r="D17" s="1">
        <v>0.77</v>
      </c>
      <c r="E17">
        <v>13.552660944206011</v>
      </c>
      <c r="F17" t="s">
        <v>28</v>
      </c>
      <c r="G17">
        <v>20.329999999999998</v>
      </c>
      <c r="I17">
        <v>66.77</v>
      </c>
      <c r="J17" t="s">
        <v>32</v>
      </c>
    </row>
    <row r="18" spans="1:12" x14ac:dyDescent="0.25">
      <c r="A18" t="s">
        <v>34</v>
      </c>
      <c r="B18" t="s">
        <v>39</v>
      </c>
      <c r="C18" t="s">
        <v>18</v>
      </c>
      <c r="D18" s="1">
        <v>0.74</v>
      </c>
      <c r="E18">
        <v>13.024635193133047</v>
      </c>
      <c r="F18" t="s">
        <v>28</v>
      </c>
      <c r="G18">
        <v>21.67</v>
      </c>
      <c r="I18">
        <f>I17-I16</f>
        <v>-3.7900000000000063</v>
      </c>
      <c r="J18" t="s">
        <v>33</v>
      </c>
    </row>
    <row r="19" spans="1:12" x14ac:dyDescent="0.25">
      <c r="A19" t="s">
        <v>34</v>
      </c>
      <c r="B19" t="s">
        <v>40</v>
      </c>
      <c r="C19" t="s">
        <v>43</v>
      </c>
      <c r="D19" s="1">
        <v>0.82</v>
      </c>
      <c r="E19">
        <v>14.51</v>
      </c>
      <c r="F19" t="s">
        <v>29</v>
      </c>
      <c r="G19">
        <v>0</v>
      </c>
    </row>
    <row r="21" spans="1:12" x14ac:dyDescent="0.25">
      <c r="A21" t="s">
        <v>45</v>
      </c>
      <c r="B21" t="s">
        <v>46</v>
      </c>
      <c r="C21" t="s">
        <v>50</v>
      </c>
      <c r="D21" s="1">
        <v>0.79</v>
      </c>
      <c r="E21">
        <v>17.820371621621621</v>
      </c>
      <c r="F21" t="s">
        <v>29</v>
      </c>
    </row>
    <row r="22" spans="1:12" x14ac:dyDescent="0.25">
      <c r="A22" t="s">
        <v>45</v>
      </c>
      <c r="B22" t="s">
        <v>47</v>
      </c>
      <c r="C22" t="s">
        <v>51</v>
      </c>
      <c r="D22" s="1">
        <v>0.76</v>
      </c>
      <c r="E22">
        <v>17.143648648648647</v>
      </c>
      <c r="F22" t="s">
        <v>29</v>
      </c>
      <c r="I22" s="4">
        <v>0.5</v>
      </c>
      <c r="J22" t="s">
        <v>30</v>
      </c>
    </row>
    <row r="23" spans="1:12" x14ac:dyDescent="0.25">
      <c r="A23" t="s">
        <v>45</v>
      </c>
      <c r="B23" t="s">
        <v>48</v>
      </c>
      <c r="C23" t="s">
        <v>52</v>
      </c>
      <c r="D23" s="1">
        <v>0.63</v>
      </c>
      <c r="E23">
        <v>14.21118243243243</v>
      </c>
      <c r="F23" t="s">
        <v>28</v>
      </c>
      <c r="I23">
        <v>66.77</v>
      </c>
      <c r="J23" t="s">
        <v>31</v>
      </c>
    </row>
    <row r="24" spans="1:12" x14ac:dyDescent="0.25">
      <c r="A24" t="s">
        <v>45</v>
      </c>
      <c r="B24" t="s">
        <v>49</v>
      </c>
      <c r="C24" t="s">
        <v>53</v>
      </c>
      <c r="D24" s="1">
        <v>0.78</v>
      </c>
      <c r="E24">
        <v>17.594797297297298</v>
      </c>
      <c r="F24" t="s">
        <v>28</v>
      </c>
      <c r="I24">
        <v>50.65</v>
      </c>
      <c r="J24" t="s">
        <v>32</v>
      </c>
    </row>
    <row r="25" spans="1:12" x14ac:dyDescent="0.25">
      <c r="I25">
        <f>I24-I23</f>
        <v>-16.119999999999997</v>
      </c>
      <c r="J25" t="s">
        <v>33</v>
      </c>
    </row>
    <row r="26" spans="1:12" x14ac:dyDescent="0.25">
      <c r="A26" t="s">
        <v>54</v>
      </c>
      <c r="B26" t="s">
        <v>55</v>
      </c>
      <c r="C26" t="s">
        <v>65</v>
      </c>
      <c r="D26" s="1">
        <v>0.78</v>
      </c>
      <c r="E26">
        <v>5.4947148817802498</v>
      </c>
      <c r="F26" t="s">
        <v>29</v>
      </c>
    </row>
    <row r="27" spans="1:12" x14ac:dyDescent="0.25">
      <c r="A27" t="s">
        <v>54</v>
      </c>
      <c r="B27" t="s">
        <v>56</v>
      </c>
      <c r="C27" t="s">
        <v>66</v>
      </c>
      <c r="D27" s="1">
        <v>0.66</v>
      </c>
      <c r="E27">
        <v>4.6493741307371348</v>
      </c>
      <c r="F27" t="s">
        <v>29</v>
      </c>
    </row>
    <row r="28" spans="1:12" x14ac:dyDescent="0.25">
      <c r="A28" t="s">
        <v>54</v>
      </c>
      <c r="B28" t="s">
        <v>57</v>
      </c>
      <c r="C28" t="s">
        <v>20</v>
      </c>
      <c r="D28" s="1">
        <v>0.79</v>
      </c>
      <c r="E28">
        <v>5.5651599443671769</v>
      </c>
      <c r="F28" t="s">
        <v>28</v>
      </c>
      <c r="I28" s="4">
        <v>0.7</v>
      </c>
      <c r="J28" t="s">
        <v>30</v>
      </c>
    </row>
    <row r="29" spans="1:12" x14ac:dyDescent="0.25">
      <c r="A29" t="s">
        <v>54</v>
      </c>
      <c r="B29" t="s">
        <v>58</v>
      </c>
      <c r="C29" t="s">
        <v>42</v>
      </c>
      <c r="D29" s="1">
        <v>0.66</v>
      </c>
      <c r="E29">
        <v>4.6493741307371348</v>
      </c>
      <c r="F29" t="s">
        <v>29</v>
      </c>
      <c r="I29">
        <v>50.65</v>
      </c>
      <c r="J29" t="s">
        <v>31</v>
      </c>
      <c r="L29" t="s">
        <v>119</v>
      </c>
    </row>
    <row r="30" spans="1:12" x14ac:dyDescent="0.25">
      <c r="A30" t="s">
        <v>54</v>
      </c>
      <c r="B30" t="s">
        <v>59</v>
      </c>
      <c r="C30" t="s">
        <v>43</v>
      </c>
      <c r="D30" s="1">
        <v>0.67</v>
      </c>
      <c r="E30">
        <v>4.719819193324061</v>
      </c>
      <c r="F30" t="s">
        <v>28</v>
      </c>
      <c r="I30">
        <v>59.82</v>
      </c>
      <c r="J30" t="s">
        <v>32</v>
      </c>
    </row>
    <row r="31" spans="1:12" x14ac:dyDescent="0.25">
      <c r="A31" t="s">
        <v>54</v>
      </c>
      <c r="B31" t="s">
        <v>60</v>
      </c>
      <c r="C31" t="s">
        <v>18</v>
      </c>
      <c r="D31" s="1">
        <v>0.74</v>
      </c>
      <c r="E31">
        <v>5.2129346314325442</v>
      </c>
      <c r="F31" t="s">
        <v>28</v>
      </c>
      <c r="I31">
        <f>I30-I29</f>
        <v>9.1700000000000017</v>
      </c>
      <c r="J31" t="s">
        <v>33</v>
      </c>
    </row>
    <row r="32" spans="1:12" x14ac:dyDescent="0.25">
      <c r="A32" t="s">
        <v>54</v>
      </c>
      <c r="B32" t="s">
        <v>61</v>
      </c>
      <c r="C32" t="s">
        <v>67</v>
      </c>
      <c r="D32" s="1">
        <v>0.66</v>
      </c>
      <c r="E32">
        <v>4.6493741307371348</v>
      </c>
      <c r="F32" t="s">
        <v>28</v>
      </c>
    </row>
    <row r="33" spans="1:12" x14ac:dyDescent="0.25">
      <c r="A33" t="s">
        <v>54</v>
      </c>
      <c r="B33" t="s">
        <v>62</v>
      </c>
      <c r="C33" t="s">
        <v>68</v>
      </c>
      <c r="D33" s="1">
        <v>0.67</v>
      </c>
      <c r="E33">
        <v>4.719819193324061</v>
      </c>
      <c r="F33" t="s">
        <v>28</v>
      </c>
    </row>
    <row r="34" spans="1:12" x14ac:dyDescent="0.25">
      <c r="A34" t="s">
        <v>54</v>
      </c>
      <c r="B34" t="s">
        <v>63</v>
      </c>
      <c r="C34" t="s">
        <v>22</v>
      </c>
      <c r="D34" s="1">
        <v>0.77</v>
      </c>
      <c r="E34">
        <v>5.4242698191933236</v>
      </c>
      <c r="F34" t="s">
        <v>28</v>
      </c>
    </row>
    <row r="35" spans="1:12" x14ac:dyDescent="0.25">
      <c r="A35" t="s">
        <v>54</v>
      </c>
      <c r="B35" t="s">
        <v>64</v>
      </c>
      <c r="C35" t="s">
        <v>21</v>
      </c>
      <c r="D35" s="1">
        <v>0.79</v>
      </c>
      <c r="E35">
        <v>5.5651599443671769</v>
      </c>
      <c r="F35" t="s">
        <v>28</v>
      </c>
    </row>
    <row r="37" spans="1:12" x14ac:dyDescent="0.25">
      <c r="A37" t="s">
        <v>73</v>
      </c>
      <c r="B37" t="s">
        <v>72</v>
      </c>
      <c r="C37" s="1" t="s">
        <v>52</v>
      </c>
      <c r="D37" s="1">
        <v>0.75</v>
      </c>
      <c r="E37">
        <v>7</v>
      </c>
      <c r="F37" t="s">
        <v>29</v>
      </c>
      <c r="G37">
        <v>0</v>
      </c>
      <c r="I37">
        <v>0</v>
      </c>
      <c r="J37" t="s">
        <v>30</v>
      </c>
    </row>
    <row r="38" spans="1:12" x14ac:dyDescent="0.25">
      <c r="A38" t="s">
        <v>73</v>
      </c>
      <c r="B38" t="s">
        <v>69</v>
      </c>
      <c r="C38" t="s">
        <v>51</v>
      </c>
      <c r="D38" s="1">
        <v>0.76</v>
      </c>
      <c r="E38">
        <v>30.82</v>
      </c>
      <c r="F38" t="s">
        <v>29</v>
      </c>
      <c r="G38">
        <v>0</v>
      </c>
      <c r="I38">
        <v>50.65</v>
      </c>
      <c r="J38" t="s">
        <v>31</v>
      </c>
      <c r="L38" t="s">
        <v>120</v>
      </c>
    </row>
    <row r="39" spans="1:12" x14ac:dyDescent="0.25">
      <c r="A39" t="s">
        <v>73</v>
      </c>
      <c r="B39" t="s">
        <v>71</v>
      </c>
      <c r="C39" s="1" t="s">
        <v>70</v>
      </c>
      <c r="D39" s="1">
        <v>0.65</v>
      </c>
      <c r="E39">
        <v>22</v>
      </c>
      <c r="F39" t="s">
        <v>29</v>
      </c>
      <c r="G39">
        <v>0</v>
      </c>
      <c r="I39">
        <v>0</v>
      </c>
      <c r="J39" t="s">
        <v>32</v>
      </c>
      <c r="L39" s="2" t="s">
        <v>76</v>
      </c>
    </row>
    <row r="40" spans="1:12" x14ac:dyDescent="0.25">
      <c r="I40">
        <f>I39-I38</f>
        <v>-50.65</v>
      </c>
      <c r="J40" t="s">
        <v>33</v>
      </c>
    </row>
    <row r="42" spans="1:12" x14ac:dyDescent="0.25">
      <c r="A42" t="s">
        <v>77</v>
      </c>
      <c r="B42" t="s">
        <v>74</v>
      </c>
      <c r="C42" t="s">
        <v>75</v>
      </c>
      <c r="D42" s="1">
        <v>0.66</v>
      </c>
      <c r="E42" s="5">
        <v>6</v>
      </c>
      <c r="F42" t="s">
        <v>29</v>
      </c>
      <c r="G42">
        <v>0</v>
      </c>
    </row>
    <row r="46" spans="1:12" x14ac:dyDescent="0.25">
      <c r="A46" t="s">
        <v>78</v>
      </c>
      <c r="B46" t="s">
        <v>79</v>
      </c>
      <c r="C46" t="s">
        <v>23</v>
      </c>
      <c r="D46" s="1">
        <v>0.67</v>
      </c>
      <c r="E46" s="5">
        <v>22</v>
      </c>
      <c r="F46" t="s">
        <v>28</v>
      </c>
      <c r="G46">
        <v>38.299999999999997</v>
      </c>
      <c r="I46" s="1">
        <v>0.66</v>
      </c>
      <c r="J46" t="s">
        <v>30</v>
      </c>
    </row>
    <row r="47" spans="1:12" x14ac:dyDescent="0.25">
      <c r="A47" t="s">
        <v>78</v>
      </c>
      <c r="B47" t="s">
        <v>81</v>
      </c>
      <c r="C47" t="s">
        <v>80</v>
      </c>
      <c r="D47" s="1">
        <v>0.76</v>
      </c>
      <c r="E47" s="5">
        <v>25</v>
      </c>
      <c r="F47" t="s">
        <v>28</v>
      </c>
      <c r="G47">
        <v>71.25</v>
      </c>
      <c r="I47" s="5">
        <v>100</v>
      </c>
      <c r="J47" t="s">
        <v>31</v>
      </c>
      <c r="L47" t="s">
        <v>121</v>
      </c>
    </row>
    <row r="48" spans="1:12" x14ac:dyDescent="0.25">
      <c r="A48" t="s">
        <v>78</v>
      </c>
      <c r="B48" t="s">
        <v>82</v>
      </c>
      <c r="C48" t="s">
        <v>67</v>
      </c>
      <c r="D48" s="1">
        <v>0.66</v>
      </c>
      <c r="E48" s="5">
        <v>19</v>
      </c>
      <c r="F48" t="s">
        <v>29</v>
      </c>
      <c r="G48">
        <v>0</v>
      </c>
      <c r="I48">
        <v>143.75</v>
      </c>
      <c r="J48" t="s">
        <v>32</v>
      </c>
    </row>
    <row r="49" spans="1:12" x14ac:dyDescent="0.25">
      <c r="A49" t="s">
        <v>78</v>
      </c>
      <c r="B49" t="s">
        <v>84</v>
      </c>
      <c r="C49" t="s">
        <v>70</v>
      </c>
      <c r="D49" s="1">
        <v>0.65</v>
      </c>
      <c r="E49" t="s">
        <v>83</v>
      </c>
      <c r="I49" s="5">
        <f>I48-I47</f>
        <v>43.75</v>
      </c>
      <c r="J49" t="s">
        <v>33</v>
      </c>
    </row>
    <row r="51" spans="1:12" x14ac:dyDescent="0.25">
      <c r="A51" t="s">
        <v>85</v>
      </c>
      <c r="B51" t="s">
        <v>86</v>
      </c>
      <c r="C51" t="s">
        <v>70</v>
      </c>
      <c r="D51" s="1">
        <v>0.77</v>
      </c>
      <c r="E51" s="5">
        <v>25</v>
      </c>
      <c r="F51" t="s">
        <v>29</v>
      </c>
      <c r="G51">
        <v>0</v>
      </c>
      <c r="I51" s="4">
        <f>4/6</f>
        <v>0.66666666666666663</v>
      </c>
      <c r="J51" t="s">
        <v>30</v>
      </c>
    </row>
    <row r="52" spans="1:12" x14ac:dyDescent="0.25">
      <c r="A52" t="s">
        <v>85</v>
      </c>
      <c r="B52" t="s">
        <v>87</v>
      </c>
      <c r="C52" t="s">
        <v>22</v>
      </c>
      <c r="D52" s="1">
        <v>0.65</v>
      </c>
      <c r="E52" s="5">
        <v>20</v>
      </c>
      <c r="F52" t="s">
        <v>28</v>
      </c>
      <c r="G52">
        <v>35.380000000000003</v>
      </c>
      <c r="I52">
        <v>143.75</v>
      </c>
      <c r="J52" t="s">
        <v>31</v>
      </c>
    </row>
    <row r="53" spans="1:12" x14ac:dyDescent="0.25">
      <c r="A53" t="s">
        <v>85</v>
      </c>
      <c r="B53" t="s">
        <v>88</v>
      </c>
      <c r="C53" t="s">
        <v>89</v>
      </c>
      <c r="D53" s="1">
        <v>0.79</v>
      </c>
      <c r="E53" s="5">
        <v>25</v>
      </c>
      <c r="F53" t="s">
        <v>28</v>
      </c>
      <c r="G53">
        <v>38.880000000000003</v>
      </c>
      <c r="I53">
        <v>194.26</v>
      </c>
      <c r="J53" t="s">
        <v>32</v>
      </c>
    </row>
    <row r="54" spans="1:12" x14ac:dyDescent="0.25">
      <c r="A54" t="s">
        <v>85</v>
      </c>
      <c r="B54" t="s">
        <v>90</v>
      </c>
      <c r="C54" t="s">
        <v>21</v>
      </c>
      <c r="D54" s="1">
        <v>0.67</v>
      </c>
      <c r="E54" s="5">
        <v>0</v>
      </c>
      <c r="F54" t="s">
        <v>29</v>
      </c>
      <c r="G54">
        <v>0</v>
      </c>
      <c r="I54">
        <f>I53-I52</f>
        <v>50.509999999999991</v>
      </c>
      <c r="J54" t="s">
        <v>33</v>
      </c>
    </row>
    <row r="55" spans="1:12" x14ac:dyDescent="0.25">
      <c r="A55" t="s">
        <v>85</v>
      </c>
      <c r="B55" t="s">
        <v>91</v>
      </c>
      <c r="C55" t="s">
        <v>92</v>
      </c>
      <c r="D55" s="1">
        <v>0.72</v>
      </c>
      <c r="E55" s="5">
        <v>25</v>
      </c>
      <c r="F55" t="s">
        <v>28</v>
      </c>
      <c r="G55">
        <v>51.25</v>
      </c>
    </row>
    <row r="56" spans="1:12" x14ac:dyDescent="0.25">
      <c r="A56" t="s">
        <v>85</v>
      </c>
      <c r="B56" t="s">
        <v>93</v>
      </c>
      <c r="C56" t="s">
        <v>94</v>
      </c>
      <c r="D56" s="1">
        <v>0.72</v>
      </c>
      <c r="E56" s="5">
        <v>25</v>
      </c>
      <c r="F56" t="s">
        <v>28</v>
      </c>
      <c r="G56">
        <v>45</v>
      </c>
    </row>
    <row r="58" spans="1:12" x14ac:dyDescent="0.25">
      <c r="A58" t="s">
        <v>95</v>
      </c>
      <c r="B58" t="s">
        <v>96</v>
      </c>
      <c r="E58" t="s">
        <v>83</v>
      </c>
    </row>
    <row r="59" spans="1:12" x14ac:dyDescent="0.25">
      <c r="A59" t="s">
        <v>95</v>
      </c>
      <c r="B59" t="s">
        <v>97</v>
      </c>
      <c r="C59" t="s">
        <v>65</v>
      </c>
      <c r="D59" s="1">
        <v>0.48</v>
      </c>
      <c r="E59" s="5">
        <v>3</v>
      </c>
      <c r="F59" t="s">
        <v>28</v>
      </c>
      <c r="G59">
        <v>6</v>
      </c>
      <c r="I59" s="4">
        <f>4/6</f>
        <v>0.66666666666666663</v>
      </c>
      <c r="J59" t="s">
        <v>30</v>
      </c>
    </row>
    <row r="60" spans="1:12" x14ac:dyDescent="0.25">
      <c r="A60" t="s">
        <v>95</v>
      </c>
      <c r="B60" t="s">
        <v>98</v>
      </c>
      <c r="C60" t="s">
        <v>102</v>
      </c>
      <c r="D60" s="1">
        <v>0.48</v>
      </c>
      <c r="E60">
        <v>7</v>
      </c>
      <c r="F60" t="s">
        <v>29</v>
      </c>
      <c r="G60">
        <v>0</v>
      </c>
      <c r="I60">
        <v>194.26</v>
      </c>
      <c r="J60" t="s">
        <v>31</v>
      </c>
    </row>
    <row r="61" spans="1:12" x14ac:dyDescent="0.25">
      <c r="A61" t="s">
        <v>95</v>
      </c>
      <c r="B61" t="s">
        <v>99</v>
      </c>
      <c r="C61" t="s">
        <v>101</v>
      </c>
      <c r="D61" s="1">
        <v>0.48</v>
      </c>
      <c r="E61">
        <v>12</v>
      </c>
      <c r="F61" t="s">
        <v>28</v>
      </c>
      <c r="G61">
        <v>51.7</v>
      </c>
      <c r="I61" s="5">
        <f>I60+G61+G59-E61-E60-E59</f>
        <v>229.95999999999998</v>
      </c>
      <c r="J61" t="s">
        <v>32</v>
      </c>
      <c r="L61" s="5" t="s">
        <v>112</v>
      </c>
    </row>
    <row r="62" spans="1:12" x14ac:dyDescent="0.25">
      <c r="A62" t="s">
        <v>95</v>
      </c>
      <c r="B62" t="s">
        <v>100</v>
      </c>
      <c r="D62" s="1"/>
      <c r="E62" t="s">
        <v>83</v>
      </c>
      <c r="I62">
        <f>I61-I60</f>
        <v>35.699999999999989</v>
      </c>
      <c r="J62" t="s">
        <v>33</v>
      </c>
    </row>
    <row r="65" spans="1:12" x14ac:dyDescent="0.25">
      <c r="A65" t="s">
        <v>107</v>
      </c>
      <c r="B65" t="s">
        <v>103</v>
      </c>
      <c r="C65" t="s">
        <v>104</v>
      </c>
      <c r="D65" s="1">
        <v>0.63</v>
      </c>
      <c r="E65" s="5">
        <v>22</v>
      </c>
      <c r="F65" t="s">
        <v>29</v>
      </c>
      <c r="G65">
        <v>0</v>
      </c>
      <c r="I65" s="4">
        <v>0.5</v>
      </c>
      <c r="J65" t="s">
        <v>30</v>
      </c>
    </row>
    <row r="66" spans="1:12" x14ac:dyDescent="0.25">
      <c r="A66" t="s">
        <v>107</v>
      </c>
      <c r="B66" t="s">
        <v>105</v>
      </c>
      <c r="C66" t="s">
        <v>106</v>
      </c>
      <c r="D66" s="1">
        <v>0.79</v>
      </c>
      <c r="E66" s="5">
        <v>15</v>
      </c>
      <c r="F66" t="s">
        <v>28</v>
      </c>
      <c r="G66">
        <v>23.57</v>
      </c>
      <c r="I66">
        <v>111.71</v>
      </c>
      <c r="J66" t="s">
        <v>31</v>
      </c>
    </row>
    <row r="67" spans="1:12" x14ac:dyDescent="0.25">
      <c r="I67" s="5">
        <v>98.28</v>
      </c>
      <c r="J67" t="s">
        <v>32</v>
      </c>
    </row>
    <row r="68" spans="1:12" x14ac:dyDescent="0.25">
      <c r="I68">
        <f>I67-I66</f>
        <v>-13.429999999999993</v>
      </c>
      <c r="J68" t="s">
        <v>33</v>
      </c>
    </row>
    <row r="71" spans="1:12" x14ac:dyDescent="0.25">
      <c r="I71" s="4">
        <v>1</v>
      </c>
      <c r="J71" t="s">
        <v>30</v>
      </c>
    </row>
    <row r="72" spans="1:12" x14ac:dyDescent="0.25">
      <c r="A72" t="s">
        <v>113</v>
      </c>
      <c r="B72" t="s">
        <v>114</v>
      </c>
      <c r="C72" t="s">
        <v>115</v>
      </c>
      <c r="D72" s="1">
        <v>0.72</v>
      </c>
      <c r="E72" s="5">
        <v>25</v>
      </c>
      <c r="F72" t="s">
        <v>28</v>
      </c>
      <c r="G72">
        <v>42.85</v>
      </c>
      <c r="I72" s="5">
        <v>98.28</v>
      </c>
      <c r="J72" t="s">
        <v>31</v>
      </c>
    </row>
    <row r="73" spans="1:12" x14ac:dyDescent="0.25">
      <c r="I73" s="5">
        <f>I72+G72-E72</f>
        <v>116.13</v>
      </c>
      <c r="J73" t="s">
        <v>32</v>
      </c>
    </row>
    <row r="74" spans="1:12" x14ac:dyDescent="0.25">
      <c r="I74">
        <f>I73-I72</f>
        <v>17.849999999999994</v>
      </c>
      <c r="J74" t="s">
        <v>33</v>
      </c>
    </row>
    <row r="76" spans="1:12" x14ac:dyDescent="0.25">
      <c r="A76" t="s">
        <v>111</v>
      </c>
      <c r="B76" t="s">
        <v>109</v>
      </c>
      <c r="C76" t="s">
        <v>108</v>
      </c>
      <c r="D76" s="1">
        <v>0.63</v>
      </c>
      <c r="E76">
        <v>27</v>
      </c>
      <c r="F76" t="s">
        <v>28</v>
      </c>
      <c r="G76">
        <v>54</v>
      </c>
      <c r="I76" s="1">
        <v>1</v>
      </c>
      <c r="J76" t="s">
        <v>30</v>
      </c>
      <c r="L76" t="s">
        <v>116</v>
      </c>
    </row>
    <row r="77" spans="1:12" x14ac:dyDescent="0.25">
      <c r="A77" t="s">
        <v>111</v>
      </c>
      <c r="B77" t="s">
        <v>110</v>
      </c>
      <c r="C77" t="s">
        <v>20</v>
      </c>
      <c r="D77" s="1">
        <v>0.75</v>
      </c>
      <c r="E77">
        <v>20</v>
      </c>
      <c r="F77" t="s">
        <v>28</v>
      </c>
      <c r="G77">
        <v>28.88</v>
      </c>
      <c r="I77">
        <v>116.13</v>
      </c>
      <c r="J77" t="s">
        <v>31</v>
      </c>
    </row>
    <row r="78" spans="1:12" x14ac:dyDescent="0.25">
      <c r="I78">
        <v>152.01</v>
      </c>
      <c r="J78" t="s">
        <v>32</v>
      </c>
    </row>
    <row r="79" spans="1:12" x14ac:dyDescent="0.25">
      <c r="I79">
        <f>I78-I77</f>
        <v>35.879999999999995</v>
      </c>
      <c r="J79" t="s">
        <v>33</v>
      </c>
    </row>
    <row r="81" spans="1:10" x14ac:dyDescent="0.25">
      <c r="A81" t="s">
        <v>123</v>
      </c>
      <c r="B81" t="s">
        <v>124</v>
      </c>
      <c r="C81" t="s">
        <v>131</v>
      </c>
      <c r="D81" s="1">
        <v>0.63</v>
      </c>
      <c r="E81">
        <f>0.165*I78</f>
        <v>25.08165</v>
      </c>
      <c r="F81" t="s">
        <v>28</v>
      </c>
      <c r="G81">
        <v>45</v>
      </c>
    </row>
    <row r="82" spans="1:10" x14ac:dyDescent="0.25">
      <c r="A82" t="s">
        <v>123</v>
      </c>
      <c r="B82" t="s">
        <v>125</v>
      </c>
      <c r="C82" t="s">
        <v>75</v>
      </c>
      <c r="D82" s="1">
        <v>0.69</v>
      </c>
      <c r="E82">
        <f>I78*0.126</f>
        <v>19.15326</v>
      </c>
      <c r="F82" t="s">
        <v>29</v>
      </c>
      <c r="G82">
        <v>0</v>
      </c>
      <c r="I82" s="1">
        <v>0.5</v>
      </c>
      <c r="J82" t="s">
        <v>30</v>
      </c>
    </row>
    <row r="83" spans="1:10" x14ac:dyDescent="0.25">
      <c r="A83" t="s">
        <v>123</v>
      </c>
      <c r="B83" t="s">
        <v>126</v>
      </c>
      <c r="C83" t="s">
        <v>132</v>
      </c>
      <c r="D83" s="1">
        <v>0.6</v>
      </c>
      <c r="E83" t="s">
        <v>83</v>
      </c>
      <c r="I83">
        <v>152.01</v>
      </c>
      <c r="J83" t="s">
        <v>31</v>
      </c>
    </row>
    <row r="84" spans="1:10" x14ac:dyDescent="0.25">
      <c r="A84" t="s">
        <v>123</v>
      </c>
      <c r="B84" t="s">
        <v>127</v>
      </c>
      <c r="C84" t="s">
        <v>135</v>
      </c>
      <c r="D84" s="1">
        <v>0.66</v>
      </c>
      <c r="E84">
        <f>0.2*I78</f>
        <v>30.402000000000001</v>
      </c>
      <c r="F84" t="s">
        <v>28</v>
      </c>
      <c r="G84">
        <v>52.22</v>
      </c>
      <c r="I84">
        <v>154.83000000000001</v>
      </c>
      <c r="J84" t="s">
        <v>32</v>
      </c>
    </row>
    <row r="85" spans="1:10" x14ac:dyDescent="0.25">
      <c r="A85" t="s">
        <v>123</v>
      </c>
      <c r="B85" t="s">
        <v>128</v>
      </c>
      <c r="C85" t="s">
        <v>133</v>
      </c>
      <c r="D85" s="1">
        <v>0.61</v>
      </c>
      <c r="E85">
        <v>25</v>
      </c>
      <c r="F85" t="s">
        <v>29</v>
      </c>
      <c r="G85">
        <v>0</v>
      </c>
      <c r="H85" t="s">
        <v>137</v>
      </c>
      <c r="I85">
        <f>I84-I83</f>
        <v>2.8200000000000216</v>
      </c>
      <c r="J85" t="s">
        <v>33</v>
      </c>
    </row>
    <row r="86" spans="1:10" x14ac:dyDescent="0.25">
      <c r="A86" t="s">
        <v>123</v>
      </c>
      <c r="B86" t="s">
        <v>129</v>
      </c>
      <c r="C86" t="s">
        <v>134</v>
      </c>
      <c r="D86" s="1">
        <v>0.51</v>
      </c>
      <c r="E86">
        <f>0.16*I78</f>
        <v>24.3216</v>
      </c>
      <c r="F86" t="s">
        <v>28</v>
      </c>
      <c r="G86">
        <v>57.6</v>
      </c>
    </row>
    <row r="87" spans="1:10" x14ac:dyDescent="0.25">
      <c r="A87" t="s">
        <v>123</v>
      </c>
      <c r="B87" t="s">
        <v>130</v>
      </c>
      <c r="C87" t="s">
        <v>136</v>
      </c>
      <c r="D87" s="1">
        <v>0.72</v>
      </c>
      <c r="E87">
        <f>0.18*I78</f>
        <v>27.361799999999999</v>
      </c>
      <c r="F87" t="s">
        <v>29</v>
      </c>
      <c r="G87">
        <v>0</v>
      </c>
    </row>
    <row r="89" spans="1:10" x14ac:dyDescent="0.25">
      <c r="A89" t="s">
        <v>139</v>
      </c>
      <c r="B89" t="s">
        <v>138</v>
      </c>
      <c r="C89" t="s">
        <v>41</v>
      </c>
      <c r="D89" s="1">
        <v>0.62</v>
      </c>
      <c r="E89">
        <v>10.897126099706743</v>
      </c>
    </row>
    <row r="90" spans="1:10" x14ac:dyDescent="0.25">
      <c r="A90" t="s">
        <v>139</v>
      </c>
      <c r="B90" t="s">
        <v>141</v>
      </c>
      <c r="C90" t="s">
        <v>140</v>
      </c>
      <c r="D90" s="1">
        <v>0.65</v>
      </c>
      <c r="E90">
        <v>13.167360703812315</v>
      </c>
    </row>
    <row r="91" spans="1:10" x14ac:dyDescent="0.25">
      <c r="A91" t="s">
        <v>139</v>
      </c>
      <c r="B91" t="s">
        <v>142</v>
      </c>
      <c r="C91" t="s">
        <v>108</v>
      </c>
      <c r="D91" s="1">
        <v>0.74</v>
      </c>
      <c r="E91">
        <v>46.312785923753658</v>
      </c>
      <c r="H91" t="s">
        <v>143</v>
      </c>
      <c r="I91" s="1"/>
      <c r="J91" t="s">
        <v>30</v>
      </c>
    </row>
    <row r="92" spans="1:10" x14ac:dyDescent="0.25">
      <c r="A92" t="s">
        <v>139</v>
      </c>
      <c r="B92" t="s">
        <v>144</v>
      </c>
      <c r="C92" t="s">
        <v>94</v>
      </c>
      <c r="D92" s="1">
        <v>0.74</v>
      </c>
      <c r="E92">
        <v>36.323753665689154</v>
      </c>
      <c r="I92">
        <v>154.83000000000001</v>
      </c>
      <c r="J92" t="s">
        <v>31</v>
      </c>
    </row>
    <row r="93" spans="1:10" x14ac:dyDescent="0.25">
      <c r="A93" t="s">
        <v>139</v>
      </c>
      <c r="B93" t="s">
        <v>145</v>
      </c>
      <c r="C93" t="s">
        <v>146</v>
      </c>
      <c r="D93" s="1">
        <v>0.74</v>
      </c>
      <c r="E93" t="s">
        <v>83</v>
      </c>
      <c r="I93">
        <v>142</v>
      </c>
      <c r="J93" t="s">
        <v>32</v>
      </c>
    </row>
    <row r="94" spans="1:10" x14ac:dyDescent="0.25">
      <c r="A94" t="s">
        <v>139</v>
      </c>
      <c r="B94" t="s">
        <v>147</v>
      </c>
      <c r="C94" t="s">
        <v>15</v>
      </c>
      <c r="D94" s="1">
        <v>0.67</v>
      </c>
      <c r="E94">
        <v>14.52950146627566</v>
      </c>
      <c r="I94">
        <f>I93-I92</f>
        <v>-12.830000000000013</v>
      </c>
      <c r="J94" t="s">
        <v>33</v>
      </c>
    </row>
    <row r="95" spans="1:10" x14ac:dyDescent="0.25">
      <c r="A95" t="s">
        <v>139</v>
      </c>
      <c r="B95" t="s">
        <v>148</v>
      </c>
      <c r="C95" t="s">
        <v>149</v>
      </c>
      <c r="D95" s="1">
        <v>0.59</v>
      </c>
      <c r="E95">
        <v>33.599472140762458</v>
      </c>
    </row>
    <row r="96" spans="1:10" x14ac:dyDescent="0.25">
      <c r="A96" t="s">
        <v>139</v>
      </c>
      <c r="B96" t="s">
        <v>150</v>
      </c>
      <c r="C96" t="s">
        <v>151</v>
      </c>
      <c r="D96" s="1">
        <v>0.6</v>
      </c>
      <c r="E96" t="s">
        <v>83</v>
      </c>
    </row>
    <row r="98" spans="1:10" x14ac:dyDescent="0.25">
      <c r="E98">
        <f>SUM(E89:E96)</f>
        <v>154.82999999999998</v>
      </c>
    </row>
    <row r="100" spans="1:10" x14ac:dyDescent="0.25">
      <c r="E100">
        <f>I84/E98</f>
        <v>1.0000000000000002</v>
      </c>
      <c r="J100" t="s">
        <v>30</v>
      </c>
    </row>
    <row r="101" spans="1:10" x14ac:dyDescent="0.25">
      <c r="A101" t="s">
        <v>157</v>
      </c>
      <c r="B101" t="s">
        <v>152</v>
      </c>
      <c r="C101" t="s">
        <v>153</v>
      </c>
      <c r="D101" s="1">
        <v>0.66</v>
      </c>
      <c r="E101" t="s">
        <v>83</v>
      </c>
      <c r="I101">
        <v>142</v>
      </c>
      <c r="J101" t="s">
        <v>31</v>
      </c>
    </row>
    <row r="102" spans="1:10" x14ac:dyDescent="0.25">
      <c r="A102" t="s">
        <v>157</v>
      </c>
      <c r="B102" t="s">
        <v>156</v>
      </c>
      <c r="C102" t="s">
        <v>17</v>
      </c>
      <c r="D102" s="1">
        <v>0.56999999999999995</v>
      </c>
      <c r="E102" s="5">
        <v>10</v>
      </c>
      <c r="F102" t="s">
        <v>29</v>
      </c>
      <c r="G102">
        <v>0</v>
      </c>
      <c r="I102">
        <v>161.63</v>
      </c>
      <c r="J102" t="s">
        <v>32</v>
      </c>
    </row>
    <row r="103" spans="1:10" x14ac:dyDescent="0.25">
      <c r="A103" t="s">
        <v>157</v>
      </c>
      <c r="B103" t="s">
        <v>155</v>
      </c>
      <c r="C103" t="s">
        <v>154</v>
      </c>
      <c r="D103" s="1">
        <v>0.65</v>
      </c>
      <c r="E103">
        <v>33</v>
      </c>
      <c r="F103" t="s">
        <v>28</v>
      </c>
      <c r="G103">
        <v>61.69</v>
      </c>
      <c r="I103">
        <f>I102-I101</f>
        <v>19.629999999999995</v>
      </c>
      <c r="J103" t="s">
        <v>33</v>
      </c>
    </row>
    <row r="105" spans="1:10" x14ac:dyDescent="0.25">
      <c r="J105" t="s">
        <v>30</v>
      </c>
    </row>
    <row r="106" spans="1:10" x14ac:dyDescent="0.25">
      <c r="A106" t="s">
        <v>159</v>
      </c>
      <c r="B106" t="s">
        <v>158</v>
      </c>
      <c r="C106" t="s">
        <v>15</v>
      </c>
      <c r="D106" s="1">
        <v>0.65</v>
      </c>
      <c r="E106" t="s">
        <v>83</v>
      </c>
      <c r="I106">
        <v>161.63</v>
      </c>
      <c r="J106" t="s">
        <v>31</v>
      </c>
    </row>
    <row r="107" spans="1:10" x14ac:dyDescent="0.25">
      <c r="A107" t="s">
        <v>159</v>
      </c>
      <c r="B107" t="s">
        <v>160</v>
      </c>
      <c r="C107" t="s">
        <v>22</v>
      </c>
      <c r="D107" s="1">
        <v>0.7</v>
      </c>
      <c r="E107">
        <f>I106*0.27</f>
        <v>43.640100000000004</v>
      </c>
      <c r="F107">
        <f>$E$113*E107</f>
        <v>37.620775862068975</v>
      </c>
      <c r="J107" t="s">
        <v>32</v>
      </c>
    </row>
    <row r="108" spans="1:10" x14ac:dyDescent="0.25">
      <c r="A108" t="s">
        <v>159</v>
      </c>
      <c r="B108" t="s">
        <v>162</v>
      </c>
      <c r="C108" t="s">
        <v>161</v>
      </c>
      <c r="D108" s="1">
        <v>0.59</v>
      </c>
      <c r="E108">
        <f>0.34*I106</f>
        <v>54.9542</v>
      </c>
      <c r="F108">
        <f t="shared" ref="F108:F110" si="0">$E$113*E108</f>
        <v>47.374310344827592</v>
      </c>
      <c r="J108" t="s">
        <v>33</v>
      </c>
    </row>
    <row r="109" spans="1:10" x14ac:dyDescent="0.25">
      <c r="A109" t="s">
        <v>159</v>
      </c>
      <c r="B109" t="s">
        <v>164</v>
      </c>
      <c r="C109" t="s">
        <v>163</v>
      </c>
      <c r="D109" s="1">
        <v>0.57999999999999996</v>
      </c>
      <c r="E109">
        <f>I106*0.2</f>
        <v>32.326000000000001</v>
      </c>
      <c r="F109">
        <f t="shared" si="0"/>
        <v>27.867241379310347</v>
      </c>
    </row>
    <row r="110" spans="1:10" x14ac:dyDescent="0.25">
      <c r="A110" t="s">
        <v>159</v>
      </c>
      <c r="B110" t="s">
        <v>166</v>
      </c>
      <c r="C110" t="s">
        <v>165</v>
      </c>
      <c r="D110" s="1">
        <v>0.57999999999999996</v>
      </c>
      <c r="E110">
        <f>0.35*I106</f>
        <v>56.570499999999996</v>
      </c>
      <c r="F110">
        <f t="shared" si="0"/>
        <v>48.7676724137931</v>
      </c>
    </row>
    <row r="112" spans="1:10" x14ac:dyDescent="0.25">
      <c r="E112">
        <f>SUM(E107:E110)</f>
        <v>187.49079999999998</v>
      </c>
    </row>
    <row r="113" spans="5:5" x14ac:dyDescent="0.25">
      <c r="E113">
        <f>I106/E112</f>
        <v>0.86206896551724144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Larue</dc:creator>
  <cp:lastModifiedBy>Nicolas Larue</cp:lastModifiedBy>
  <dcterms:created xsi:type="dcterms:W3CDTF">2025-01-04T17:56:23Z</dcterms:created>
  <dcterms:modified xsi:type="dcterms:W3CDTF">2025-01-24T01:46:42Z</dcterms:modified>
</cp:coreProperties>
</file>