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\Desktop\"/>
    </mc:Choice>
  </mc:AlternateContent>
  <xr:revisionPtr revIDLastSave="0" documentId="13_ncr:1_{F77CE006-6F45-4185-BB0D-DCBF999C0A7B}" xr6:coauthVersionLast="47" xr6:coauthVersionMax="47" xr10:uidLastSave="{00000000-0000-0000-0000-000000000000}"/>
  <bookViews>
    <workbookView xWindow="-120" yWindow="-120" windowWidth="29040" windowHeight="15720" xr2:uid="{24292E02-2EE0-40C4-8B7E-D5191A53C00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1" i="1" l="1"/>
  <c r="E200" i="1"/>
  <c r="E198" i="1"/>
  <c r="E197" i="1"/>
  <c r="E196" i="1"/>
  <c r="E195" i="1"/>
  <c r="E194" i="1"/>
  <c r="E193" i="1"/>
  <c r="I199" i="1"/>
  <c r="I179" i="1"/>
  <c r="I186" i="1"/>
  <c r="E189" i="1"/>
  <c r="E184" i="1"/>
  <c r="E183" i="1"/>
  <c r="E177" i="1"/>
  <c r="E176" i="1"/>
  <c r="E175" i="1"/>
  <c r="I141" i="1"/>
  <c r="E143" i="1"/>
  <c r="I131" i="1"/>
  <c r="I159" i="1"/>
  <c r="I150" i="1"/>
  <c r="I132" i="1"/>
  <c r="I124" i="1"/>
  <c r="E121" i="1"/>
  <c r="E122" i="1"/>
  <c r="E120" i="1"/>
  <c r="E118" i="1"/>
  <c r="I115" i="1"/>
  <c r="E115" i="1"/>
  <c r="E114" i="1"/>
  <c r="E113" i="1"/>
  <c r="E112" i="1"/>
  <c r="I108" i="1"/>
  <c r="I103" i="1"/>
  <c r="I94" i="1"/>
  <c r="E98" i="1"/>
  <c r="E100" i="1" s="1"/>
  <c r="I85" i="1"/>
  <c r="E87" i="1"/>
  <c r="E86" i="1"/>
  <c r="E84" i="1"/>
  <c r="E82" i="1"/>
  <c r="I79" i="1"/>
  <c r="I73" i="1"/>
  <c r="I74" i="1" s="1"/>
  <c r="I68" i="1"/>
  <c r="I61" i="1"/>
  <c r="I62" i="1" s="1"/>
  <c r="I59" i="1"/>
  <c r="I51" i="1"/>
  <c r="I54" i="1"/>
  <c r="I49" i="1"/>
  <c r="I40" i="1"/>
  <c r="I18" i="1"/>
  <c r="I31" i="1"/>
  <c r="I15" i="1"/>
  <c r="I25" i="1"/>
  <c r="I10" i="1"/>
  <c r="I7" i="1"/>
  <c r="I9" i="1"/>
  <c r="I11" i="1" l="1"/>
  <c r="E81" i="1"/>
  <c r="E162" i="1"/>
</calcChain>
</file>

<file path=xl/sharedStrings.xml><?xml version="1.0" encoding="utf-8"?>
<sst xmlns="http://schemas.openxmlformats.org/spreadsheetml/2006/main" count="680" uniqueCount="281">
  <si>
    <t>Random Forest</t>
  </si>
  <si>
    <t>Ranger vs capitals</t>
  </si>
  <si>
    <t>Devils vs Sharks</t>
  </si>
  <si>
    <t>Canadien vs Avalanchje</t>
  </si>
  <si>
    <t>Bruins vs Toronto</t>
  </si>
  <si>
    <t>Wild vs Hurricanes</t>
  </si>
  <si>
    <t>Blues vs Blue jackets</t>
  </si>
  <si>
    <t>Red wings vs jets</t>
  </si>
  <si>
    <t>Utah vs Stars</t>
  </si>
  <si>
    <t>Lightning vs kings</t>
  </si>
  <si>
    <t>Sables Vs Knight</t>
  </si>
  <si>
    <t>Oilers vs Kraken</t>
  </si>
  <si>
    <t>Predators vs Flames</t>
  </si>
  <si>
    <t>Ranger</t>
  </si>
  <si>
    <t>Blues</t>
  </si>
  <si>
    <t>Oilers</t>
  </si>
  <si>
    <t>New Jersey</t>
  </si>
  <si>
    <t>Colorado</t>
  </si>
  <si>
    <t>Toronto</t>
  </si>
  <si>
    <t>jets</t>
  </si>
  <si>
    <t>Stars</t>
  </si>
  <si>
    <t>Knight</t>
  </si>
  <si>
    <t>Flames</t>
  </si>
  <si>
    <t>Caroline</t>
  </si>
  <si>
    <t>Kings</t>
  </si>
  <si>
    <t>odds</t>
  </si>
  <si>
    <t>Winner</t>
  </si>
  <si>
    <t>Return</t>
  </si>
  <si>
    <t>Yes</t>
  </si>
  <si>
    <t>No</t>
  </si>
  <si>
    <t>Good Pred</t>
  </si>
  <si>
    <t>Money Before</t>
  </si>
  <si>
    <t>Money After</t>
  </si>
  <si>
    <t>Diff</t>
  </si>
  <si>
    <t>05-01-2025</t>
  </si>
  <si>
    <t>04-01-2025</t>
  </si>
  <si>
    <t>Rangers vs Blackhawks</t>
  </si>
  <si>
    <t>Islander vs Bruins</t>
  </si>
  <si>
    <t>Penguins vs Hurricanes</t>
  </si>
  <si>
    <t>Flyers vs Leafs</t>
  </si>
  <si>
    <t>Lightning vs Ducks</t>
  </si>
  <si>
    <t>Rangers</t>
  </si>
  <si>
    <t>Boston</t>
  </si>
  <si>
    <t>Tempa</t>
  </si>
  <si>
    <t>V1</t>
  </si>
  <si>
    <t>06-01-2025</t>
  </si>
  <si>
    <t>Capitals vs Sabres</t>
  </si>
  <si>
    <t>Canucks vs Canadiens</t>
  </si>
  <si>
    <t>Panthers vs Avalanche</t>
  </si>
  <si>
    <t>Devils vs Kraken</t>
  </si>
  <si>
    <t>Washington</t>
  </si>
  <si>
    <t>Canucks</t>
  </si>
  <si>
    <t>Avalanche</t>
  </si>
  <si>
    <t>Devils</t>
  </si>
  <si>
    <t>07-01-2025</t>
  </si>
  <si>
    <t>Sen vs Red</t>
  </si>
  <si>
    <t>Blue vs Peng</t>
  </si>
  <si>
    <t>Stars vs Rang</t>
  </si>
  <si>
    <t>Oilers vs Bruins</t>
  </si>
  <si>
    <t>Hurrica vs Tempa</t>
  </si>
  <si>
    <t>Toronto vs Flyer</t>
  </si>
  <si>
    <t>Predators vs jets</t>
  </si>
  <si>
    <t>Blues vs Wild</t>
  </si>
  <si>
    <t>Flames vs Ducks</t>
  </si>
  <si>
    <t>Fgolden vs Shars</t>
  </si>
  <si>
    <t>Sen</t>
  </si>
  <si>
    <t>Pen</t>
  </si>
  <si>
    <t>Jets</t>
  </si>
  <si>
    <t>wild</t>
  </si>
  <si>
    <t>Canucks vs Was</t>
  </si>
  <si>
    <t>Utha</t>
  </si>
  <si>
    <t>Utah vs Floride</t>
  </si>
  <si>
    <t>Avalanche vs Chicago</t>
  </si>
  <si>
    <t>08-01-2025</t>
  </si>
  <si>
    <t>Islanders vs Vegas</t>
  </si>
  <si>
    <t>Vegas</t>
  </si>
  <si>
    <t>Bankrupt</t>
  </si>
  <si>
    <t>09-01-2025</t>
  </si>
  <si>
    <t>10-01-2025</t>
  </si>
  <si>
    <t>Vancouver vs Caroline</t>
  </si>
  <si>
    <t>Canadien</t>
  </si>
  <si>
    <t>Canadien vs Washing</t>
  </si>
  <si>
    <t>La Kings vs Jets</t>
  </si>
  <si>
    <t>No Bet</t>
  </si>
  <si>
    <t>San Jose vs Utha</t>
  </si>
  <si>
    <t>11-01-2025</t>
  </si>
  <si>
    <t>Islanders vs Utha</t>
  </si>
  <si>
    <t>Kings vs Flames</t>
  </si>
  <si>
    <t>Wild vs Sharks</t>
  </si>
  <si>
    <t>Wild</t>
  </si>
  <si>
    <t>Rangers vs Kings</t>
  </si>
  <si>
    <t>Wash vs Nash</t>
  </si>
  <si>
    <t>Was</t>
  </si>
  <si>
    <t>Dallas vs Canadien</t>
  </si>
  <si>
    <t>Dallas</t>
  </si>
  <si>
    <t>12-01-2025</t>
  </si>
  <si>
    <t>Kraken vs Red</t>
  </si>
  <si>
    <t>Stars vs Sen</t>
  </si>
  <si>
    <t>Lightning vs Penguins</t>
  </si>
  <si>
    <t>Ducks vs Hurricanes</t>
  </si>
  <si>
    <t>Wild vs Golden</t>
  </si>
  <si>
    <t>Ducks</t>
  </si>
  <si>
    <t>Peng</t>
  </si>
  <si>
    <t>Islander vs Sen</t>
  </si>
  <si>
    <t>Islander</t>
  </si>
  <si>
    <t>Calgary vs St Louis</t>
  </si>
  <si>
    <t>St Liuis</t>
  </si>
  <si>
    <t>14-01-2025</t>
  </si>
  <si>
    <t>Montreal</t>
  </si>
  <si>
    <t>Rangers vs Montreal</t>
  </si>
  <si>
    <t>detroit vs dallas</t>
  </si>
  <si>
    <t>19-01-2025</t>
  </si>
  <si>
    <t>Withdrawal 119$</t>
  </si>
  <si>
    <t>16=01-2025</t>
  </si>
  <si>
    <t>St Louis vs Flames</t>
  </si>
  <si>
    <t>St Louis</t>
  </si>
  <si>
    <t>V2 Full implementation</t>
  </si>
  <si>
    <t>Comment</t>
  </si>
  <si>
    <t>Model too certain</t>
  </si>
  <si>
    <t>Improvement Datas model is now less certain which seem better</t>
  </si>
  <si>
    <t>Start of Kelly Cririon which was too agressive</t>
  </si>
  <si>
    <t>Added 100$</t>
  </si>
  <si>
    <t>Started with 118$</t>
  </si>
  <si>
    <t>20-01-2025</t>
  </si>
  <si>
    <t>Sabres vs Kraken</t>
  </si>
  <si>
    <t>Blues vs Golden</t>
  </si>
  <si>
    <t>Blue jackets vs Islanders</t>
  </si>
  <si>
    <t>Lightning vs Maple</t>
  </si>
  <si>
    <t>Hurricanes vs Black</t>
  </si>
  <si>
    <t>Jets vs Utah</t>
  </si>
  <si>
    <t>Penguins vs Kings</t>
  </si>
  <si>
    <t>Kraken</t>
  </si>
  <si>
    <t>Islanders</t>
  </si>
  <si>
    <t>Black</t>
  </si>
  <si>
    <t>Utah</t>
  </si>
  <si>
    <t>Leaf</t>
  </si>
  <si>
    <t>LA</t>
  </si>
  <si>
    <t>Surprenant surveiller bet de Kelly réduit de motié / Presque gagné !</t>
  </si>
  <si>
    <t>Ottawa vs Rangers</t>
  </si>
  <si>
    <t>21-01-2025</t>
  </si>
  <si>
    <t>Philadelphia</t>
  </si>
  <si>
    <t>Red wings vs Phila</t>
  </si>
  <si>
    <t>Montreal vs Tempa</t>
  </si>
  <si>
    <t>Big Bet Surveiller</t>
  </si>
  <si>
    <t>Caroline vs Dallas</t>
  </si>
  <si>
    <t>San jose vs Nashville</t>
  </si>
  <si>
    <t>Nashville</t>
  </si>
  <si>
    <t>Washinton vs Oilers</t>
  </si>
  <si>
    <t>Floride vs Anaheim</t>
  </si>
  <si>
    <t>Anaheim</t>
  </si>
  <si>
    <t>Sbres vs Canuks</t>
  </si>
  <si>
    <t>Sabres</t>
  </si>
  <si>
    <t>colombus vs toronto</t>
  </si>
  <si>
    <t>toronto</t>
  </si>
  <si>
    <t>Los Angels</t>
  </si>
  <si>
    <t>Florida vs LA</t>
  </si>
  <si>
    <t>Hjets vs Avalanche</t>
  </si>
  <si>
    <t>22-01-2025</t>
  </si>
  <si>
    <t>Canuks vs Oilers</t>
  </si>
  <si>
    <t>23-01-2025</t>
  </si>
  <si>
    <t>Sabres vs Flames</t>
  </si>
  <si>
    <t>Ana</t>
  </si>
  <si>
    <t>Pits vs Ana</t>
  </si>
  <si>
    <t>Krak</t>
  </si>
  <si>
    <t>Was vs Krak</t>
  </si>
  <si>
    <t>San Jose</t>
  </si>
  <si>
    <t>Nash vs Sanjose</t>
  </si>
  <si>
    <t>24-01-2025</t>
  </si>
  <si>
    <t>Flyers vs Islan</t>
  </si>
  <si>
    <t>Golden vs Stars</t>
  </si>
  <si>
    <t>Utah vs Jets</t>
  </si>
  <si>
    <t>Light vs Black</t>
  </si>
  <si>
    <t>Flyer</t>
  </si>
  <si>
    <t>yes</t>
  </si>
  <si>
    <t>no</t>
  </si>
  <si>
    <t>25-01-2025</t>
  </si>
  <si>
    <t>Colorado vs Bost</t>
  </si>
  <si>
    <t>Buff vs Oilers</t>
  </si>
  <si>
    <t>NoBet</t>
  </si>
  <si>
    <t>Pit vs Krak</t>
  </si>
  <si>
    <t>La vs Columbus</t>
  </si>
  <si>
    <t>Dallas vs St Louis</t>
  </si>
  <si>
    <t>New Jersey vs Montreal</t>
  </si>
  <si>
    <t>Columbus</t>
  </si>
  <si>
    <t>Nashville vs Ana</t>
  </si>
  <si>
    <t>Hurricanes vs Islanders</t>
  </si>
  <si>
    <t>Red wings vs tempa</t>
  </si>
  <si>
    <t>Red wings</t>
  </si>
  <si>
    <t>Argent utilisé provient du re-bet de Boston et Kraken</t>
  </si>
  <si>
    <t>erreur j'ai bet sur bost</t>
  </si>
  <si>
    <t>26-01-2025</t>
  </si>
  <si>
    <t>Colorado vs New York</t>
  </si>
  <si>
    <t>New York</t>
  </si>
  <si>
    <t>Utah vs Ottawa</t>
  </si>
  <si>
    <t>Ottawa</t>
  </si>
  <si>
    <t>Calgary vs Jets</t>
  </si>
  <si>
    <t>Chicago</t>
  </si>
  <si>
    <t>Wild vs Black Hawks</t>
  </si>
  <si>
    <t>Floride vs Vegas</t>
  </si>
  <si>
    <t>Withdrawal 100$</t>
  </si>
  <si>
    <t>29-01-2025</t>
  </si>
  <si>
    <t>LA vs Panters</t>
  </si>
  <si>
    <t>Floride</t>
  </si>
  <si>
    <t>New jersy</t>
  </si>
  <si>
    <t>Flyer vs New jersey</t>
  </si>
  <si>
    <t>Wild vs Toronto</t>
  </si>
  <si>
    <t>Vancouver vs Nashville</t>
  </si>
  <si>
    <t>Pitt vs Utah</t>
  </si>
  <si>
    <t>Devils vs Flyer</t>
  </si>
  <si>
    <t>Flyers</t>
  </si>
  <si>
    <t>Kings vs Redwing</t>
  </si>
  <si>
    <t>Detroit</t>
  </si>
  <si>
    <t>Canucks vs Blues</t>
  </si>
  <si>
    <t>St louis</t>
  </si>
  <si>
    <t>No bets</t>
  </si>
  <si>
    <t>Kraken vs Oilers</t>
  </si>
  <si>
    <t>Penguins vs Shakrs</t>
  </si>
  <si>
    <t>Penguins</t>
  </si>
  <si>
    <t>27-01-2025</t>
  </si>
  <si>
    <t>Bet Kraken</t>
  </si>
  <si>
    <t>Bet San jose</t>
  </si>
  <si>
    <t>28-01-2025</t>
  </si>
  <si>
    <t>Bos vs buff</t>
  </si>
  <si>
    <t>Buff</t>
  </si>
  <si>
    <t>Winni Montrela</t>
  </si>
  <si>
    <t>Montrea</t>
  </si>
  <si>
    <t>hurricanes vs rangers</t>
  </si>
  <si>
    <t>rangers</t>
  </si>
  <si>
    <t>Black vs Tempa</t>
  </si>
  <si>
    <t>avalanche vs islanders</t>
  </si>
  <si>
    <t>islanders</t>
  </si>
  <si>
    <t>was vs calgary</t>
  </si>
  <si>
    <t>Calgary</t>
  </si>
  <si>
    <t>Ana vs Krak</t>
  </si>
  <si>
    <t>Stars vs Knight</t>
  </si>
  <si>
    <t>Bet black</t>
  </si>
  <si>
    <t>30-1-2025</t>
  </si>
  <si>
    <t>Seattle vs Sharks</t>
  </si>
  <si>
    <t>Knights vs colombus</t>
  </si>
  <si>
    <t>Edmonton vs Red wings</t>
  </si>
  <si>
    <t>Fluers vs Islanders</t>
  </si>
  <si>
    <t>tempa vs LA</t>
  </si>
  <si>
    <t>Ottawa vs Washing</t>
  </si>
  <si>
    <t>Montreal vs Minn</t>
  </si>
  <si>
    <t>Chicago vs Black</t>
  </si>
  <si>
    <t>Bos vs Win</t>
  </si>
  <si>
    <t>31-1-2025</t>
  </si>
  <si>
    <t>Sabres vs Nash</t>
  </si>
  <si>
    <t>Vancouver vs Stars</t>
  </si>
  <si>
    <t>St louis vs Avalanche</t>
  </si>
  <si>
    <t>Colombus vs Utha</t>
  </si>
  <si>
    <t>1-2-2025</t>
  </si>
  <si>
    <t>Black vs Panthers</t>
  </si>
  <si>
    <t>boston</t>
  </si>
  <si>
    <t>Panthers</t>
  </si>
  <si>
    <t>Pits</t>
  </si>
  <si>
    <t>Ptsburg vs Nashville</t>
  </si>
  <si>
    <t>Caro</t>
  </si>
  <si>
    <t>Washing</t>
  </si>
  <si>
    <t>Kings vs Hurrica</t>
  </si>
  <si>
    <t>Islander vs Tempa</t>
  </si>
  <si>
    <t>Jets vs Capitals</t>
  </si>
  <si>
    <t>Wild vs Senators</t>
  </si>
  <si>
    <t>Maple vs Oilers</t>
  </si>
  <si>
    <t>Red Wings vs Flames</t>
  </si>
  <si>
    <t>2-2-2025</t>
  </si>
  <si>
    <t>Devils Sabres</t>
  </si>
  <si>
    <t>Flyer Avalanche</t>
  </si>
  <si>
    <t>Canadiens Duck</t>
  </si>
  <si>
    <t>Islanders Panthers</t>
  </si>
  <si>
    <t>Golden vs Rangers</t>
  </si>
  <si>
    <t>Blue vs stars</t>
  </si>
  <si>
    <t>Blues vs Utah</t>
  </si>
  <si>
    <t>Red wings vs Canucks</t>
  </si>
  <si>
    <t>Flames vs Kraken</t>
  </si>
  <si>
    <t>Bet Flyer</t>
  </si>
  <si>
    <t>Bet Islanders</t>
  </si>
  <si>
    <t>Bet rangers</t>
  </si>
  <si>
    <t>Bet colombus</t>
  </si>
  <si>
    <t>Canuks</t>
  </si>
  <si>
    <t>Bet Calgary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</si>
</sst>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$&quot;_);[Red]\(#,##0\ &quot;$&quot;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9" fontId="0" fillId="0" borderId="0" xfId="1" applyFont="1"/>
    <xf numFmtId="6" fontId="0" fillId="0" borderId="0" xfId="0" applyNumberFormat="1"/>
    <xf numFmtId="0" fontId="0" fillId="3" borderId="0" xfId="0" applyFill="1"/>
    <xf numFmtId="9" fontId="0" fillId="3" borderId="0" xfId="0" applyNumberForma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D346-7652-46AB-AEE9-2F50AD839A19}">
  <dimension ref="A1:L201"/>
  <sheetViews>
    <sheetView tabSelected="1" topLeftCell="A169" workbookViewId="0">
      <selection activeCell="H201" sqref="H201"/>
    </sheetView>
  </sheetViews>
  <sheetFormatPr baseColWidth="10" defaultRowHeight="15" x14ac:dyDescent="0.25"/>
  <cols>
    <col min="2" max="2" width="22.140625" bestFit="1" customWidth="1"/>
    <col min="3" max="3" width="14.28515625" bestFit="1" customWidth="1"/>
  </cols>
  <sheetData>
    <row r="1" spans="1:12" x14ac:dyDescent="0.25">
      <c r="C1" t="s">
        <v>0</v>
      </c>
      <c r="D1" t="s">
        <v>25</v>
      </c>
      <c r="F1" t="s">
        <v>26</v>
      </c>
      <c r="G1" t="s">
        <v>27</v>
      </c>
      <c r="L1" t="s">
        <v>117</v>
      </c>
    </row>
    <row r="2" spans="1:12" x14ac:dyDescent="0.25">
      <c r="A2" t="s">
        <v>35</v>
      </c>
      <c r="B2" t="s">
        <v>1</v>
      </c>
      <c r="C2" t="s">
        <v>13</v>
      </c>
      <c r="D2" s="1">
        <v>0.79</v>
      </c>
      <c r="E2">
        <v>10</v>
      </c>
      <c r="F2" t="s">
        <v>29</v>
      </c>
      <c r="G2">
        <v>0</v>
      </c>
    </row>
    <row r="3" spans="1:12" x14ac:dyDescent="0.25">
      <c r="A3" t="s">
        <v>35</v>
      </c>
      <c r="B3" t="s">
        <v>2</v>
      </c>
      <c r="C3" t="s">
        <v>16</v>
      </c>
      <c r="D3" s="1">
        <v>0.86</v>
      </c>
      <c r="E3">
        <v>10</v>
      </c>
      <c r="F3" t="s">
        <v>29</v>
      </c>
      <c r="G3">
        <v>0</v>
      </c>
    </row>
    <row r="4" spans="1:12" x14ac:dyDescent="0.25">
      <c r="A4" t="s">
        <v>35</v>
      </c>
      <c r="B4" t="s">
        <v>3</v>
      </c>
      <c r="C4" t="s">
        <v>17</v>
      </c>
      <c r="D4" s="1">
        <v>0.69</v>
      </c>
      <c r="E4">
        <v>10</v>
      </c>
      <c r="F4" t="s">
        <v>29</v>
      </c>
      <c r="G4">
        <v>0</v>
      </c>
    </row>
    <row r="5" spans="1:12" x14ac:dyDescent="0.25">
      <c r="A5" t="s">
        <v>35</v>
      </c>
      <c r="B5" t="s">
        <v>4</v>
      </c>
      <c r="C5" t="s">
        <v>18</v>
      </c>
      <c r="D5" s="1">
        <v>0.74</v>
      </c>
      <c r="E5">
        <v>10</v>
      </c>
      <c r="F5" t="s">
        <v>28</v>
      </c>
      <c r="G5">
        <v>16.670000000000002</v>
      </c>
    </row>
    <row r="6" spans="1:12" x14ac:dyDescent="0.25">
      <c r="A6" t="s">
        <v>35</v>
      </c>
      <c r="B6" t="s">
        <v>5</v>
      </c>
      <c r="C6" t="s">
        <v>23</v>
      </c>
      <c r="D6" s="1">
        <v>0.73</v>
      </c>
      <c r="E6">
        <v>10</v>
      </c>
      <c r="F6" t="s">
        <v>29</v>
      </c>
      <c r="G6">
        <v>0</v>
      </c>
      <c r="L6" t="s">
        <v>122</v>
      </c>
    </row>
    <row r="7" spans="1:12" x14ac:dyDescent="0.25">
      <c r="A7" t="s">
        <v>35</v>
      </c>
      <c r="B7" t="s">
        <v>6</v>
      </c>
      <c r="C7" t="s">
        <v>14</v>
      </c>
      <c r="D7" s="1">
        <v>0.83</v>
      </c>
      <c r="E7">
        <v>10</v>
      </c>
      <c r="F7" t="s">
        <v>29</v>
      </c>
      <c r="G7">
        <v>0</v>
      </c>
      <c r="I7" s="4">
        <f>5/12</f>
        <v>0.41666666666666669</v>
      </c>
      <c r="J7" t="s">
        <v>30</v>
      </c>
      <c r="L7" t="s">
        <v>118</v>
      </c>
    </row>
    <row r="8" spans="1:12" x14ac:dyDescent="0.25">
      <c r="A8" t="s">
        <v>35</v>
      </c>
      <c r="B8" t="s">
        <v>7</v>
      </c>
      <c r="C8" t="s">
        <v>19</v>
      </c>
      <c r="D8" s="1">
        <v>0.74</v>
      </c>
      <c r="E8">
        <v>10</v>
      </c>
      <c r="F8" t="s">
        <v>29</v>
      </c>
      <c r="G8">
        <v>0</v>
      </c>
    </row>
    <row r="9" spans="1:12" x14ac:dyDescent="0.25">
      <c r="A9" t="s">
        <v>35</v>
      </c>
      <c r="B9" t="s">
        <v>8</v>
      </c>
      <c r="C9" t="s">
        <v>20</v>
      </c>
      <c r="D9" s="1">
        <v>0.73</v>
      </c>
      <c r="E9">
        <v>10</v>
      </c>
      <c r="F9" t="s">
        <v>28</v>
      </c>
      <c r="G9">
        <v>16.059999999999999</v>
      </c>
      <c r="I9">
        <f>4+SUM(E2:E13)</f>
        <v>118</v>
      </c>
      <c r="J9" t="s">
        <v>31</v>
      </c>
    </row>
    <row r="10" spans="1:12" x14ac:dyDescent="0.25">
      <c r="A10" t="s">
        <v>35</v>
      </c>
      <c r="B10" s="2" t="s">
        <v>9</v>
      </c>
      <c r="C10" s="2" t="s">
        <v>24</v>
      </c>
      <c r="D10" s="3">
        <v>0.72</v>
      </c>
      <c r="E10" s="2">
        <v>4</v>
      </c>
      <c r="F10" t="s">
        <v>28</v>
      </c>
      <c r="G10">
        <v>7.2</v>
      </c>
      <c r="I10">
        <f>SUM(G2:G13)</f>
        <v>70.56</v>
      </c>
      <c r="J10" t="s">
        <v>32</v>
      </c>
    </row>
    <row r="11" spans="1:12" x14ac:dyDescent="0.25">
      <c r="A11" t="s">
        <v>35</v>
      </c>
      <c r="B11" t="s">
        <v>10</v>
      </c>
      <c r="C11" t="s">
        <v>21</v>
      </c>
      <c r="D11" s="1">
        <v>0.77</v>
      </c>
      <c r="E11">
        <v>10</v>
      </c>
      <c r="F11" t="s">
        <v>28</v>
      </c>
      <c r="G11">
        <v>15.13</v>
      </c>
      <c r="I11">
        <f>I10-I9</f>
        <v>-47.44</v>
      </c>
      <c r="J11" t="s">
        <v>33</v>
      </c>
    </row>
    <row r="12" spans="1:12" x14ac:dyDescent="0.25">
      <c r="A12" t="s">
        <v>35</v>
      </c>
      <c r="B12" t="s">
        <v>11</v>
      </c>
      <c r="C12" t="s">
        <v>15</v>
      </c>
      <c r="D12" s="1">
        <v>0.84</v>
      </c>
      <c r="E12">
        <v>10</v>
      </c>
      <c r="F12" t="s">
        <v>28</v>
      </c>
      <c r="G12">
        <v>15.5</v>
      </c>
    </row>
    <row r="13" spans="1:12" x14ac:dyDescent="0.25">
      <c r="A13" t="s">
        <v>35</v>
      </c>
      <c r="B13" t="s">
        <v>12</v>
      </c>
      <c r="C13" t="s">
        <v>22</v>
      </c>
      <c r="D13" s="1">
        <v>0.75</v>
      </c>
      <c r="E13">
        <v>10</v>
      </c>
      <c r="F13" t="s">
        <v>29</v>
      </c>
      <c r="G13">
        <v>0</v>
      </c>
    </row>
    <row r="15" spans="1:12" x14ac:dyDescent="0.25">
      <c r="A15" t="s">
        <v>34</v>
      </c>
      <c r="B15" t="s">
        <v>36</v>
      </c>
      <c r="C15" t="s">
        <v>41</v>
      </c>
      <c r="D15" s="1">
        <v>0.79</v>
      </c>
      <c r="E15">
        <v>14</v>
      </c>
      <c r="F15" t="s">
        <v>28</v>
      </c>
      <c r="G15">
        <v>24.77</v>
      </c>
      <c r="I15" s="4">
        <f>3/5</f>
        <v>0.6</v>
      </c>
      <c r="J15" t="s">
        <v>30</v>
      </c>
    </row>
    <row r="16" spans="1:12" x14ac:dyDescent="0.25">
      <c r="A16" t="s">
        <v>34</v>
      </c>
      <c r="B16" t="s">
        <v>37</v>
      </c>
      <c r="C16" t="s">
        <v>42</v>
      </c>
      <c r="D16" s="1">
        <v>0.74</v>
      </c>
      <c r="E16">
        <v>15.55</v>
      </c>
      <c r="F16" t="s">
        <v>29</v>
      </c>
      <c r="G16">
        <v>0</v>
      </c>
      <c r="I16">
        <v>70.56</v>
      </c>
      <c r="J16" t="s">
        <v>31</v>
      </c>
      <c r="K16" t="s">
        <v>44</v>
      </c>
    </row>
    <row r="17" spans="1:12" x14ac:dyDescent="0.25">
      <c r="A17" t="s">
        <v>34</v>
      </c>
      <c r="B17" t="s">
        <v>38</v>
      </c>
      <c r="C17" t="s">
        <v>23</v>
      </c>
      <c r="D17" s="1">
        <v>0.77</v>
      </c>
      <c r="E17">
        <v>13.552660944206011</v>
      </c>
      <c r="F17" t="s">
        <v>28</v>
      </c>
      <c r="G17">
        <v>20.329999999999998</v>
      </c>
      <c r="I17">
        <v>66.77</v>
      </c>
      <c r="J17" t="s">
        <v>32</v>
      </c>
    </row>
    <row r="18" spans="1:12" x14ac:dyDescent="0.25">
      <c r="A18" t="s">
        <v>34</v>
      </c>
      <c r="B18" t="s">
        <v>39</v>
      </c>
      <c r="C18" t="s">
        <v>18</v>
      </c>
      <c r="D18" s="1">
        <v>0.74</v>
      </c>
      <c r="E18">
        <v>13.024635193133047</v>
      </c>
      <c r="F18" t="s">
        <v>28</v>
      </c>
      <c r="G18">
        <v>21.67</v>
      </c>
      <c r="I18">
        <f>I17-I16</f>
        <v>-3.7900000000000063</v>
      </c>
      <c r="J18" t="s">
        <v>33</v>
      </c>
    </row>
    <row r="19" spans="1:12" x14ac:dyDescent="0.25">
      <c r="A19" t="s">
        <v>34</v>
      </c>
      <c r="B19" t="s">
        <v>40</v>
      </c>
      <c r="C19" t="s">
        <v>43</v>
      </c>
      <c r="D19" s="1">
        <v>0.82</v>
      </c>
      <c r="E19">
        <v>14.51</v>
      </c>
      <c r="F19" t="s">
        <v>29</v>
      </c>
      <c r="G19">
        <v>0</v>
      </c>
    </row>
    <row r="21" spans="1:12" x14ac:dyDescent="0.25">
      <c r="A21" t="s">
        <v>45</v>
      </c>
      <c r="B21" t="s">
        <v>46</v>
      </c>
      <c r="C21" t="s">
        <v>50</v>
      </c>
      <c r="D21" s="1">
        <v>0.79</v>
      </c>
      <c r="E21">
        <v>17.820371621621621</v>
      </c>
      <c r="F21" t="s">
        <v>29</v>
      </c>
    </row>
    <row r="22" spans="1:12" x14ac:dyDescent="0.25">
      <c r="A22" t="s">
        <v>45</v>
      </c>
      <c r="B22" t="s">
        <v>47</v>
      </c>
      <c r="C22" t="s">
        <v>51</v>
      </c>
      <c r="D22" s="1">
        <v>0.76</v>
      </c>
      <c r="E22">
        <v>17.143648648648647</v>
      </c>
      <c r="F22" t="s">
        <v>29</v>
      </c>
      <c r="I22" s="4">
        <v>0.5</v>
      </c>
      <c r="J22" t="s">
        <v>30</v>
      </c>
    </row>
    <row r="23" spans="1:12" x14ac:dyDescent="0.25">
      <c r="A23" t="s">
        <v>45</v>
      </c>
      <c r="B23" t="s">
        <v>48</v>
      </c>
      <c r="C23" t="s">
        <v>52</v>
      </c>
      <c r="D23" s="1">
        <v>0.63</v>
      </c>
      <c r="E23">
        <v>14.21118243243243</v>
      </c>
      <c r="F23" t="s">
        <v>28</v>
      </c>
      <c r="I23">
        <v>66.77</v>
      </c>
      <c r="J23" t="s">
        <v>31</v>
      </c>
    </row>
    <row r="24" spans="1:12" x14ac:dyDescent="0.25">
      <c r="A24" t="s">
        <v>45</v>
      </c>
      <c r="B24" t="s">
        <v>49</v>
      </c>
      <c r="C24" t="s">
        <v>53</v>
      </c>
      <c r="D24" s="1">
        <v>0.78</v>
      </c>
      <c r="E24">
        <v>17.594797297297298</v>
      </c>
      <c r="F24" t="s">
        <v>28</v>
      </c>
      <c r="I24">
        <v>50.65</v>
      </c>
      <c r="J24" t="s">
        <v>32</v>
      </c>
    </row>
    <row r="25" spans="1:12" x14ac:dyDescent="0.25">
      <c r="I25">
        <f>I24-I23</f>
        <v>-16.119999999999997</v>
      </c>
      <c r="J25" t="s">
        <v>33</v>
      </c>
    </row>
    <row r="26" spans="1:12" x14ac:dyDescent="0.25">
      <c r="A26" t="s">
        <v>54</v>
      </c>
      <c r="B26" t="s">
        <v>55</v>
      </c>
      <c r="C26" t="s">
        <v>65</v>
      </c>
      <c r="D26" s="1">
        <v>0.78</v>
      </c>
      <c r="E26">
        <v>5.4947148817802498</v>
      </c>
      <c r="F26" t="s">
        <v>29</v>
      </c>
    </row>
    <row r="27" spans="1:12" x14ac:dyDescent="0.25">
      <c r="A27" t="s">
        <v>54</v>
      </c>
      <c r="B27" t="s">
        <v>56</v>
      </c>
      <c r="C27" t="s">
        <v>66</v>
      </c>
      <c r="D27" s="1">
        <v>0.66</v>
      </c>
      <c r="E27">
        <v>4.6493741307371348</v>
      </c>
      <c r="F27" t="s">
        <v>29</v>
      </c>
    </row>
    <row r="28" spans="1:12" x14ac:dyDescent="0.25">
      <c r="A28" t="s">
        <v>54</v>
      </c>
      <c r="B28" t="s">
        <v>57</v>
      </c>
      <c r="C28" t="s">
        <v>20</v>
      </c>
      <c r="D28" s="1">
        <v>0.79</v>
      </c>
      <c r="E28">
        <v>5.5651599443671769</v>
      </c>
      <c r="F28" t="s">
        <v>28</v>
      </c>
      <c r="I28" s="4">
        <v>0.7</v>
      </c>
      <c r="J28" t="s">
        <v>30</v>
      </c>
    </row>
    <row r="29" spans="1:12" x14ac:dyDescent="0.25">
      <c r="A29" t="s">
        <v>54</v>
      </c>
      <c r="B29" t="s">
        <v>58</v>
      </c>
      <c r="C29" t="s">
        <v>42</v>
      </c>
      <c r="D29" s="1">
        <v>0.66</v>
      </c>
      <c r="E29">
        <v>4.6493741307371348</v>
      </c>
      <c r="F29" t="s">
        <v>29</v>
      </c>
      <c r="I29">
        <v>50.65</v>
      </c>
      <c r="J29" t="s">
        <v>31</v>
      </c>
      <c r="L29" t="s">
        <v>119</v>
      </c>
    </row>
    <row r="30" spans="1:12" x14ac:dyDescent="0.25">
      <c r="A30" t="s">
        <v>54</v>
      </c>
      <c r="B30" t="s">
        <v>59</v>
      </c>
      <c r="C30" t="s">
        <v>43</v>
      </c>
      <c r="D30" s="1">
        <v>0.67</v>
      </c>
      <c r="E30">
        <v>4.719819193324061</v>
      </c>
      <c r="F30" t="s">
        <v>28</v>
      </c>
      <c r="I30">
        <v>59.82</v>
      </c>
      <c r="J30" t="s">
        <v>32</v>
      </c>
    </row>
    <row r="31" spans="1:12" x14ac:dyDescent="0.25">
      <c r="A31" t="s">
        <v>54</v>
      </c>
      <c r="B31" t="s">
        <v>60</v>
      </c>
      <c r="C31" t="s">
        <v>18</v>
      </c>
      <c r="D31" s="1">
        <v>0.74</v>
      </c>
      <c r="E31">
        <v>5.2129346314325442</v>
      </c>
      <c r="F31" t="s">
        <v>28</v>
      </c>
      <c r="I31">
        <f>I30-I29</f>
        <v>9.1700000000000017</v>
      </c>
      <c r="J31" t="s">
        <v>33</v>
      </c>
    </row>
    <row r="32" spans="1:12" x14ac:dyDescent="0.25">
      <c r="A32" t="s">
        <v>54</v>
      </c>
      <c r="B32" t="s">
        <v>61</v>
      </c>
      <c r="C32" t="s">
        <v>67</v>
      </c>
      <c r="D32" s="1">
        <v>0.66</v>
      </c>
      <c r="E32">
        <v>4.6493741307371348</v>
      </c>
      <c r="F32" t="s">
        <v>28</v>
      </c>
    </row>
    <row r="33" spans="1:12" x14ac:dyDescent="0.25">
      <c r="A33" t="s">
        <v>54</v>
      </c>
      <c r="B33" t="s">
        <v>62</v>
      </c>
      <c r="C33" t="s">
        <v>68</v>
      </c>
      <c r="D33" s="1">
        <v>0.67</v>
      </c>
      <c r="E33">
        <v>4.719819193324061</v>
      </c>
      <c r="F33" t="s">
        <v>28</v>
      </c>
    </row>
    <row r="34" spans="1:12" x14ac:dyDescent="0.25">
      <c r="A34" t="s">
        <v>54</v>
      </c>
      <c r="B34" t="s">
        <v>63</v>
      </c>
      <c r="C34" t="s">
        <v>22</v>
      </c>
      <c r="D34" s="1">
        <v>0.77</v>
      </c>
      <c r="E34">
        <v>5.4242698191933236</v>
      </c>
      <c r="F34" t="s">
        <v>28</v>
      </c>
    </row>
    <row r="35" spans="1:12" x14ac:dyDescent="0.25">
      <c r="A35" t="s">
        <v>54</v>
      </c>
      <c r="B35" t="s">
        <v>64</v>
      </c>
      <c r="C35" t="s">
        <v>21</v>
      </c>
      <c r="D35" s="1">
        <v>0.79</v>
      </c>
      <c r="E35">
        <v>5.5651599443671769</v>
      </c>
      <c r="F35" t="s">
        <v>28</v>
      </c>
    </row>
    <row r="37" spans="1:12" x14ac:dyDescent="0.25">
      <c r="A37" t="s">
        <v>73</v>
      </c>
      <c r="B37" t="s">
        <v>72</v>
      </c>
      <c r="C37" s="1" t="s">
        <v>52</v>
      </c>
      <c r="D37" s="1">
        <v>0.75</v>
      </c>
      <c r="E37">
        <v>7</v>
      </c>
      <c r="F37" t="s">
        <v>29</v>
      </c>
      <c r="G37">
        <v>0</v>
      </c>
      <c r="I37">
        <v>0</v>
      </c>
      <c r="J37" t="s">
        <v>30</v>
      </c>
    </row>
    <row r="38" spans="1:12" x14ac:dyDescent="0.25">
      <c r="A38" t="s">
        <v>73</v>
      </c>
      <c r="B38" t="s">
        <v>69</v>
      </c>
      <c r="C38" t="s">
        <v>51</v>
      </c>
      <c r="D38" s="1">
        <v>0.76</v>
      </c>
      <c r="E38">
        <v>30.82</v>
      </c>
      <c r="F38" t="s">
        <v>29</v>
      </c>
      <c r="G38">
        <v>0</v>
      </c>
      <c r="I38">
        <v>50.65</v>
      </c>
      <c r="J38" t="s">
        <v>31</v>
      </c>
      <c r="L38" t="s">
        <v>120</v>
      </c>
    </row>
    <row r="39" spans="1:12" x14ac:dyDescent="0.25">
      <c r="A39" t="s">
        <v>73</v>
      </c>
      <c r="B39" t="s">
        <v>71</v>
      </c>
      <c r="C39" s="1" t="s">
        <v>70</v>
      </c>
      <c r="D39" s="1">
        <v>0.65</v>
      </c>
      <c r="E39">
        <v>22</v>
      </c>
      <c r="F39" t="s">
        <v>29</v>
      </c>
      <c r="G39">
        <v>0</v>
      </c>
      <c r="I39">
        <v>0</v>
      </c>
      <c r="J39" t="s">
        <v>32</v>
      </c>
      <c r="L39" s="2" t="s">
        <v>76</v>
      </c>
    </row>
    <row r="40" spans="1:12" x14ac:dyDescent="0.25">
      <c r="I40">
        <f>I39-I38</f>
        <v>-50.65</v>
      </c>
      <c r="J40" t="s">
        <v>33</v>
      </c>
    </row>
    <row r="42" spans="1:12" x14ac:dyDescent="0.25">
      <c r="A42" t="s">
        <v>77</v>
      </c>
      <c r="B42" t="s">
        <v>74</v>
      </c>
      <c r="C42" t="s">
        <v>75</v>
      </c>
      <c r="D42" s="1">
        <v>0.66</v>
      </c>
      <c r="E42" s="5">
        <v>6</v>
      </c>
      <c r="F42" t="s">
        <v>29</v>
      </c>
      <c r="G42">
        <v>0</v>
      </c>
    </row>
    <row r="46" spans="1:12" x14ac:dyDescent="0.25">
      <c r="A46" t="s">
        <v>78</v>
      </c>
      <c r="B46" t="s">
        <v>79</v>
      </c>
      <c r="C46" t="s">
        <v>23</v>
      </c>
      <c r="D46" s="1">
        <v>0.67</v>
      </c>
      <c r="E46" s="5">
        <v>22</v>
      </c>
      <c r="F46" t="s">
        <v>28</v>
      </c>
      <c r="G46">
        <v>38.299999999999997</v>
      </c>
      <c r="I46" s="1">
        <v>0.66</v>
      </c>
      <c r="J46" t="s">
        <v>30</v>
      </c>
    </row>
    <row r="47" spans="1:12" x14ac:dyDescent="0.25">
      <c r="A47" t="s">
        <v>78</v>
      </c>
      <c r="B47" t="s">
        <v>81</v>
      </c>
      <c r="C47" t="s">
        <v>80</v>
      </c>
      <c r="D47" s="1">
        <v>0.76</v>
      </c>
      <c r="E47" s="5">
        <v>25</v>
      </c>
      <c r="F47" t="s">
        <v>28</v>
      </c>
      <c r="G47">
        <v>71.25</v>
      </c>
      <c r="I47" s="5">
        <v>100</v>
      </c>
      <c r="J47" t="s">
        <v>31</v>
      </c>
      <c r="L47" t="s">
        <v>121</v>
      </c>
    </row>
    <row r="48" spans="1:12" x14ac:dyDescent="0.25">
      <c r="A48" t="s">
        <v>78</v>
      </c>
      <c r="B48" t="s">
        <v>82</v>
      </c>
      <c r="C48" t="s">
        <v>67</v>
      </c>
      <c r="D48" s="1">
        <v>0.66</v>
      </c>
      <c r="E48" s="5">
        <v>19</v>
      </c>
      <c r="F48" t="s">
        <v>29</v>
      </c>
      <c r="G48">
        <v>0</v>
      </c>
      <c r="I48">
        <v>143.75</v>
      </c>
      <c r="J48" t="s">
        <v>32</v>
      </c>
    </row>
    <row r="49" spans="1:12" x14ac:dyDescent="0.25">
      <c r="A49" t="s">
        <v>78</v>
      </c>
      <c r="B49" t="s">
        <v>84</v>
      </c>
      <c r="C49" t="s">
        <v>70</v>
      </c>
      <c r="D49" s="1">
        <v>0.65</v>
      </c>
      <c r="E49" t="s">
        <v>83</v>
      </c>
      <c r="I49" s="5">
        <f>I48-I47</f>
        <v>43.75</v>
      </c>
      <c r="J49" t="s">
        <v>33</v>
      </c>
    </row>
    <row r="51" spans="1:12" x14ac:dyDescent="0.25">
      <c r="A51" t="s">
        <v>85</v>
      </c>
      <c r="B51" t="s">
        <v>86</v>
      </c>
      <c r="C51" t="s">
        <v>70</v>
      </c>
      <c r="D51" s="1">
        <v>0.77</v>
      </c>
      <c r="E51" s="5">
        <v>25</v>
      </c>
      <c r="F51" t="s">
        <v>29</v>
      </c>
      <c r="G51">
        <v>0</v>
      </c>
      <c r="I51" s="4">
        <f>4/6</f>
        <v>0.66666666666666663</v>
      </c>
      <c r="J51" t="s">
        <v>30</v>
      </c>
    </row>
    <row r="52" spans="1:12" x14ac:dyDescent="0.25">
      <c r="A52" t="s">
        <v>85</v>
      </c>
      <c r="B52" t="s">
        <v>87</v>
      </c>
      <c r="C52" t="s">
        <v>22</v>
      </c>
      <c r="D52" s="1">
        <v>0.65</v>
      </c>
      <c r="E52" s="5">
        <v>20</v>
      </c>
      <c r="F52" t="s">
        <v>28</v>
      </c>
      <c r="G52">
        <v>35.380000000000003</v>
      </c>
      <c r="I52">
        <v>143.75</v>
      </c>
      <c r="J52" t="s">
        <v>31</v>
      </c>
    </row>
    <row r="53" spans="1:12" x14ac:dyDescent="0.25">
      <c r="A53" t="s">
        <v>85</v>
      </c>
      <c r="B53" t="s">
        <v>88</v>
      </c>
      <c r="C53" t="s">
        <v>89</v>
      </c>
      <c r="D53" s="1">
        <v>0.79</v>
      </c>
      <c r="E53" s="5">
        <v>25</v>
      </c>
      <c r="F53" t="s">
        <v>28</v>
      </c>
      <c r="G53">
        <v>38.880000000000003</v>
      </c>
      <c r="I53">
        <v>194.26</v>
      </c>
      <c r="J53" t="s">
        <v>32</v>
      </c>
    </row>
    <row r="54" spans="1:12" x14ac:dyDescent="0.25">
      <c r="A54" t="s">
        <v>85</v>
      </c>
      <c r="B54" t="s">
        <v>90</v>
      </c>
      <c r="C54" t="s">
        <v>21</v>
      </c>
      <c r="D54" s="1">
        <v>0.67</v>
      </c>
      <c r="E54" s="5">
        <v>0</v>
      </c>
      <c r="F54" t="s">
        <v>29</v>
      </c>
      <c r="G54">
        <v>0</v>
      </c>
      <c r="I54">
        <f>I53-I52</f>
        <v>50.509999999999991</v>
      </c>
      <c r="J54" t="s">
        <v>33</v>
      </c>
    </row>
    <row r="55" spans="1:12" x14ac:dyDescent="0.25">
      <c r="A55" t="s">
        <v>85</v>
      </c>
      <c r="B55" t="s">
        <v>91</v>
      </c>
      <c r="C55" t="s">
        <v>92</v>
      </c>
      <c r="D55" s="1">
        <v>0.72</v>
      </c>
      <c r="E55" s="5">
        <v>25</v>
      </c>
      <c r="F55" t="s">
        <v>28</v>
      </c>
      <c r="G55">
        <v>51.25</v>
      </c>
    </row>
    <row r="56" spans="1:12" x14ac:dyDescent="0.25">
      <c r="A56" t="s">
        <v>85</v>
      </c>
      <c r="B56" t="s">
        <v>93</v>
      </c>
      <c r="C56" t="s">
        <v>94</v>
      </c>
      <c r="D56" s="1">
        <v>0.72</v>
      </c>
      <c r="E56" s="5">
        <v>25</v>
      </c>
      <c r="F56" t="s">
        <v>28</v>
      </c>
      <c r="G56">
        <v>45</v>
      </c>
    </row>
    <row r="58" spans="1:12" x14ac:dyDescent="0.25">
      <c r="A58" t="s">
        <v>95</v>
      </c>
      <c r="B58" t="s">
        <v>96</v>
      </c>
      <c r="E58" t="s">
        <v>83</v>
      </c>
    </row>
    <row r="59" spans="1:12" x14ac:dyDescent="0.25">
      <c r="A59" t="s">
        <v>95</v>
      </c>
      <c r="B59" t="s">
        <v>97</v>
      </c>
      <c r="C59" t="s">
        <v>65</v>
      </c>
      <c r="D59" s="1">
        <v>0.48</v>
      </c>
      <c r="E59" s="5">
        <v>3</v>
      </c>
      <c r="F59" t="s">
        <v>28</v>
      </c>
      <c r="G59">
        <v>6</v>
      </c>
      <c r="I59" s="4">
        <f>4/6</f>
        <v>0.66666666666666663</v>
      </c>
      <c r="J59" t="s">
        <v>30</v>
      </c>
    </row>
    <row r="60" spans="1:12" x14ac:dyDescent="0.25">
      <c r="A60" t="s">
        <v>95</v>
      </c>
      <c r="B60" t="s">
        <v>98</v>
      </c>
      <c r="C60" t="s">
        <v>102</v>
      </c>
      <c r="D60" s="1">
        <v>0.48</v>
      </c>
      <c r="E60">
        <v>7</v>
      </c>
      <c r="F60" t="s">
        <v>29</v>
      </c>
      <c r="G60">
        <v>0</v>
      </c>
      <c r="I60">
        <v>194.26</v>
      </c>
      <c r="J60" t="s">
        <v>31</v>
      </c>
    </row>
    <row r="61" spans="1:12" x14ac:dyDescent="0.25">
      <c r="A61" t="s">
        <v>95</v>
      </c>
      <c r="B61" t="s">
        <v>99</v>
      </c>
      <c r="C61" t="s">
        <v>101</v>
      </c>
      <c r="D61" s="1">
        <v>0.48</v>
      </c>
      <c r="E61">
        <v>12</v>
      </c>
      <c r="F61" t="s">
        <v>28</v>
      </c>
      <c r="G61">
        <v>51.7</v>
      </c>
      <c r="I61" s="5">
        <f>I60+G61+G59-E61-E60-E59</f>
        <v>229.95999999999998</v>
      </c>
      <c r="J61" t="s">
        <v>32</v>
      </c>
      <c r="L61" s="5" t="s">
        <v>112</v>
      </c>
    </row>
    <row r="62" spans="1:12" x14ac:dyDescent="0.25">
      <c r="A62" t="s">
        <v>95</v>
      </c>
      <c r="B62" t="s">
        <v>100</v>
      </c>
      <c r="D62" s="1"/>
      <c r="E62" t="s">
        <v>83</v>
      </c>
      <c r="I62">
        <f>I61-I60</f>
        <v>35.699999999999989</v>
      </c>
      <c r="J62" t="s">
        <v>33</v>
      </c>
    </row>
    <row r="65" spans="1:12" x14ac:dyDescent="0.25">
      <c r="A65" t="s">
        <v>107</v>
      </c>
      <c r="B65" t="s">
        <v>103</v>
      </c>
      <c r="C65" t="s">
        <v>104</v>
      </c>
      <c r="D65" s="1">
        <v>0.63</v>
      </c>
      <c r="E65" s="5">
        <v>22</v>
      </c>
      <c r="F65" t="s">
        <v>29</v>
      </c>
      <c r="G65">
        <v>0</v>
      </c>
      <c r="I65" s="4">
        <v>0.5</v>
      </c>
      <c r="J65" t="s">
        <v>30</v>
      </c>
    </row>
    <row r="66" spans="1:12" x14ac:dyDescent="0.25">
      <c r="A66" t="s">
        <v>107</v>
      </c>
      <c r="B66" t="s">
        <v>105</v>
      </c>
      <c r="C66" t="s">
        <v>106</v>
      </c>
      <c r="D66" s="1">
        <v>0.79</v>
      </c>
      <c r="E66" s="5">
        <v>15</v>
      </c>
      <c r="F66" t="s">
        <v>28</v>
      </c>
      <c r="G66">
        <v>23.57</v>
      </c>
      <c r="I66">
        <v>111.71</v>
      </c>
      <c r="J66" t="s">
        <v>31</v>
      </c>
    </row>
    <row r="67" spans="1:12" x14ac:dyDescent="0.25">
      <c r="I67" s="5">
        <v>98.28</v>
      </c>
      <c r="J67" t="s">
        <v>32</v>
      </c>
    </row>
    <row r="68" spans="1:12" x14ac:dyDescent="0.25">
      <c r="I68">
        <f>I67-I66</f>
        <v>-13.429999999999993</v>
      </c>
      <c r="J68" t="s">
        <v>33</v>
      </c>
    </row>
    <row r="71" spans="1:12" x14ac:dyDescent="0.25">
      <c r="I71" s="4">
        <v>1</v>
      </c>
      <c r="J71" t="s">
        <v>30</v>
      </c>
    </row>
    <row r="72" spans="1:12" x14ac:dyDescent="0.25">
      <c r="A72" t="s">
        <v>113</v>
      </c>
      <c r="B72" t="s">
        <v>114</v>
      </c>
      <c r="C72" t="s">
        <v>115</v>
      </c>
      <c r="D72" s="1">
        <v>0.72</v>
      </c>
      <c r="E72" s="5">
        <v>25</v>
      </c>
      <c r="F72" t="s">
        <v>28</v>
      </c>
      <c r="G72">
        <v>42.85</v>
      </c>
      <c r="I72" s="5">
        <v>98.28</v>
      </c>
      <c r="J72" t="s">
        <v>31</v>
      </c>
    </row>
    <row r="73" spans="1:12" x14ac:dyDescent="0.25">
      <c r="I73" s="5">
        <f>I72+G72-E72</f>
        <v>116.13</v>
      </c>
      <c r="J73" t="s">
        <v>32</v>
      </c>
    </row>
    <row r="74" spans="1:12" x14ac:dyDescent="0.25">
      <c r="I74">
        <f>I73-I72</f>
        <v>17.849999999999994</v>
      </c>
      <c r="J74" t="s">
        <v>33</v>
      </c>
    </row>
    <row r="76" spans="1:12" x14ac:dyDescent="0.25">
      <c r="A76" t="s">
        <v>111</v>
      </c>
      <c r="B76" t="s">
        <v>109</v>
      </c>
      <c r="C76" t="s">
        <v>108</v>
      </c>
      <c r="D76" s="1">
        <v>0.63</v>
      </c>
      <c r="E76">
        <v>27</v>
      </c>
      <c r="F76" t="s">
        <v>28</v>
      </c>
      <c r="G76">
        <v>54</v>
      </c>
      <c r="I76" s="1">
        <v>1</v>
      </c>
      <c r="J76" t="s">
        <v>30</v>
      </c>
      <c r="L76" t="s">
        <v>116</v>
      </c>
    </row>
    <row r="77" spans="1:12" x14ac:dyDescent="0.25">
      <c r="A77" t="s">
        <v>111</v>
      </c>
      <c r="B77" t="s">
        <v>110</v>
      </c>
      <c r="C77" t="s">
        <v>20</v>
      </c>
      <c r="D77" s="1">
        <v>0.75</v>
      </c>
      <c r="E77">
        <v>20</v>
      </c>
      <c r="F77" t="s">
        <v>28</v>
      </c>
      <c r="G77">
        <v>28.88</v>
      </c>
      <c r="I77">
        <v>116.13</v>
      </c>
      <c r="J77" t="s">
        <v>31</v>
      </c>
    </row>
    <row r="78" spans="1:12" x14ac:dyDescent="0.25">
      <c r="I78">
        <v>152.01</v>
      </c>
      <c r="J78" t="s">
        <v>32</v>
      </c>
    </row>
    <row r="79" spans="1:12" x14ac:dyDescent="0.25">
      <c r="I79">
        <f>I78-I77</f>
        <v>35.879999999999995</v>
      </c>
      <c r="J79" t="s">
        <v>33</v>
      </c>
    </row>
    <row r="81" spans="1:12" x14ac:dyDescent="0.25">
      <c r="A81" t="s">
        <v>123</v>
      </c>
      <c r="B81" t="s">
        <v>124</v>
      </c>
      <c r="C81" t="s">
        <v>131</v>
      </c>
      <c r="D81" s="1">
        <v>0.63</v>
      </c>
      <c r="E81">
        <f>0.165*I78</f>
        <v>25.08165</v>
      </c>
      <c r="F81" t="s">
        <v>28</v>
      </c>
      <c r="G81">
        <v>45</v>
      </c>
    </row>
    <row r="82" spans="1:12" x14ac:dyDescent="0.25">
      <c r="A82" t="s">
        <v>123</v>
      </c>
      <c r="B82" t="s">
        <v>125</v>
      </c>
      <c r="C82" t="s">
        <v>75</v>
      </c>
      <c r="D82" s="1">
        <v>0.69</v>
      </c>
      <c r="E82">
        <f>I78*0.126</f>
        <v>19.15326</v>
      </c>
      <c r="F82" t="s">
        <v>29</v>
      </c>
      <c r="G82">
        <v>0</v>
      </c>
      <c r="I82" s="1">
        <v>0.5</v>
      </c>
      <c r="J82" t="s">
        <v>30</v>
      </c>
    </row>
    <row r="83" spans="1:12" x14ac:dyDescent="0.25">
      <c r="A83" t="s">
        <v>123</v>
      </c>
      <c r="B83" t="s">
        <v>126</v>
      </c>
      <c r="C83" t="s">
        <v>132</v>
      </c>
      <c r="D83" s="1">
        <v>0.6</v>
      </c>
      <c r="E83" t="s">
        <v>83</v>
      </c>
      <c r="I83">
        <v>152.01</v>
      </c>
      <c r="J83" t="s">
        <v>31</v>
      </c>
    </row>
    <row r="84" spans="1:12" x14ac:dyDescent="0.25">
      <c r="A84" t="s">
        <v>123</v>
      </c>
      <c r="B84" t="s">
        <v>127</v>
      </c>
      <c r="C84" t="s">
        <v>135</v>
      </c>
      <c r="D84" s="1">
        <v>0.66</v>
      </c>
      <c r="E84">
        <f>0.2*I78</f>
        <v>30.402000000000001</v>
      </c>
      <c r="F84" t="s">
        <v>28</v>
      </c>
      <c r="G84">
        <v>52.22</v>
      </c>
      <c r="I84">
        <v>154.83000000000001</v>
      </c>
      <c r="J84" t="s">
        <v>32</v>
      </c>
    </row>
    <row r="85" spans="1:12" x14ac:dyDescent="0.25">
      <c r="A85" t="s">
        <v>123</v>
      </c>
      <c r="B85" t="s">
        <v>128</v>
      </c>
      <c r="C85" t="s">
        <v>133</v>
      </c>
      <c r="D85" s="1">
        <v>0.61</v>
      </c>
      <c r="E85">
        <v>25</v>
      </c>
      <c r="F85" t="s">
        <v>29</v>
      </c>
      <c r="G85">
        <v>0</v>
      </c>
      <c r="I85">
        <f>I84-I83</f>
        <v>2.8200000000000216</v>
      </c>
      <c r="J85" t="s">
        <v>33</v>
      </c>
      <c r="L85" t="s">
        <v>137</v>
      </c>
    </row>
    <row r="86" spans="1:12" x14ac:dyDescent="0.25">
      <c r="A86" t="s">
        <v>123</v>
      </c>
      <c r="B86" t="s">
        <v>129</v>
      </c>
      <c r="C86" t="s">
        <v>134</v>
      </c>
      <c r="D86" s="1">
        <v>0.51</v>
      </c>
      <c r="E86">
        <f>0.16*I78</f>
        <v>24.3216</v>
      </c>
      <c r="F86" t="s">
        <v>28</v>
      </c>
      <c r="G86">
        <v>57.6</v>
      </c>
    </row>
    <row r="87" spans="1:12" x14ac:dyDescent="0.25">
      <c r="A87" t="s">
        <v>123</v>
      </c>
      <c r="B87" t="s">
        <v>130</v>
      </c>
      <c r="C87" t="s">
        <v>136</v>
      </c>
      <c r="D87" s="1">
        <v>0.72</v>
      </c>
      <c r="E87">
        <f>0.18*I78</f>
        <v>27.361799999999999</v>
      </c>
      <c r="F87" t="s">
        <v>29</v>
      </c>
      <c r="G87">
        <v>0</v>
      </c>
    </row>
    <row r="89" spans="1:12" x14ac:dyDescent="0.25">
      <c r="A89" t="s">
        <v>139</v>
      </c>
      <c r="B89" t="s">
        <v>138</v>
      </c>
      <c r="C89" t="s">
        <v>41</v>
      </c>
      <c r="D89" s="1">
        <v>0.62</v>
      </c>
      <c r="E89">
        <v>10.897126099706743</v>
      </c>
      <c r="F89" t="s">
        <v>28</v>
      </c>
      <c r="G89">
        <v>19.46</v>
      </c>
    </row>
    <row r="90" spans="1:12" x14ac:dyDescent="0.25">
      <c r="A90" t="s">
        <v>139</v>
      </c>
      <c r="B90" t="s">
        <v>141</v>
      </c>
      <c r="C90" t="s">
        <v>140</v>
      </c>
      <c r="D90" s="1">
        <v>0.65</v>
      </c>
      <c r="E90">
        <v>13.167360703812315</v>
      </c>
      <c r="F90" t="s">
        <v>28</v>
      </c>
      <c r="G90">
        <v>22.28</v>
      </c>
    </row>
    <row r="91" spans="1:12" x14ac:dyDescent="0.25">
      <c r="A91" t="s">
        <v>139</v>
      </c>
      <c r="B91" t="s">
        <v>142</v>
      </c>
      <c r="C91" t="s">
        <v>108</v>
      </c>
      <c r="D91" s="1">
        <v>0.74</v>
      </c>
      <c r="E91">
        <v>46.312785923753658</v>
      </c>
      <c r="F91" t="s">
        <v>28</v>
      </c>
      <c r="G91">
        <v>101.2</v>
      </c>
      <c r="I91" s="1"/>
      <c r="J91" t="s">
        <v>30</v>
      </c>
      <c r="L91" t="s">
        <v>143</v>
      </c>
    </row>
    <row r="92" spans="1:12" x14ac:dyDescent="0.25">
      <c r="A92" t="s">
        <v>139</v>
      </c>
      <c r="B92" t="s">
        <v>144</v>
      </c>
      <c r="C92" t="s">
        <v>94</v>
      </c>
      <c r="D92" s="1">
        <v>0.74</v>
      </c>
      <c r="E92">
        <v>36.323753665689154</v>
      </c>
      <c r="F92" t="s">
        <v>29</v>
      </c>
      <c r="G92">
        <v>0</v>
      </c>
      <c r="I92">
        <v>154.83000000000001</v>
      </c>
      <c r="J92" t="s">
        <v>31</v>
      </c>
    </row>
    <row r="93" spans="1:12" x14ac:dyDescent="0.25">
      <c r="A93" t="s">
        <v>139</v>
      </c>
      <c r="B93" t="s">
        <v>145</v>
      </c>
      <c r="C93" t="s">
        <v>146</v>
      </c>
      <c r="D93" s="1">
        <v>0.74</v>
      </c>
      <c r="E93" t="s">
        <v>83</v>
      </c>
      <c r="F93" t="s">
        <v>28</v>
      </c>
      <c r="I93">
        <v>142</v>
      </c>
      <c r="J93" t="s">
        <v>32</v>
      </c>
    </row>
    <row r="94" spans="1:12" x14ac:dyDescent="0.25">
      <c r="A94" t="s">
        <v>139</v>
      </c>
      <c r="B94" t="s">
        <v>147</v>
      </c>
      <c r="C94" t="s">
        <v>15</v>
      </c>
      <c r="D94" s="1">
        <v>0.67</v>
      </c>
      <c r="E94">
        <v>14.52950146627566</v>
      </c>
      <c r="F94" t="s">
        <v>29</v>
      </c>
      <c r="G94">
        <v>0</v>
      </c>
      <c r="I94">
        <f>I93-I92</f>
        <v>-12.830000000000013</v>
      </c>
      <c r="J94" t="s">
        <v>33</v>
      </c>
    </row>
    <row r="95" spans="1:12" x14ac:dyDescent="0.25">
      <c r="A95" t="s">
        <v>139</v>
      </c>
      <c r="B95" t="s">
        <v>148</v>
      </c>
      <c r="C95" t="s">
        <v>149</v>
      </c>
      <c r="D95" s="1">
        <v>0.59</v>
      </c>
      <c r="E95">
        <v>33.599472140762458</v>
      </c>
      <c r="F95" t="s">
        <v>29</v>
      </c>
      <c r="G95">
        <v>0</v>
      </c>
    </row>
    <row r="96" spans="1:12" x14ac:dyDescent="0.25">
      <c r="A96" t="s">
        <v>139</v>
      </c>
      <c r="B96" t="s">
        <v>150</v>
      </c>
      <c r="C96" t="s">
        <v>151</v>
      </c>
      <c r="D96" s="1">
        <v>0.6</v>
      </c>
      <c r="E96" t="s">
        <v>83</v>
      </c>
      <c r="F96" t="s">
        <v>28</v>
      </c>
    </row>
    <row r="98" spans="1:10" x14ac:dyDescent="0.25">
      <c r="E98">
        <f>SUM(E89:E96)</f>
        <v>154.82999999999998</v>
      </c>
    </row>
    <row r="100" spans="1:10" x14ac:dyDescent="0.25">
      <c r="E100">
        <f>I84/E98</f>
        <v>1.0000000000000002</v>
      </c>
      <c r="J100" t="s">
        <v>30</v>
      </c>
    </row>
    <row r="101" spans="1:10" x14ac:dyDescent="0.25">
      <c r="A101" t="s">
        <v>157</v>
      </c>
      <c r="B101" t="s">
        <v>152</v>
      </c>
      <c r="C101" t="s">
        <v>153</v>
      </c>
      <c r="D101" s="1">
        <v>0.66</v>
      </c>
      <c r="E101" t="s">
        <v>83</v>
      </c>
      <c r="I101">
        <v>142</v>
      </c>
      <c r="J101" t="s">
        <v>31</v>
      </c>
    </row>
    <row r="102" spans="1:10" x14ac:dyDescent="0.25">
      <c r="A102" t="s">
        <v>157</v>
      </c>
      <c r="B102" t="s">
        <v>156</v>
      </c>
      <c r="C102" t="s">
        <v>17</v>
      </c>
      <c r="D102" s="1">
        <v>0.56999999999999995</v>
      </c>
      <c r="E102" s="5">
        <v>10</v>
      </c>
      <c r="F102" t="s">
        <v>29</v>
      </c>
      <c r="G102">
        <v>0</v>
      </c>
      <c r="I102">
        <v>161.63</v>
      </c>
      <c r="J102" t="s">
        <v>32</v>
      </c>
    </row>
    <row r="103" spans="1:10" x14ac:dyDescent="0.25">
      <c r="A103" t="s">
        <v>157</v>
      </c>
      <c r="B103" t="s">
        <v>155</v>
      </c>
      <c r="C103" t="s">
        <v>154</v>
      </c>
      <c r="D103" s="1">
        <v>0.65</v>
      </c>
      <c r="E103">
        <v>33</v>
      </c>
      <c r="F103" t="s">
        <v>28</v>
      </c>
      <c r="G103">
        <v>61.69</v>
      </c>
      <c r="I103">
        <f>I102-I101</f>
        <v>19.629999999999995</v>
      </c>
      <c r="J103" t="s">
        <v>33</v>
      </c>
    </row>
    <row r="105" spans="1:10" x14ac:dyDescent="0.25">
      <c r="I105" s="1">
        <v>0.5</v>
      </c>
      <c r="J105" t="s">
        <v>30</v>
      </c>
    </row>
    <row r="106" spans="1:10" x14ac:dyDescent="0.25">
      <c r="A106" t="s">
        <v>159</v>
      </c>
      <c r="B106" t="s">
        <v>158</v>
      </c>
      <c r="C106" t="s">
        <v>15</v>
      </c>
      <c r="D106" s="1">
        <v>0.65</v>
      </c>
      <c r="E106" t="s">
        <v>83</v>
      </c>
      <c r="I106">
        <v>161.63</v>
      </c>
      <c r="J106" t="s">
        <v>31</v>
      </c>
    </row>
    <row r="107" spans="1:10" x14ac:dyDescent="0.25">
      <c r="A107" t="s">
        <v>159</v>
      </c>
      <c r="B107" t="s">
        <v>160</v>
      </c>
      <c r="C107" t="s">
        <v>22</v>
      </c>
      <c r="D107" s="1">
        <v>0.7</v>
      </c>
      <c r="E107">
        <v>37.620775862068975</v>
      </c>
      <c r="F107" t="s">
        <v>28</v>
      </c>
      <c r="G107">
        <v>66.22</v>
      </c>
      <c r="I107">
        <v>174</v>
      </c>
      <c r="J107" t="s">
        <v>32</v>
      </c>
    </row>
    <row r="108" spans="1:10" x14ac:dyDescent="0.25">
      <c r="A108" t="s">
        <v>159</v>
      </c>
      <c r="B108" t="s">
        <v>162</v>
      </c>
      <c r="C108" t="s">
        <v>161</v>
      </c>
      <c r="D108" s="1">
        <v>0.59</v>
      </c>
      <c r="E108">
        <v>47.374310344827592</v>
      </c>
      <c r="F108" t="s">
        <v>28</v>
      </c>
      <c r="G108">
        <v>108</v>
      </c>
      <c r="I108">
        <f>I107-I106</f>
        <v>12.370000000000005</v>
      </c>
      <c r="J108" t="s">
        <v>33</v>
      </c>
    </row>
    <row r="109" spans="1:10" x14ac:dyDescent="0.25">
      <c r="A109" t="s">
        <v>159</v>
      </c>
      <c r="B109" t="s">
        <v>164</v>
      </c>
      <c r="C109" t="s">
        <v>163</v>
      </c>
      <c r="D109" s="1">
        <v>0.57999999999999996</v>
      </c>
      <c r="E109">
        <v>27.867241379310347</v>
      </c>
      <c r="F109" t="s">
        <v>29</v>
      </c>
      <c r="G109">
        <v>0</v>
      </c>
    </row>
    <row r="110" spans="1:10" x14ac:dyDescent="0.25">
      <c r="A110" t="s">
        <v>159</v>
      </c>
      <c r="B110" t="s">
        <v>166</v>
      </c>
      <c r="C110" t="s">
        <v>165</v>
      </c>
      <c r="D110" s="1">
        <v>0.57999999999999996</v>
      </c>
      <c r="E110">
        <v>48.7676724137931</v>
      </c>
      <c r="F110" t="s">
        <v>29</v>
      </c>
      <c r="G110">
        <v>0</v>
      </c>
    </row>
    <row r="112" spans="1:10" x14ac:dyDescent="0.25">
      <c r="A112" t="s">
        <v>167</v>
      </c>
      <c r="B112" t="s">
        <v>168</v>
      </c>
      <c r="C112" t="s">
        <v>172</v>
      </c>
      <c r="D112" s="1">
        <v>0.53</v>
      </c>
      <c r="E112">
        <f>0.17*I113</f>
        <v>29.580000000000002</v>
      </c>
      <c r="F112" t="s">
        <v>174</v>
      </c>
      <c r="G112">
        <v>0</v>
      </c>
      <c r="I112" s="1">
        <v>0.5</v>
      </c>
      <c r="J112" t="s">
        <v>30</v>
      </c>
    </row>
    <row r="113" spans="1:12" x14ac:dyDescent="0.25">
      <c r="A113" t="s">
        <v>167</v>
      </c>
      <c r="B113" t="s">
        <v>169</v>
      </c>
      <c r="C113" t="s">
        <v>94</v>
      </c>
      <c r="D113" s="1">
        <v>0.6</v>
      </c>
      <c r="E113">
        <f>0.04*I113</f>
        <v>6.96</v>
      </c>
      <c r="F113" t="s">
        <v>173</v>
      </c>
      <c r="G113">
        <v>11.66</v>
      </c>
      <c r="I113">
        <v>174</v>
      </c>
      <c r="J113" t="s">
        <v>31</v>
      </c>
    </row>
    <row r="114" spans="1:12" x14ac:dyDescent="0.25">
      <c r="A114" t="s">
        <v>167</v>
      </c>
      <c r="B114" t="s">
        <v>170</v>
      </c>
      <c r="C114" t="s">
        <v>67</v>
      </c>
      <c r="D114" s="1">
        <v>0.56999999999999995</v>
      </c>
      <c r="E114">
        <f>0.12*I113</f>
        <v>20.88</v>
      </c>
      <c r="F114" t="s">
        <v>173</v>
      </c>
      <c r="G114">
        <v>30.33</v>
      </c>
      <c r="I114">
        <v>120.3</v>
      </c>
      <c r="J114" t="s">
        <v>32</v>
      </c>
    </row>
    <row r="115" spans="1:12" x14ac:dyDescent="0.25">
      <c r="A115" t="s">
        <v>167</v>
      </c>
      <c r="B115" t="s">
        <v>171</v>
      </c>
      <c r="C115" t="s">
        <v>133</v>
      </c>
      <c r="D115" s="1">
        <v>0.63</v>
      </c>
      <c r="E115">
        <f>0.22*I113</f>
        <v>38.28</v>
      </c>
      <c r="F115" t="s">
        <v>174</v>
      </c>
      <c r="G115">
        <v>0</v>
      </c>
      <c r="I115">
        <f>I114-I113</f>
        <v>-53.7</v>
      </c>
      <c r="J115" t="s">
        <v>33</v>
      </c>
    </row>
    <row r="118" spans="1:12" x14ac:dyDescent="0.25">
      <c r="A118" t="s">
        <v>175</v>
      </c>
      <c r="B118" t="s">
        <v>176</v>
      </c>
      <c r="C118" t="s">
        <v>42</v>
      </c>
      <c r="D118" s="1">
        <v>0.56999999999999995</v>
      </c>
      <c r="E118">
        <f>0.2*I114</f>
        <v>24.060000000000002</v>
      </c>
      <c r="F118" t="s">
        <v>28</v>
      </c>
      <c r="G118">
        <v>51.72</v>
      </c>
      <c r="L118" t="s">
        <v>189</v>
      </c>
    </row>
    <row r="119" spans="1:12" x14ac:dyDescent="0.25">
      <c r="A119" t="s">
        <v>175</v>
      </c>
      <c r="B119" t="s">
        <v>177</v>
      </c>
      <c r="C119" t="s">
        <v>15</v>
      </c>
      <c r="D119" s="1">
        <v>0.67</v>
      </c>
      <c r="E119" t="s">
        <v>178</v>
      </c>
      <c r="F119" t="s">
        <v>28</v>
      </c>
      <c r="G119">
        <v>0</v>
      </c>
    </row>
    <row r="120" spans="1:12" x14ac:dyDescent="0.25">
      <c r="A120" t="s">
        <v>175</v>
      </c>
      <c r="B120" t="s">
        <v>179</v>
      </c>
      <c r="C120" t="s">
        <v>131</v>
      </c>
      <c r="D120" s="1">
        <v>0.57999999999999996</v>
      </c>
      <c r="E120">
        <f>0.07*I114</f>
        <v>8.4210000000000012</v>
      </c>
      <c r="F120" t="s">
        <v>28</v>
      </c>
      <c r="G120">
        <v>16.5</v>
      </c>
    </row>
    <row r="121" spans="1:12" x14ac:dyDescent="0.25">
      <c r="A121" t="s">
        <v>175</v>
      </c>
      <c r="B121" t="s">
        <v>180</v>
      </c>
      <c r="C121" t="s">
        <v>183</v>
      </c>
      <c r="D121" s="1">
        <v>0.66</v>
      </c>
      <c r="E121">
        <f>0.25*I114</f>
        <v>30.074999999999999</v>
      </c>
      <c r="F121" t="s">
        <v>28</v>
      </c>
      <c r="G121">
        <v>72</v>
      </c>
      <c r="I121" s="1">
        <v>0.5</v>
      </c>
      <c r="J121" t="s">
        <v>30</v>
      </c>
    </row>
    <row r="122" spans="1:12" x14ac:dyDescent="0.25">
      <c r="A122" t="s">
        <v>175</v>
      </c>
      <c r="B122" t="s">
        <v>181</v>
      </c>
      <c r="C122" t="s">
        <v>115</v>
      </c>
      <c r="D122" s="1">
        <v>0.56999999999999995</v>
      </c>
      <c r="E122">
        <f>0.2*I114</f>
        <v>24.060000000000002</v>
      </c>
      <c r="F122" t="s">
        <v>29</v>
      </c>
      <c r="G122">
        <v>0</v>
      </c>
      <c r="I122">
        <v>120.3</v>
      </c>
      <c r="J122" t="s">
        <v>31</v>
      </c>
    </row>
    <row r="123" spans="1:12" x14ac:dyDescent="0.25">
      <c r="A123" t="s">
        <v>175</v>
      </c>
      <c r="B123" t="s">
        <v>182</v>
      </c>
      <c r="C123" t="s">
        <v>108</v>
      </c>
      <c r="D123" s="1">
        <v>0.57999999999999996</v>
      </c>
      <c r="E123">
        <v>8.25</v>
      </c>
      <c r="F123" t="s">
        <v>29</v>
      </c>
      <c r="G123">
        <v>0</v>
      </c>
      <c r="I123">
        <v>245.37</v>
      </c>
      <c r="J123" t="s">
        <v>32</v>
      </c>
    </row>
    <row r="124" spans="1:12" x14ac:dyDescent="0.25">
      <c r="A124" t="s">
        <v>175</v>
      </c>
      <c r="B124" s="6" t="s">
        <v>184</v>
      </c>
      <c r="C124" s="6" t="s">
        <v>161</v>
      </c>
      <c r="D124" s="7">
        <v>0.55000000000000004</v>
      </c>
      <c r="E124" s="6">
        <v>28.22</v>
      </c>
      <c r="F124" s="6" t="s">
        <v>28</v>
      </c>
      <c r="G124">
        <v>73.37</v>
      </c>
      <c r="I124">
        <f>I123-I122</f>
        <v>125.07000000000001</v>
      </c>
      <c r="J124" t="s">
        <v>33</v>
      </c>
    </row>
    <row r="125" spans="1:12" x14ac:dyDescent="0.25">
      <c r="A125" t="s">
        <v>175</v>
      </c>
      <c r="B125" s="6" t="s">
        <v>185</v>
      </c>
      <c r="C125" s="6" t="s">
        <v>132</v>
      </c>
      <c r="D125" s="7">
        <v>0.56000000000000005</v>
      </c>
      <c r="E125" s="6">
        <v>20</v>
      </c>
      <c r="F125" s="6" t="s">
        <v>28</v>
      </c>
      <c r="G125">
        <v>57</v>
      </c>
      <c r="L125" t="s">
        <v>188</v>
      </c>
    </row>
    <row r="126" spans="1:12" x14ac:dyDescent="0.25">
      <c r="A126" t="s">
        <v>175</v>
      </c>
      <c r="B126" s="6" t="s">
        <v>186</v>
      </c>
      <c r="C126" s="6" t="s">
        <v>187</v>
      </c>
      <c r="D126" s="7">
        <v>0.56000000000000005</v>
      </c>
      <c r="E126" s="6">
        <v>20</v>
      </c>
      <c r="F126" s="6" t="s">
        <v>28</v>
      </c>
      <c r="G126">
        <v>43</v>
      </c>
    </row>
    <row r="127" spans="1:12" x14ac:dyDescent="0.25">
      <c r="L127" s="5"/>
    </row>
    <row r="129" spans="1:12" x14ac:dyDescent="0.25">
      <c r="A129" t="s">
        <v>190</v>
      </c>
      <c r="B129" t="s">
        <v>191</v>
      </c>
      <c r="C129" t="s">
        <v>192</v>
      </c>
      <c r="D129" s="1">
        <v>0.61</v>
      </c>
      <c r="E129">
        <v>16.873303571428572</v>
      </c>
      <c r="F129" t="s">
        <v>29</v>
      </c>
      <c r="G129">
        <v>0</v>
      </c>
      <c r="I129" s="1">
        <v>0.5</v>
      </c>
      <c r="J129" t="s">
        <v>30</v>
      </c>
    </row>
    <row r="130" spans="1:12" x14ac:dyDescent="0.25">
      <c r="A130" t="s">
        <v>190</v>
      </c>
      <c r="B130" t="s">
        <v>193</v>
      </c>
      <c r="C130" t="s">
        <v>194</v>
      </c>
      <c r="D130" s="1">
        <v>0.67</v>
      </c>
      <c r="E130">
        <v>33.746607142857144</v>
      </c>
      <c r="F130" t="s">
        <v>173</v>
      </c>
      <c r="G130">
        <v>58.38</v>
      </c>
      <c r="I130">
        <v>145.37</v>
      </c>
      <c r="J130" t="s">
        <v>31</v>
      </c>
      <c r="L130" s="5" t="s">
        <v>199</v>
      </c>
    </row>
    <row r="131" spans="1:12" x14ac:dyDescent="0.25">
      <c r="A131" t="s">
        <v>190</v>
      </c>
      <c r="B131" t="s">
        <v>195</v>
      </c>
      <c r="C131" t="s">
        <v>67</v>
      </c>
      <c r="D131" s="1">
        <v>0.72</v>
      </c>
      <c r="E131">
        <v>6.4897321428571431</v>
      </c>
      <c r="F131" t="s">
        <v>173</v>
      </c>
      <c r="G131">
        <v>9.8000000000000007</v>
      </c>
      <c r="I131">
        <f>SUM(G129:G133)</f>
        <v>144.44</v>
      </c>
      <c r="J131" t="s">
        <v>32</v>
      </c>
    </row>
    <row r="132" spans="1:12" x14ac:dyDescent="0.25">
      <c r="A132" t="s">
        <v>190</v>
      </c>
      <c r="B132" t="s">
        <v>197</v>
      </c>
      <c r="C132" t="s">
        <v>196</v>
      </c>
      <c r="D132" s="1">
        <v>0.63</v>
      </c>
      <c r="E132">
        <v>46.72607142857143</v>
      </c>
      <c r="F132" t="s">
        <v>29</v>
      </c>
      <c r="G132">
        <v>0</v>
      </c>
      <c r="I132">
        <f>I131-I130</f>
        <v>-0.93000000000000682</v>
      </c>
      <c r="J132" t="s">
        <v>33</v>
      </c>
    </row>
    <row r="133" spans="1:12" x14ac:dyDescent="0.25">
      <c r="A133" t="s">
        <v>190</v>
      </c>
      <c r="B133" t="s">
        <v>198</v>
      </c>
      <c r="C133" t="s">
        <v>75</v>
      </c>
      <c r="D133" s="1">
        <v>0.7</v>
      </c>
      <c r="E133">
        <v>41.534285714285708</v>
      </c>
      <c r="F133" t="s">
        <v>28</v>
      </c>
      <c r="G133">
        <v>76.260000000000005</v>
      </c>
    </row>
    <row r="137" spans="1:12" x14ac:dyDescent="0.25">
      <c r="A137" t="s">
        <v>218</v>
      </c>
      <c r="B137" t="s">
        <v>208</v>
      </c>
      <c r="C137" t="s">
        <v>209</v>
      </c>
      <c r="E137">
        <v>25.919999999999998</v>
      </c>
      <c r="F137" t="s">
        <v>28</v>
      </c>
      <c r="G137">
        <v>57.2</v>
      </c>
    </row>
    <row r="138" spans="1:12" x14ac:dyDescent="0.25">
      <c r="A138" t="s">
        <v>218</v>
      </c>
      <c r="B138" t="s">
        <v>210</v>
      </c>
      <c r="C138" t="s">
        <v>211</v>
      </c>
      <c r="E138">
        <v>28.8</v>
      </c>
      <c r="F138" t="s">
        <v>28</v>
      </c>
      <c r="G138">
        <v>64</v>
      </c>
      <c r="J138" t="s">
        <v>30</v>
      </c>
    </row>
    <row r="139" spans="1:12" x14ac:dyDescent="0.25">
      <c r="A139" t="s">
        <v>218</v>
      </c>
      <c r="B139" t="s">
        <v>212</v>
      </c>
      <c r="C139" t="s">
        <v>213</v>
      </c>
      <c r="E139" t="s">
        <v>214</v>
      </c>
      <c r="I139">
        <v>144.44</v>
      </c>
      <c r="J139" t="s">
        <v>31</v>
      </c>
    </row>
    <row r="140" spans="1:12" x14ac:dyDescent="0.25">
      <c r="A140" t="s">
        <v>218</v>
      </c>
      <c r="B140" t="s">
        <v>215</v>
      </c>
      <c r="C140" t="s">
        <v>15</v>
      </c>
      <c r="E140">
        <v>15.84</v>
      </c>
      <c r="F140" t="s">
        <v>29</v>
      </c>
      <c r="G140">
        <v>0</v>
      </c>
      <c r="I140">
        <v>212.36</v>
      </c>
      <c r="J140" t="s">
        <v>32</v>
      </c>
      <c r="L140" t="s">
        <v>219</v>
      </c>
    </row>
    <row r="141" spans="1:12" x14ac:dyDescent="0.25">
      <c r="A141" t="s">
        <v>218</v>
      </c>
      <c r="B141" t="s">
        <v>216</v>
      </c>
      <c r="C141" t="s">
        <v>217</v>
      </c>
      <c r="E141">
        <v>11.52</v>
      </c>
      <c r="F141" t="s">
        <v>28</v>
      </c>
      <c r="G141">
        <v>28.8</v>
      </c>
      <c r="I141">
        <f>I140-I139</f>
        <v>67.920000000000016</v>
      </c>
      <c r="J141" t="s">
        <v>33</v>
      </c>
      <c r="L141" t="s">
        <v>220</v>
      </c>
    </row>
    <row r="143" spans="1:12" x14ac:dyDescent="0.25">
      <c r="E143">
        <f>SUM(E137:E141)</f>
        <v>82.08</v>
      </c>
    </row>
    <row r="145" spans="1:12" x14ac:dyDescent="0.25">
      <c r="A145" t="s">
        <v>221</v>
      </c>
      <c r="B145" t="s">
        <v>222</v>
      </c>
      <c r="C145" t="s">
        <v>223</v>
      </c>
      <c r="D145" s="1">
        <v>0.64</v>
      </c>
      <c r="E145">
        <v>32.081871345029235</v>
      </c>
      <c r="F145" t="s">
        <v>28</v>
      </c>
      <c r="G145">
        <v>62.47</v>
      </c>
    </row>
    <row r="146" spans="1:12" x14ac:dyDescent="0.25">
      <c r="A146" t="s">
        <v>221</v>
      </c>
      <c r="B146" t="s">
        <v>224</v>
      </c>
      <c r="C146" t="s">
        <v>225</v>
      </c>
      <c r="D146" s="1">
        <v>0.56000000000000005</v>
      </c>
      <c r="E146">
        <v>27.146198830409357</v>
      </c>
      <c r="F146" t="s">
        <v>29</v>
      </c>
      <c r="G146">
        <v>0</v>
      </c>
    </row>
    <row r="147" spans="1:12" x14ac:dyDescent="0.25">
      <c r="A147" t="s">
        <v>221</v>
      </c>
      <c r="B147" t="s">
        <v>226</v>
      </c>
      <c r="C147" t="s">
        <v>227</v>
      </c>
      <c r="D147" s="1">
        <v>0.54</v>
      </c>
      <c r="E147">
        <v>17.274853801169591</v>
      </c>
      <c r="F147" t="s">
        <v>29</v>
      </c>
      <c r="G147">
        <v>0</v>
      </c>
      <c r="J147" t="s">
        <v>30</v>
      </c>
    </row>
    <row r="148" spans="1:12" x14ac:dyDescent="0.25">
      <c r="A148" t="s">
        <v>221</v>
      </c>
      <c r="B148" t="s">
        <v>228</v>
      </c>
      <c r="C148" t="s">
        <v>43</v>
      </c>
      <c r="D148" s="1">
        <v>0.64</v>
      </c>
      <c r="E148">
        <v>18.508771929824558</v>
      </c>
      <c r="F148" t="s">
        <v>28</v>
      </c>
      <c r="G148">
        <v>45</v>
      </c>
      <c r="I148">
        <v>212.36</v>
      </c>
      <c r="J148" t="s">
        <v>31</v>
      </c>
      <c r="L148" t="s">
        <v>235</v>
      </c>
    </row>
    <row r="149" spans="1:12" x14ac:dyDescent="0.25">
      <c r="A149" t="s">
        <v>221</v>
      </c>
      <c r="B149" t="s">
        <v>229</v>
      </c>
      <c r="C149" t="s">
        <v>230</v>
      </c>
      <c r="D149" s="1">
        <v>0.57999999999999996</v>
      </c>
      <c r="E149">
        <v>28.380116959064328</v>
      </c>
      <c r="F149" t="s">
        <v>28</v>
      </c>
      <c r="G149">
        <v>66</v>
      </c>
      <c r="I149">
        <v>173.47</v>
      </c>
      <c r="J149" t="s">
        <v>32</v>
      </c>
    </row>
    <row r="150" spans="1:12" x14ac:dyDescent="0.25">
      <c r="A150" t="s">
        <v>221</v>
      </c>
      <c r="B150" t="s">
        <v>231</v>
      </c>
      <c r="C150" t="s">
        <v>232</v>
      </c>
      <c r="D150" s="1">
        <v>0.59</v>
      </c>
      <c r="E150">
        <v>30.847953216374268</v>
      </c>
      <c r="F150" t="s">
        <v>29</v>
      </c>
      <c r="G150">
        <v>0</v>
      </c>
      <c r="I150">
        <f>I149-I148</f>
        <v>-38.890000000000015</v>
      </c>
      <c r="J150" t="s">
        <v>33</v>
      </c>
    </row>
    <row r="151" spans="1:12" x14ac:dyDescent="0.25">
      <c r="A151" t="s">
        <v>221</v>
      </c>
      <c r="B151" t="s">
        <v>233</v>
      </c>
      <c r="C151" t="s">
        <v>163</v>
      </c>
      <c r="D151" s="1">
        <v>0.65</v>
      </c>
      <c r="E151">
        <v>22.210526315789469</v>
      </c>
      <c r="F151" t="s">
        <v>29</v>
      </c>
      <c r="G151">
        <v>0</v>
      </c>
    </row>
    <row r="152" spans="1:12" x14ac:dyDescent="0.25">
      <c r="A152" t="s">
        <v>221</v>
      </c>
      <c r="B152" t="s">
        <v>234</v>
      </c>
      <c r="C152" t="s">
        <v>21</v>
      </c>
      <c r="D152" s="1">
        <v>0.68</v>
      </c>
      <c r="E152">
        <v>34.549707602339183</v>
      </c>
      <c r="F152" t="s">
        <v>29</v>
      </c>
      <c r="G152">
        <v>0</v>
      </c>
    </row>
    <row r="156" spans="1:12" x14ac:dyDescent="0.25">
      <c r="A156" t="s">
        <v>200</v>
      </c>
      <c r="B156" t="s">
        <v>201</v>
      </c>
      <c r="C156" s="1" t="s">
        <v>202</v>
      </c>
      <c r="D156" s="1">
        <v>0.75</v>
      </c>
      <c r="E156">
        <v>54.47818181818181</v>
      </c>
      <c r="J156" t="s">
        <v>30</v>
      </c>
    </row>
    <row r="157" spans="1:12" x14ac:dyDescent="0.25">
      <c r="A157" t="s">
        <v>200</v>
      </c>
      <c r="B157" t="s">
        <v>204</v>
      </c>
      <c r="C157" t="s">
        <v>203</v>
      </c>
      <c r="D157" s="1">
        <v>0.72</v>
      </c>
      <c r="E157">
        <v>32.973636363636359</v>
      </c>
      <c r="I157">
        <v>173.47</v>
      </c>
      <c r="J157" t="s">
        <v>31</v>
      </c>
    </row>
    <row r="158" spans="1:12" x14ac:dyDescent="0.25">
      <c r="A158" t="s">
        <v>200</v>
      </c>
      <c r="B158" t="s">
        <v>205</v>
      </c>
      <c r="C158" t="s">
        <v>18</v>
      </c>
      <c r="D158" s="1">
        <v>0.67</v>
      </c>
      <c r="E158">
        <v>17.20363636363636</v>
      </c>
      <c r="J158" t="s">
        <v>32</v>
      </c>
    </row>
    <row r="159" spans="1:12" x14ac:dyDescent="0.25">
      <c r="A159" t="s">
        <v>200</v>
      </c>
      <c r="B159" t="s">
        <v>206</v>
      </c>
      <c r="C159" t="s">
        <v>146</v>
      </c>
      <c r="D159" s="1">
        <v>0.68</v>
      </c>
      <c r="E159">
        <v>30.106363636363632</v>
      </c>
      <c r="I159">
        <f>I158-I157</f>
        <v>-173.47</v>
      </c>
      <c r="J159" t="s">
        <v>33</v>
      </c>
    </row>
    <row r="160" spans="1:12" x14ac:dyDescent="0.25">
      <c r="A160" t="s">
        <v>200</v>
      </c>
      <c r="B160" t="s">
        <v>207</v>
      </c>
      <c r="C160" t="s">
        <v>134</v>
      </c>
      <c r="D160" s="1">
        <v>0.7</v>
      </c>
      <c r="E160">
        <v>38.708181818181814</v>
      </c>
    </row>
    <row r="162" spans="1:10" x14ac:dyDescent="0.25">
      <c r="E162">
        <f>SUM(E156:E160)</f>
        <v>173.46999999999997</v>
      </c>
    </row>
    <row r="164" spans="1:10" x14ac:dyDescent="0.25">
      <c r="A164" t="s">
        <v>236</v>
      </c>
      <c r="B164" t="s">
        <v>237</v>
      </c>
      <c r="E164">
        <v>5</v>
      </c>
      <c r="F164" t="s">
        <v>29</v>
      </c>
      <c r="G164">
        <v>0</v>
      </c>
    </row>
    <row r="165" spans="1:10" x14ac:dyDescent="0.25">
      <c r="A165" t="s">
        <v>236</v>
      </c>
      <c r="B165" t="s">
        <v>238</v>
      </c>
      <c r="E165">
        <v>6</v>
      </c>
      <c r="F165" t="s">
        <v>28</v>
      </c>
      <c r="G165">
        <v>19.5</v>
      </c>
    </row>
    <row r="166" spans="1:10" x14ac:dyDescent="0.25">
      <c r="A166" t="s">
        <v>236</v>
      </c>
      <c r="B166" t="s">
        <v>239</v>
      </c>
      <c r="E166">
        <v>13</v>
      </c>
      <c r="F166" t="s">
        <v>28</v>
      </c>
      <c r="G166">
        <v>42.25</v>
      </c>
      <c r="J166" t="s">
        <v>30</v>
      </c>
    </row>
    <row r="167" spans="1:10" x14ac:dyDescent="0.25">
      <c r="A167" t="s">
        <v>236</v>
      </c>
      <c r="B167" t="s">
        <v>240</v>
      </c>
      <c r="E167">
        <v>26</v>
      </c>
      <c r="F167" t="s">
        <v>29</v>
      </c>
      <c r="G167">
        <v>0</v>
      </c>
      <c r="J167" t="s">
        <v>31</v>
      </c>
    </row>
    <row r="168" spans="1:10" x14ac:dyDescent="0.25">
      <c r="A168" t="s">
        <v>236</v>
      </c>
      <c r="B168" t="s">
        <v>241</v>
      </c>
      <c r="E168">
        <v>19</v>
      </c>
      <c r="F168" t="s">
        <v>28</v>
      </c>
      <c r="G168">
        <v>31.66</v>
      </c>
      <c r="J168" t="s">
        <v>32</v>
      </c>
    </row>
    <row r="169" spans="1:10" x14ac:dyDescent="0.25">
      <c r="A169" t="s">
        <v>236</v>
      </c>
      <c r="B169" t="s">
        <v>242</v>
      </c>
      <c r="E169">
        <v>14</v>
      </c>
      <c r="F169" t="s">
        <v>28</v>
      </c>
      <c r="G169">
        <v>26.72</v>
      </c>
      <c r="J169" t="s">
        <v>33</v>
      </c>
    </row>
    <row r="170" spans="1:10" x14ac:dyDescent="0.25">
      <c r="A170" t="s">
        <v>236</v>
      </c>
      <c r="B170" t="s">
        <v>243</v>
      </c>
      <c r="E170">
        <v>14</v>
      </c>
      <c r="F170" t="s">
        <v>29</v>
      </c>
      <c r="G170">
        <v>0</v>
      </c>
    </row>
    <row r="171" spans="1:10" x14ac:dyDescent="0.25">
      <c r="A171" t="s">
        <v>236</v>
      </c>
      <c r="B171" t="s">
        <v>244</v>
      </c>
      <c r="E171">
        <v>10</v>
      </c>
      <c r="F171" t="s">
        <v>29</v>
      </c>
      <c r="G171">
        <v>0</v>
      </c>
    </row>
    <row r="172" spans="1:10" x14ac:dyDescent="0.25">
      <c r="A172" t="s">
        <v>236</v>
      </c>
      <c r="B172" t="s">
        <v>245</v>
      </c>
      <c r="E172">
        <v>30</v>
      </c>
      <c r="F172" t="s">
        <v>29</v>
      </c>
      <c r="G172">
        <v>0</v>
      </c>
    </row>
    <row r="175" spans="1:10" x14ac:dyDescent="0.25">
      <c r="A175" t="s">
        <v>246</v>
      </c>
      <c r="B175" t="s">
        <v>247</v>
      </c>
      <c r="C175" t="s">
        <v>151</v>
      </c>
      <c r="D175" s="1">
        <v>0.64</v>
      </c>
      <c r="E175">
        <f>0.3*I177</f>
        <v>36</v>
      </c>
      <c r="F175">
        <v>73.8</v>
      </c>
    </row>
    <row r="176" spans="1:10" x14ac:dyDescent="0.25">
      <c r="A176" t="s">
        <v>246</v>
      </c>
      <c r="B176" t="s">
        <v>248</v>
      </c>
      <c r="C176" t="s">
        <v>20</v>
      </c>
      <c r="D176" s="1">
        <v>0.72</v>
      </c>
      <c r="E176">
        <f>0.24*I177</f>
        <v>28.799999999999997</v>
      </c>
      <c r="F176">
        <v>46.05</v>
      </c>
      <c r="I176" s="1">
        <v>1</v>
      </c>
      <c r="J176" t="s">
        <v>30</v>
      </c>
    </row>
    <row r="177" spans="1:10" x14ac:dyDescent="0.25">
      <c r="A177" t="s">
        <v>246</v>
      </c>
      <c r="B177" t="s">
        <v>249</v>
      </c>
      <c r="C177" t="s">
        <v>17</v>
      </c>
      <c r="D177" s="1">
        <v>0.7</v>
      </c>
      <c r="E177">
        <f>0.13*I177</f>
        <v>15.600000000000001</v>
      </c>
      <c r="F177">
        <v>24.42</v>
      </c>
      <c r="I177">
        <v>120</v>
      </c>
      <c r="J177" t="s">
        <v>31</v>
      </c>
    </row>
    <row r="178" spans="1:10" x14ac:dyDescent="0.25">
      <c r="A178" t="s">
        <v>246</v>
      </c>
      <c r="B178" t="s">
        <v>250</v>
      </c>
      <c r="C178" t="s">
        <v>70</v>
      </c>
      <c r="D178" s="1">
        <v>0.66</v>
      </c>
      <c r="E178" t="s">
        <v>83</v>
      </c>
      <c r="I178">
        <v>183.6</v>
      </c>
      <c r="J178" t="s">
        <v>32</v>
      </c>
    </row>
    <row r="179" spans="1:10" x14ac:dyDescent="0.25">
      <c r="I179">
        <f>I178-I177</f>
        <v>63.599999999999994</v>
      </c>
      <c r="J179" t="s">
        <v>33</v>
      </c>
    </row>
    <row r="181" spans="1:10" x14ac:dyDescent="0.25">
      <c r="A181" t="s">
        <v>251</v>
      </c>
      <c r="B181" t="s">
        <v>252</v>
      </c>
      <c r="C181" t="s">
        <v>254</v>
      </c>
      <c r="D181" s="1">
        <v>0.63</v>
      </c>
      <c r="E181">
        <v>23</v>
      </c>
      <c r="F181" t="s">
        <v>29</v>
      </c>
      <c r="G181">
        <v>0</v>
      </c>
    </row>
    <row r="182" spans="1:10" x14ac:dyDescent="0.25">
      <c r="A182" t="s">
        <v>251</v>
      </c>
      <c r="B182" t="s">
        <v>253</v>
      </c>
      <c r="C182" t="s">
        <v>42</v>
      </c>
      <c r="D182" s="1">
        <v>0.64</v>
      </c>
      <c r="E182">
        <v>45</v>
      </c>
      <c r="F182" t="s">
        <v>28</v>
      </c>
      <c r="G182">
        <v>94.5</v>
      </c>
    </row>
    <row r="183" spans="1:10" x14ac:dyDescent="0.25">
      <c r="A183" t="s">
        <v>251</v>
      </c>
      <c r="B183" t="s">
        <v>256</v>
      </c>
      <c r="C183" t="s">
        <v>255</v>
      </c>
      <c r="D183" s="1">
        <v>0.64</v>
      </c>
      <c r="E183">
        <f>0.27*I178</f>
        <v>49.572000000000003</v>
      </c>
      <c r="F183" t="s">
        <v>28</v>
      </c>
      <c r="G183">
        <v>100</v>
      </c>
      <c r="I183" s="1">
        <v>0.33</v>
      </c>
      <c r="J183" t="s">
        <v>30</v>
      </c>
    </row>
    <row r="184" spans="1:10" x14ac:dyDescent="0.25">
      <c r="A184" t="s">
        <v>251</v>
      </c>
      <c r="B184" t="s">
        <v>259</v>
      </c>
      <c r="C184" t="s">
        <v>257</v>
      </c>
      <c r="D184" s="1">
        <v>0.69</v>
      </c>
      <c r="E184">
        <f>0.17*I178</f>
        <v>31.212</v>
      </c>
      <c r="F184" t="s">
        <v>29</v>
      </c>
      <c r="G184">
        <v>0</v>
      </c>
      <c r="I184">
        <v>183.6</v>
      </c>
      <c r="J184" t="s">
        <v>31</v>
      </c>
    </row>
    <row r="185" spans="1:10" x14ac:dyDescent="0.25">
      <c r="A185" t="s">
        <v>251</v>
      </c>
      <c r="B185" t="s">
        <v>260</v>
      </c>
      <c r="C185" t="s">
        <v>43</v>
      </c>
      <c r="D185" s="1">
        <v>0.57999999999999996</v>
      </c>
      <c r="E185" t="s">
        <v>83</v>
      </c>
      <c r="I185">
        <v>178.1</v>
      </c>
      <c r="J185" t="s">
        <v>32</v>
      </c>
    </row>
    <row r="186" spans="1:10" x14ac:dyDescent="0.25">
      <c r="A186" t="s">
        <v>251</v>
      </c>
      <c r="B186" t="s">
        <v>261</v>
      </c>
      <c r="C186" t="s">
        <v>258</v>
      </c>
      <c r="D186" s="1">
        <v>0.53</v>
      </c>
      <c r="E186" t="s">
        <v>83</v>
      </c>
      <c r="I186">
        <f>I185-I184</f>
        <v>-5.5</v>
      </c>
    </row>
    <row r="187" spans="1:10" x14ac:dyDescent="0.25">
      <c r="A187" t="s">
        <v>251</v>
      </c>
      <c r="B187" t="s">
        <v>262</v>
      </c>
      <c r="C187" t="s">
        <v>194</v>
      </c>
      <c r="D187" s="1">
        <v>0.6</v>
      </c>
      <c r="E187" t="s">
        <v>83</v>
      </c>
    </row>
    <row r="188" spans="1:10" x14ac:dyDescent="0.25">
      <c r="A188" t="s">
        <v>251</v>
      </c>
      <c r="B188" t="s">
        <v>263</v>
      </c>
      <c r="C188" t="s">
        <v>15</v>
      </c>
      <c r="D188" s="1">
        <v>0.57999999999999996</v>
      </c>
      <c r="E188" t="s">
        <v>83</v>
      </c>
    </row>
    <row r="189" spans="1:10" x14ac:dyDescent="0.25">
      <c r="A189" t="s">
        <v>251</v>
      </c>
      <c r="B189" t="s">
        <v>264</v>
      </c>
      <c r="C189" t="s">
        <v>232</v>
      </c>
      <c r="D189" s="1">
        <v>0.67</v>
      </c>
      <c r="E189">
        <f>0.27*I178</f>
        <v>49.572000000000003</v>
      </c>
      <c r="F189" t="s">
        <v>29</v>
      </c>
      <c r="G189">
        <v>0</v>
      </c>
    </row>
    <row r="193" spans="1:10" x14ac:dyDescent="0.25">
      <c r="A193" t="s">
        <v>265</v>
      </c>
      <c r="B193" t="s">
        <v>266</v>
      </c>
      <c r="C193" t="s">
        <v>151</v>
      </c>
      <c r="D193" s="1">
        <v>0.51</v>
      </c>
      <c r="E193">
        <f>0.1*I197</f>
        <v>18.36</v>
      </c>
    </row>
    <row r="194" spans="1:10" x14ac:dyDescent="0.25">
      <c r="A194" t="s">
        <v>265</v>
      </c>
      <c r="B194" t="s">
        <v>267</v>
      </c>
      <c r="C194" t="s">
        <v>52</v>
      </c>
      <c r="D194" s="1">
        <v>0.55000000000000004</v>
      </c>
      <c r="E194">
        <f>0.14*I197</f>
        <v>25.704000000000001</v>
      </c>
      <c r="H194" t="s">
        <v>275</v>
      </c>
    </row>
    <row r="195" spans="1:10" x14ac:dyDescent="0.25">
      <c r="A195" t="s">
        <v>265</v>
      </c>
      <c r="B195" t="s">
        <v>268</v>
      </c>
      <c r="C195" s="1" t="s">
        <v>149</v>
      </c>
      <c r="D195" s="1">
        <v>0.53</v>
      </c>
      <c r="E195">
        <f>0.07*I197</f>
        <v>12.852</v>
      </c>
    </row>
    <row r="196" spans="1:10" x14ac:dyDescent="0.25">
      <c r="A196" t="s">
        <v>265</v>
      </c>
      <c r="B196" t="s">
        <v>269</v>
      </c>
      <c r="C196" t="s">
        <v>202</v>
      </c>
      <c r="D196" s="1">
        <v>0.56999999999999995</v>
      </c>
      <c r="E196">
        <f>0.13*I197</f>
        <v>23.867999999999999</v>
      </c>
      <c r="H196" t="s">
        <v>276</v>
      </c>
      <c r="I196" s="1">
        <v>0.33</v>
      </c>
      <c r="J196" t="s">
        <v>30</v>
      </c>
    </row>
    <row r="197" spans="1:10" x14ac:dyDescent="0.25">
      <c r="A197" t="s">
        <v>265</v>
      </c>
      <c r="B197" t="s">
        <v>270</v>
      </c>
      <c r="C197" s="1"/>
      <c r="D197" s="1">
        <v>0.5</v>
      </c>
      <c r="E197">
        <f>0.05*I197</f>
        <v>9.18</v>
      </c>
      <c r="H197" t="s">
        <v>277</v>
      </c>
      <c r="I197">
        <v>183.6</v>
      </c>
      <c r="J197" t="s">
        <v>31</v>
      </c>
    </row>
    <row r="198" spans="1:10" x14ac:dyDescent="0.25">
      <c r="A198" t="s">
        <v>265</v>
      </c>
      <c r="B198" t="s">
        <v>271</v>
      </c>
      <c r="C198" t="s">
        <v>20</v>
      </c>
      <c r="D198" s="1">
        <v>0.65</v>
      </c>
      <c r="E198">
        <f>0.05*I197</f>
        <v>9.18</v>
      </c>
      <c r="H198" t="s">
        <v>278</v>
      </c>
      <c r="J198" t="s">
        <v>32</v>
      </c>
    </row>
    <row r="199" spans="1:10" x14ac:dyDescent="0.25">
      <c r="A199" t="s">
        <v>265</v>
      </c>
      <c r="B199" t="s">
        <v>272</v>
      </c>
      <c r="C199" s="1" t="s">
        <v>70</v>
      </c>
      <c r="D199" s="1">
        <v>0.52</v>
      </c>
      <c r="E199" t="s">
        <v>83</v>
      </c>
      <c r="I199">
        <f>I198-I197</f>
        <v>-183.6</v>
      </c>
    </row>
    <row r="200" spans="1:10" x14ac:dyDescent="0.25">
      <c r="A200" t="s">
        <v>265</v>
      </c>
      <c r="B200" t="s">
        <v>273</v>
      </c>
      <c r="C200" t="s">
        <v>279</v>
      </c>
      <c r="D200" s="1">
        <v>0.53</v>
      </c>
      <c r="E200">
        <f>0.07*I197</f>
        <v>12.852</v>
      </c>
    </row>
    <row r="201" spans="1:10" x14ac:dyDescent="0.25">
      <c r="A201" t="s">
        <v>265</v>
      </c>
      <c r="B201" t="s">
        <v>274</v>
      </c>
      <c r="C201" s="1" t="s">
        <v>131</v>
      </c>
      <c r="D201" s="1">
        <v>0.53</v>
      </c>
      <c r="E201">
        <f>0.04*I197</f>
        <v>7.3440000000000003</v>
      </c>
      <c r="H201" t="s">
        <v>280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Larue</dc:creator>
  <cp:lastModifiedBy>Nicolas Larue</cp:lastModifiedBy>
  <dcterms:created xsi:type="dcterms:W3CDTF">2025-01-04T17:56:23Z</dcterms:created>
  <dcterms:modified xsi:type="dcterms:W3CDTF">2025-02-02T15:02:20Z</dcterms:modified>
</cp:coreProperties>
</file>